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ents" sheetId="1" r:id="rId3"/>
    <sheet state="visible" name="Seattle Line &amp; Growth" sheetId="2" r:id="rId4"/>
    <sheet state="visible" name="Testing to 1D" sheetId="3" r:id="rId5"/>
    <sheet state="visible" name="Testing 1D - 7D" sheetId="4" r:id="rId6"/>
    <sheet state="visible" name="MLT" sheetId="5" r:id="rId7"/>
    <sheet state="visible" name="Tournament" sheetId="6" r:id="rId8"/>
    <sheet state="visible" name="Certified Pivot" sheetId="7" r:id="rId9"/>
    <sheet state="visible" name="Issaquah Pivot" sheetId="8" r:id="rId10"/>
    <sheet state="visible" name="Seattle Pivot" sheetId="9" r:id="rId11"/>
    <sheet state="visible" name="Kirkland Pivot" sheetId="10" r:id="rId12"/>
    <sheet state="visible" name="Redmond Pivot" sheetId="11" r:id="rId13"/>
    <sheet state="visible" name="New Students Report" sheetId="12" r:id="rId14"/>
    <sheet state="visible" name="NI Pivot" sheetId="13" r:id="rId15"/>
    <sheet state="visible" name="All Schools Pivot" sheetId="14" r:id="rId16"/>
    <sheet state="visible" name="DO NOT EDIT" sheetId="15" r:id="rId17"/>
    <sheet state="visible" name="Timeframes" sheetId="16" r:id="rId18"/>
    <sheet state="visible" name="To Do" sheetId="17" r:id="rId19"/>
  </sheets>
  <definedNames>
    <definedName localSheetId="0" name="Z_407FF767_AB73_3548_8386_D84062BB0540_.wvu.FilterData">Students!$C$3:$AR$7</definedName>
    <definedName localSheetId="14" name="Z_63CA6791_ED4B_FE42_8713_C2B49ED6A7C3_.wvu.FilterData">'DO NOT EDIT'!$A$5:$O$18</definedName>
    <definedName localSheetId="0" name="Z_0205B0D3_2B37_4247_B23C_7A9A02542A33_.wvu.FilterData">Students!$C$3:$AR$9</definedName>
    <definedName localSheetId="0" name="Z_2625232D_5168_DA4F_A631_EC7397BF16DE_.wvu.FilterData">Students!$C$3:$AR$7</definedName>
    <definedName localSheetId="0" name="Z_63A351BC_6E7B_9743_9598_31AB9755D9D1_.wvu.FilterData">Students!$C$3:$AR$8</definedName>
    <definedName localSheetId="14" name="Z_407FF767_AB73_3548_8386_D84062BB0540_.wvu.FilterData">'DO NOT EDIT'!$A$5:$O$18</definedName>
    <definedName localSheetId="14" name="Z_0205B0D3_2B37_4247_B23C_7A9A02542A33_.wvu.FilterData">'DO NOT EDIT'!$A$5:$O$18</definedName>
    <definedName localSheetId="14" name="Z_2625232D_5168_DA4F_A631_EC7397BF16DE_.wvu.FilterData">'DO NOT EDIT'!$A$5:$O$18</definedName>
    <definedName localSheetId="0" name="Z_63CA6791_ED4B_FE42_8713_C2B49ED6A7C3_.wvu.FilterData">Students!$C$3:$AR$7</definedName>
    <definedName localSheetId="0" name="Z_EF7EC585_F6C0_6C44_8507_9B5C7E40FE6C_.wvu.FilterData">Students!$C$3:$AR$8</definedName>
    <definedName localSheetId="14" name="Z_63A351BC_6E7B_9743_9598_31AB9755D9D1_.wvu.FilterData">'DO NOT EDIT'!$A$5:$O$18</definedName>
    <definedName localSheetId="14" name="Z_EF7EC585_F6C0_6C44_8507_9B5C7E40FE6C_.wvu.FilterData">'DO NOT EDIT'!$A$5:$O$18</definedName>
    <definedName hidden="1" localSheetId="3" name="_xlnm._FilterDatabase">'Testing 1D - 7D'!$A$1:$AT$335</definedName>
    <definedName hidden="1" localSheetId="2" name="_xlnm._FilterDatabase">'Testing to 1D'!$A$1:$AR$335</definedName>
  </definedNames>
  <calcPr/>
</workbook>
</file>

<file path=xl/sharedStrings.xml><?xml version="1.0" encoding="utf-8"?>
<sst xmlns="http://schemas.openxmlformats.org/spreadsheetml/2006/main" count="7402" uniqueCount="1976">
  <si>
    <t>Sequence Number (must remain sorted)</t>
  </si>
  <si>
    <t>First Name</t>
  </si>
  <si>
    <t>Middle Name</t>
  </si>
  <si>
    <t>Last Name</t>
  </si>
  <si>
    <t>Nickname</t>
  </si>
  <si>
    <t>x</t>
  </si>
  <si>
    <t>Name</t>
  </si>
  <si>
    <t>School</t>
  </si>
  <si>
    <t>Status</t>
  </si>
  <si>
    <t>Class</t>
  </si>
  <si>
    <t>Next Degree</t>
  </si>
  <si>
    <t>Rank</t>
  </si>
  <si>
    <t>Occupation</t>
  </si>
  <si>
    <t>DOB</t>
  </si>
  <si>
    <t>Today</t>
  </si>
  <si>
    <t>Age</t>
  </si>
  <si>
    <t>MLT Lessons</t>
  </si>
  <si>
    <t>Medals</t>
  </si>
  <si>
    <t>Intern Points</t>
  </si>
  <si>
    <t>Missed Months</t>
  </si>
  <si>
    <t>Start Date</t>
  </si>
  <si>
    <t>Month</t>
  </si>
  <si>
    <t>Year</t>
  </si>
  <si>
    <t>Projected 1S</t>
  </si>
  <si>
    <t>Identification</t>
  </si>
  <si>
    <t>1S</t>
  </si>
  <si>
    <t>Projected 2S</t>
  </si>
  <si>
    <t>2S</t>
  </si>
  <si>
    <t>Projected 3S</t>
  </si>
  <si>
    <t>3S</t>
  </si>
  <si>
    <t>Course</t>
  </si>
  <si>
    <t>Testing &amp; Promotion</t>
  </si>
  <si>
    <t>Program</t>
  </si>
  <si>
    <t>Next Steps</t>
  </si>
  <si>
    <t>Contact Information</t>
  </si>
  <si>
    <t>Marketing Statistics</t>
  </si>
  <si>
    <t>Projected 4S</t>
  </si>
  <si>
    <t>4S</t>
  </si>
  <si>
    <t>Purpose &amp; Goals</t>
  </si>
  <si>
    <t>Intern</t>
  </si>
  <si>
    <t>Miscellaneous</t>
  </si>
  <si>
    <t>Add New Students At Bottom</t>
  </si>
  <si>
    <t>Projected 5S</t>
  </si>
  <si>
    <t>5S</t>
  </si>
  <si>
    <t>All Columns Shaded in Blue Must be Filled in Fully</t>
  </si>
  <si>
    <t>All Columns Shaded Must be Filled in Fully</t>
  </si>
  <si>
    <t>All Columns Shaded in Blue Must Be Filled Out Completely</t>
  </si>
  <si>
    <t>Projected 6S</t>
  </si>
  <si>
    <t>Must be Filled in Fully</t>
  </si>
  <si>
    <t>6S</t>
  </si>
  <si>
    <t>Please Fill In as Much Information As Possible</t>
  </si>
  <si>
    <t>Oom Yung Doe ID Number</t>
  </si>
  <si>
    <t>Projected 1D</t>
  </si>
  <si>
    <t>1D</t>
  </si>
  <si>
    <t>AI</t>
  </si>
  <si>
    <t>Middle</t>
  </si>
  <si>
    <t>Date Dropped (reason to right)</t>
  </si>
  <si>
    <t>Title</t>
  </si>
  <si>
    <t>Birth Date</t>
  </si>
  <si>
    <t>Age (Calc'd on Birth Date)</t>
  </si>
  <si>
    <t>Round (if Appl)</t>
  </si>
  <si>
    <t>Course Start Date</t>
  </si>
  <si>
    <t>Course End Date (if Appl)</t>
  </si>
  <si>
    <t>Last Test Date</t>
  </si>
  <si>
    <t>Next Test Date</t>
  </si>
  <si>
    <t>Last Promotion Date</t>
  </si>
  <si>
    <t>Program Note</t>
  </si>
  <si>
    <t>Program Start Date</t>
  </si>
  <si>
    <t>Program End Date</t>
  </si>
  <si>
    <t>Student Dedication</t>
  </si>
  <si>
    <t>Next Step</t>
  </si>
  <si>
    <t>Following Step</t>
  </si>
  <si>
    <t>Street Address</t>
  </si>
  <si>
    <t>City</t>
  </si>
  <si>
    <t>State</t>
  </si>
  <si>
    <t>Zip Code</t>
  </si>
  <si>
    <t>Mobile Phone</t>
  </si>
  <si>
    <t>Home Phone</t>
  </si>
  <si>
    <t>Parental Contact   (for Children &amp; Juniors)</t>
  </si>
  <si>
    <t>Email Address</t>
  </si>
  <si>
    <t>Ocupation</t>
  </si>
  <si>
    <t>Company</t>
  </si>
  <si>
    <t>How Did They First Find School (Do Not Use Transfer in this Column)</t>
  </si>
  <si>
    <t>Reason for Training</t>
  </si>
  <si>
    <t>Short Term Goals</t>
  </si>
  <si>
    <t>Body Issues</t>
  </si>
  <si>
    <t>Reason for Inactive / Dropped</t>
  </si>
  <si>
    <t>Points</t>
  </si>
  <si>
    <t>Notes</t>
  </si>
  <si>
    <t>Picture File</t>
  </si>
  <si>
    <t>Old ID#</t>
  </si>
  <si>
    <t>David</t>
  </si>
  <si>
    <t>W</t>
  </si>
  <si>
    <t>Mallory</t>
  </si>
  <si>
    <t>Active</t>
  </si>
  <si>
    <t>Seattle</t>
  </si>
  <si>
    <t>ARHI</t>
  </si>
  <si>
    <t>4D</t>
  </si>
  <si>
    <t>5D</t>
  </si>
  <si>
    <t>Last Updated:</t>
  </si>
  <si>
    <t>Instructor</t>
  </si>
  <si>
    <t>Current Seattle Line</t>
  </si>
  <si>
    <t>ADULTS</t>
  </si>
  <si>
    <t>Certified</t>
  </si>
  <si>
    <t>WB</t>
  </si>
  <si>
    <t>2D</t>
  </si>
  <si>
    <t>3D</t>
  </si>
  <si>
    <t>6D</t>
  </si>
  <si>
    <t>7D</t>
  </si>
  <si>
    <t>Issaquah</t>
  </si>
  <si>
    <t>112 W Florentia St.</t>
  </si>
  <si>
    <t>WA</t>
  </si>
  <si>
    <t>206-949-5208</t>
  </si>
  <si>
    <t>davidwmallory@gmail.com</t>
  </si>
  <si>
    <t>Moo Doe Instructor</t>
  </si>
  <si>
    <t>Oom Yung Doe NW</t>
  </si>
  <si>
    <t>Robin</t>
  </si>
  <si>
    <t>J</t>
  </si>
  <si>
    <t>I</t>
  </si>
  <si>
    <t>Dan Hyung Only</t>
  </si>
  <si>
    <t>206-920-6361</t>
  </si>
  <si>
    <t>robinmallory@msn.com</t>
  </si>
  <si>
    <t>Artist</t>
  </si>
  <si>
    <t>Family</t>
  </si>
  <si>
    <t>Ti</t>
  </si>
  <si>
    <t>Haynes</t>
  </si>
  <si>
    <t>6/11/66</t>
  </si>
  <si>
    <t>Member Adult</t>
  </si>
  <si>
    <t xml:space="preserve">13609 SE 217th Ave </t>
  </si>
  <si>
    <t>206-349-9345</t>
  </si>
  <si>
    <t>Y</t>
  </si>
  <si>
    <t>Amy</t>
  </si>
  <si>
    <t>McGinnis</t>
  </si>
  <si>
    <t>Dropped</t>
  </si>
  <si>
    <t>-</t>
  </si>
  <si>
    <t>Adult</t>
  </si>
  <si>
    <t>4/18/57</t>
  </si>
  <si>
    <t>570 Timber Creek Dr NW</t>
  </si>
  <si>
    <t>425-657-0964</t>
  </si>
  <si>
    <t>mcginnisar@msn.com</t>
  </si>
  <si>
    <t>Thomas</t>
  </si>
  <si>
    <t>A</t>
  </si>
  <si>
    <t>Grate</t>
  </si>
  <si>
    <t>Tom</t>
  </si>
  <si>
    <t>Redmond</t>
  </si>
  <si>
    <t>HI</t>
  </si>
  <si>
    <t>5/10/64</t>
  </si>
  <si>
    <t>Bagwa</t>
  </si>
  <si>
    <t>Video 2 until 7/22/16</t>
  </si>
  <si>
    <t>21205 SE 40th Place</t>
  </si>
  <si>
    <t>Sammamish</t>
  </si>
  <si>
    <t>425-785-3797</t>
  </si>
  <si>
    <t>425-392-2913</t>
  </si>
  <si>
    <t>tom@tgx3.com</t>
  </si>
  <si>
    <t>Software Architect</t>
  </si>
  <si>
    <t>Self Employed</t>
  </si>
  <si>
    <t>Transfer from Bellevue</t>
  </si>
  <si>
    <t>Geoff</t>
  </si>
  <si>
    <t>Roach</t>
  </si>
  <si>
    <t>13341 15th Ave ne F201</t>
  </si>
  <si>
    <t>(206)992-1090</t>
  </si>
  <si>
    <t>groach40@gmail.com</t>
  </si>
  <si>
    <t>Apprentice Union Sprinkler Fitter</t>
  </si>
  <si>
    <t>Archer Construction</t>
  </si>
  <si>
    <t>Saw Flyer in Odegaard Library @ UW</t>
  </si>
  <si>
    <t>Sherry</t>
  </si>
  <si>
    <t>Picatti</t>
  </si>
  <si>
    <t>3/11/48</t>
  </si>
  <si>
    <t>5245 Highland Dr.</t>
  </si>
  <si>
    <t>Bellevue</t>
  </si>
  <si>
    <t>(206) 941-9369</t>
  </si>
  <si>
    <t>(425) 641-2534</t>
  </si>
  <si>
    <t>s.picatti66@gmail.com</t>
  </si>
  <si>
    <t>Oom Yung Doe Redmond</t>
  </si>
  <si>
    <t>Self discipline/hips &amp; knees</t>
  </si>
  <si>
    <t>Knees, Neck</t>
  </si>
  <si>
    <t>Olga</t>
  </si>
  <si>
    <t>Drozdenko</t>
  </si>
  <si>
    <t>10713 221st Ln. NE</t>
  </si>
  <si>
    <t>425-221-9040</t>
  </si>
  <si>
    <t>olga@drozdenko.com</t>
  </si>
  <si>
    <t>Accounting</t>
  </si>
  <si>
    <t>WOM</t>
  </si>
  <si>
    <t>get stronger</t>
  </si>
  <si>
    <t>improve mood with weather</t>
  </si>
  <si>
    <t>L shoulder, R hamstring</t>
  </si>
  <si>
    <t>20386904, 3204313</t>
  </si>
  <si>
    <t>Vladimir</t>
  </si>
  <si>
    <t>Drozdenko, Sr.</t>
  </si>
  <si>
    <t>1D2</t>
  </si>
  <si>
    <t>Done</t>
  </si>
  <si>
    <t>10713 221st. Ln. NE</t>
  </si>
  <si>
    <t>425-221-9764</t>
  </si>
  <si>
    <t>Software Engineer</t>
  </si>
  <si>
    <t>Microsoft</t>
  </si>
  <si>
    <t>getting back in shape</t>
  </si>
  <si>
    <t>20392404, 3204613</t>
  </si>
  <si>
    <t>Todd</t>
  </si>
  <si>
    <t>Zupan</t>
  </si>
  <si>
    <t>Inactive</t>
  </si>
  <si>
    <t>1924 234th Pl. SW</t>
  </si>
  <si>
    <t>Bothell</t>
  </si>
  <si>
    <t>253-217-1249</t>
  </si>
  <si>
    <t>toddzupan@gmail.com</t>
  </si>
  <si>
    <t>Programmer</t>
  </si>
  <si>
    <t>Volodymyr</t>
  </si>
  <si>
    <t>Derevyanyy</t>
  </si>
  <si>
    <t>Vlad</t>
  </si>
  <si>
    <t>Kirkland</t>
  </si>
  <si>
    <t>16610 163rd Pl. SE</t>
  </si>
  <si>
    <t>Renton</t>
  </si>
  <si>
    <t>425-985-1186</t>
  </si>
  <si>
    <t>volod_de@yahoo.com</t>
  </si>
  <si>
    <t>Consulting (as VP)</t>
  </si>
  <si>
    <t>Red Safety</t>
  </si>
  <si>
    <t>Walk By</t>
  </si>
  <si>
    <t>Marina</t>
  </si>
  <si>
    <t>Obraztsova</t>
  </si>
  <si>
    <t>22500 NE Alder Crest LN.</t>
  </si>
  <si>
    <t>425-449-1832</t>
  </si>
  <si>
    <t>Homemaker &amp; Mom</t>
  </si>
  <si>
    <t>fitness, moving, self defense, strength</t>
  </si>
  <si>
    <t>fitness &amp; loose weight</t>
  </si>
  <si>
    <t>left side of neck</t>
  </si>
  <si>
    <t>Kirill's Mom</t>
  </si>
  <si>
    <t>Michael</t>
  </si>
  <si>
    <t>Reinhardt</t>
  </si>
  <si>
    <t>Mike</t>
  </si>
  <si>
    <t>Video</t>
  </si>
  <si>
    <t>14614 SE 20th St</t>
  </si>
  <si>
    <t>Belleuve</t>
  </si>
  <si>
    <t>206-724-2145</t>
  </si>
  <si>
    <t>michaeltreinhardt@hotmail.com</t>
  </si>
  <si>
    <t>Software Developer</t>
  </si>
  <si>
    <t>Justin</t>
  </si>
  <si>
    <t>Martin</t>
  </si>
  <si>
    <t>AHI</t>
  </si>
  <si>
    <t>Video Cond.</t>
  </si>
  <si>
    <t>12229 NE 130th Way #G202</t>
  </si>
  <si>
    <t>206-459-8489</t>
  </si>
  <si>
    <t>IT Administrator</t>
  </si>
  <si>
    <t>Avanade</t>
  </si>
  <si>
    <t>20018600, 3202413</t>
  </si>
  <si>
    <t>Ahmed</t>
  </si>
  <si>
    <t>Elabbasy</t>
  </si>
  <si>
    <t>8411 169th Pl. N.E. #29102</t>
  </si>
  <si>
    <t>425-615-4134</t>
  </si>
  <si>
    <t>Development &amp; Testing</t>
  </si>
  <si>
    <t>Internet</t>
  </si>
  <si>
    <t>lose weight, add balanc to life, be healthy</t>
  </si>
  <si>
    <t>lose weight</t>
  </si>
  <si>
    <t>torn miniscus in left knee, left shoulder damaged at birth</t>
  </si>
  <si>
    <t>torn achilles tendon (happened outside of school)</t>
  </si>
  <si>
    <t>Rowin</t>
  </si>
  <si>
    <t>Andruscavage</t>
  </si>
  <si>
    <t xml:space="preserve">17815 N.E. 34th St. </t>
  </si>
  <si>
    <t>301-793-0782</t>
  </si>
  <si>
    <t>rowin.andruscavage@gmail.com</t>
  </si>
  <si>
    <t>continuing education</t>
  </si>
  <si>
    <t>Shirley</t>
  </si>
  <si>
    <t>Woodward</t>
  </si>
  <si>
    <t>3/31/43</t>
  </si>
  <si>
    <t>Video 2</t>
  </si>
  <si>
    <t>7225 Maltby Rd.</t>
  </si>
  <si>
    <t>Snohomish</t>
  </si>
  <si>
    <t>206-200-3419</t>
  </si>
  <si>
    <t>Medical Technician</t>
  </si>
  <si>
    <t>Environ. Health</t>
  </si>
  <si>
    <t>Knees</t>
  </si>
  <si>
    <t>20622004, 3201813</t>
  </si>
  <si>
    <t>Jonathan</t>
  </si>
  <si>
    <t>Criddle</t>
  </si>
  <si>
    <t>Jon</t>
  </si>
  <si>
    <t>5/31/55</t>
  </si>
  <si>
    <t>Bagwa1</t>
  </si>
  <si>
    <t>20315 Morrow Rd</t>
  </si>
  <si>
    <t>206-310-8590</t>
  </si>
  <si>
    <t>jon@stormlakeescape.com</t>
  </si>
  <si>
    <t>VP of Technology</t>
  </si>
  <si>
    <t>L2</t>
  </si>
  <si>
    <t>Michelle</t>
  </si>
  <si>
    <t>Judy</t>
  </si>
  <si>
    <t>8700 NE Bothell Way #J102</t>
  </si>
  <si>
    <t>206-484-6309</t>
  </si>
  <si>
    <t>shavaineth@gmail.com</t>
  </si>
  <si>
    <t>Math Professor</t>
  </si>
  <si>
    <t>Lake WA Institute of Tech</t>
  </si>
  <si>
    <t>Erin</t>
  </si>
  <si>
    <t>Kipper</t>
  </si>
  <si>
    <t>C</t>
  </si>
  <si>
    <t>Get into the school regularly</t>
  </si>
  <si>
    <t>23121 7th Ave NE</t>
  </si>
  <si>
    <t>206-406-4181</t>
  </si>
  <si>
    <t>School Teacher</t>
  </si>
  <si>
    <t>Northshore School District</t>
  </si>
  <si>
    <t>John</t>
  </si>
  <si>
    <t>Edwin</t>
  </si>
  <si>
    <t>10/13/44</t>
  </si>
  <si>
    <t>Bagwa 1</t>
  </si>
  <si>
    <t>B</t>
  </si>
  <si>
    <t>Test for 2s</t>
  </si>
  <si>
    <t>Weekend Seminar</t>
  </si>
  <si>
    <t>8700 Bothell Way NE #J102</t>
  </si>
  <si>
    <t>johnjudy10@gmail.com</t>
  </si>
  <si>
    <t>Retired</t>
  </si>
  <si>
    <t>Bagwa Course, Health</t>
  </si>
  <si>
    <t>Jeffery</t>
  </si>
  <si>
    <t>Myhre</t>
  </si>
  <si>
    <t>Junior</t>
  </si>
  <si>
    <t>Champion</t>
  </si>
  <si>
    <t>Jhoong Hyung</t>
  </si>
  <si>
    <t>Frog and Tuksuli</t>
  </si>
  <si>
    <t>12303 NE 149th Ct</t>
  </si>
  <si>
    <t>Jill and Jeff</t>
  </si>
  <si>
    <t>Student</t>
  </si>
  <si>
    <t>Kamal</t>
  </si>
  <si>
    <t>Sharif</t>
  </si>
  <si>
    <t>Member Jr.</t>
  </si>
  <si>
    <t>Dan Hyung</t>
  </si>
  <si>
    <t>Red Dragon</t>
  </si>
  <si>
    <t>12220 108 Ct NE Apt A112</t>
  </si>
  <si>
    <t>206-765-8327</t>
  </si>
  <si>
    <t>Fartune</t>
  </si>
  <si>
    <t>Keyza</t>
  </si>
  <si>
    <t>Warsame</t>
  </si>
  <si>
    <t>Shreyaan</t>
  </si>
  <si>
    <t>Pathak</t>
  </si>
  <si>
    <t>Child</t>
  </si>
  <si>
    <t>Jhoon Bong</t>
  </si>
  <si>
    <t>Tournament silver</t>
  </si>
  <si>
    <t>Test for 4s</t>
  </si>
  <si>
    <t>11120 127th Ave NE</t>
  </si>
  <si>
    <t>425-499-3313</t>
  </si>
  <si>
    <t>Shantha</t>
  </si>
  <si>
    <t>shanthapathak@hotmail.com</t>
  </si>
  <si>
    <t>Susan</t>
  </si>
  <si>
    <t>Campbell</t>
  </si>
  <si>
    <t>6/9/58</t>
  </si>
  <si>
    <t>unknown</t>
  </si>
  <si>
    <t>705 2nd. Ave. W., #303</t>
  </si>
  <si>
    <t>206-919-0990</t>
  </si>
  <si>
    <t>206-284-2183</t>
  </si>
  <si>
    <t>Human Resources Manager</t>
  </si>
  <si>
    <t>20226604, 3201913</t>
  </si>
  <si>
    <t>Chris</t>
  </si>
  <si>
    <t>11/4/68</t>
  </si>
  <si>
    <t>17201  232nd Ave NE</t>
  </si>
  <si>
    <t>Woodinville</t>
  </si>
  <si>
    <t>cwoodward15@hotmail.com</t>
  </si>
  <si>
    <t>Computer Engineer</t>
  </si>
  <si>
    <t>Avtech Tyce</t>
  </si>
  <si>
    <t>Yellow Pages</t>
  </si>
  <si>
    <t>Self Interest</t>
  </si>
  <si>
    <t>Derek</t>
  </si>
  <si>
    <t>10/21/60</t>
  </si>
  <si>
    <t>425-885-2005</t>
  </si>
  <si>
    <t>derek@8taughtas1.com</t>
  </si>
  <si>
    <t>Software Development Manager</t>
  </si>
  <si>
    <t>Jarred</t>
  </si>
  <si>
    <t>Palm</t>
  </si>
  <si>
    <t>28 NE Dogwood ST #6</t>
  </si>
  <si>
    <t>(425) 463-9933</t>
  </si>
  <si>
    <t>jarredpalm@gmail.com</t>
  </si>
  <si>
    <t>Oom Yung Doe Issaquah</t>
  </si>
  <si>
    <t>Lower Body Strength &amp; Coordination, general fitness</t>
  </si>
  <si>
    <t>Pistol Squat, self-defense</t>
  </si>
  <si>
    <t>Phil</t>
  </si>
  <si>
    <t>10/21/56</t>
  </si>
  <si>
    <t xml:space="preserve">35821 SE 49th St </t>
  </si>
  <si>
    <t>Fall City</t>
  </si>
  <si>
    <t>206-387-0905</t>
  </si>
  <si>
    <t>philgrate@comcast.net</t>
  </si>
  <si>
    <t>Sr. Director</t>
  </si>
  <si>
    <t>Century Link</t>
  </si>
  <si>
    <t>Iliyas</t>
  </si>
  <si>
    <t>Mohamed</t>
  </si>
  <si>
    <t>22700 SE 12th Pl</t>
  </si>
  <si>
    <t>455-753-7060</t>
  </si>
  <si>
    <t>itsilyas@live.com</t>
  </si>
  <si>
    <t>Veronica</t>
  </si>
  <si>
    <t>D'souza</t>
  </si>
  <si>
    <t>425-301-3151</t>
  </si>
  <si>
    <t>Armaan</t>
  </si>
  <si>
    <t>Jhaveri</t>
  </si>
  <si>
    <t>Member Child</t>
  </si>
  <si>
    <t xml:space="preserve">255 Capella Drive NW </t>
  </si>
  <si>
    <t>503-504-6636</t>
  </si>
  <si>
    <t>Bhavna</t>
  </si>
  <si>
    <t>bhavna.jhaveri@gmail.com</t>
  </si>
  <si>
    <t>Nicholas</t>
  </si>
  <si>
    <t>Lengyel</t>
  </si>
  <si>
    <t>1/1/1900</t>
  </si>
  <si>
    <t>8013 Douglas Ave SE</t>
  </si>
  <si>
    <t>Snoqualmie</t>
  </si>
  <si>
    <t>425-213-8517</t>
  </si>
  <si>
    <t>lengyelfamily@msn.com</t>
  </si>
  <si>
    <t>Benjamin</t>
  </si>
  <si>
    <t>Reese</t>
  </si>
  <si>
    <t>Frog</t>
  </si>
  <si>
    <t>Test for 1D</t>
  </si>
  <si>
    <t>Premier Training</t>
  </si>
  <si>
    <t>13335 NE 117th Way</t>
  </si>
  <si>
    <t>425-785-5645</t>
  </si>
  <si>
    <t>Elizabeth</t>
  </si>
  <si>
    <t>eliree@hotmail.com</t>
  </si>
  <si>
    <t>Parade</t>
  </si>
  <si>
    <t>Oliver</t>
  </si>
  <si>
    <t>Udo</t>
  </si>
  <si>
    <t>Aleksandr</t>
  </si>
  <si>
    <t>Savin</t>
  </si>
  <si>
    <t>1/6/67</t>
  </si>
  <si>
    <t>Iron Hand</t>
  </si>
  <si>
    <t>7250 Old Redmond Rd., #F-122</t>
  </si>
  <si>
    <t>aleksav@msn.com</t>
  </si>
  <si>
    <t>Vincent</t>
  </si>
  <si>
    <t>Bahnesen</t>
  </si>
  <si>
    <t>Challenge himself in lesson consistently</t>
  </si>
  <si>
    <t>Dan Hyung Training</t>
  </si>
  <si>
    <t>12642 100th LN NE</t>
  </si>
  <si>
    <t>425-753-7908</t>
  </si>
  <si>
    <t>Marine</t>
  </si>
  <si>
    <t>Total</t>
  </si>
  <si>
    <t>Facebook</t>
  </si>
  <si>
    <t>Casey</t>
  </si>
  <si>
    <t>Leonard</t>
  </si>
  <si>
    <t>Graves</t>
  </si>
  <si>
    <t>9 Ring Kom</t>
  </si>
  <si>
    <t>Tournament Medal</t>
  </si>
  <si>
    <t>17210 NE 117th Way</t>
  </si>
  <si>
    <t>425-770-3914</t>
  </si>
  <si>
    <t>Don and Shawna</t>
  </si>
  <si>
    <t>thegraves1@msn.com</t>
  </si>
  <si>
    <t>2017 Seattle Growth</t>
  </si>
  <si>
    <t>GROWTH</t>
  </si>
  <si>
    <t>NS</t>
  </si>
  <si>
    <t>D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</si>
  <si>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</si>
  <si>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</si>
  <si>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</si>
  <si>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</si>
  <si>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</si>
  <si>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</si>
  <si>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</si>
  <si>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</si>
  <si>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</si>
  <si>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</si>
  <si>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</si>
  <si>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</si>
  <si>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Lyla</t>
  </si>
  <si>
    <t>Gerosa</t>
  </si>
  <si>
    <t>Fulton</t>
  </si>
  <si>
    <t>Demo Team</t>
  </si>
  <si>
    <t>11716 NE 75th Pl</t>
  </si>
  <si>
    <t>206-696-6815</t>
  </si>
  <si>
    <t>Angela</t>
  </si>
  <si>
    <t>jasongfulton@gemail.com</t>
  </si>
  <si>
    <t>Aarna</t>
  </si>
  <si>
    <t>Bajaj</t>
  </si>
  <si>
    <t>17924 NE 90th St.</t>
  </si>
  <si>
    <t>314-600-0904</t>
  </si>
  <si>
    <t>Agatha</t>
  </si>
  <si>
    <t>Herrera</t>
  </si>
  <si>
    <t>7977 170th Ave. NE, #B218</t>
  </si>
  <si>
    <t>425-497-1425</t>
  </si>
  <si>
    <t>parents: focus, discipline, resilience, persistence and perserverance.</t>
  </si>
  <si>
    <t>Felix</t>
  </si>
  <si>
    <t>Borges</t>
  </si>
  <si>
    <t>Gabe</t>
  </si>
  <si>
    <t>1D pmt</t>
  </si>
  <si>
    <t>1016 NE Ravenna Blvd</t>
  </si>
  <si>
    <t>borges.felix@gmail.com</t>
  </si>
  <si>
    <t>Bus Driver</t>
  </si>
  <si>
    <t>Metro</t>
  </si>
  <si>
    <t>Gloria</t>
  </si>
  <si>
    <t>Assist Lesson, organize event</t>
  </si>
  <si>
    <t>4616 25th Ave NE</t>
  </si>
  <si>
    <t>206-747-4727</t>
  </si>
  <si>
    <t>206-979-6311</t>
  </si>
  <si>
    <t>Greg Martin</t>
  </si>
  <si>
    <t>gloria.martin12614@gmail.com</t>
  </si>
  <si>
    <t>Former Last Name: Forsythe</t>
  </si>
  <si>
    <t>Erik</t>
  </si>
  <si>
    <t>Jensen</t>
  </si>
  <si>
    <t>983 164th Ave. SE</t>
  </si>
  <si>
    <t>(425) 274-6784</t>
  </si>
  <si>
    <t>House Designer</t>
  </si>
  <si>
    <t>Helga</t>
  </si>
  <si>
    <t>Ding</t>
  </si>
  <si>
    <t>11/13/56</t>
  </si>
  <si>
    <t>21325 SE 3rd St.</t>
  </si>
  <si>
    <t>425-508-9226</t>
  </si>
  <si>
    <t>Dir. Of Operations</t>
  </si>
  <si>
    <t>Group Health Cooperative</t>
  </si>
  <si>
    <t>improve health/body</t>
  </si>
  <si>
    <t>fitness/benevolence</t>
  </si>
  <si>
    <t>None</t>
  </si>
  <si>
    <t>20373004, 3202013</t>
  </si>
  <si>
    <t>Trinity</t>
  </si>
  <si>
    <t>Perreault</t>
  </si>
  <si>
    <t>16606 35th Ave. SE, Unit 2B</t>
  </si>
  <si>
    <t>206-730-6082</t>
  </si>
  <si>
    <t>Chef / Cook</t>
  </si>
  <si>
    <t>Transfer from Lake City</t>
  </si>
  <si>
    <t>Noel</t>
  </si>
  <si>
    <t>Mejia</t>
  </si>
  <si>
    <t>11/18/64</t>
  </si>
  <si>
    <t>10504 170th Ave. NE</t>
  </si>
  <si>
    <t>425-449-1360</t>
  </si>
  <si>
    <t>Delivers papers, babysits</t>
  </si>
  <si>
    <t>Self Defense</t>
  </si>
  <si>
    <t>right knee, left toes</t>
  </si>
  <si>
    <t>r knee, and left toes?</t>
  </si>
  <si>
    <t>Language Barrier</t>
  </si>
  <si>
    <t>Sofia</t>
  </si>
  <si>
    <t>Marshak</t>
  </si>
  <si>
    <t>301-793-0936</t>
  </si>
  <si>
    <t>Shankar</t>
  </si>
  <si>
    <t>Vaidyanathan</t>
  </si>
  <si>
    <t>6/18/66</t>
  </si>
  <si>
    <t>Video 1</t>
  </si>
  <si>
    <t>4514 191st Place NE</t>
  </si>
  <si>
    <t>425-894-1202</t>
  </si>
  <si>
    <t>Design &amp; Development</t>
  </si>
  <si>
    <t>align body and mind</t>
  </si>
  <si>
    <t>strength, flexibility, agility</t>
  </si>
  <si>
    <t>overall weakness</t>
  </si>
  <si>
    <t>Park</t>
  </si>
  <si>
    <t>5/18/45</t>
  </si>
  <si>
    <t>27718 NE 146th Way</t>
  </si>
  <si>
    <t>Duvall</t>
  </si>
  <si>
    <t>206-999-6556</t>
  </si>
  <si>
    <t>Real Estate</t>
  </si>
  <si>
    <t>TCC</t>
  </si>
  <si>
    <t>Julie</t>
  </si>
  <si>
    <t>Madhusoodanan</t>
  </si>
  <si>
    <t>12014 176th Ave. NE</t>
  </si>
  <si>
    <t>425-591-6703</t>
  </si>
  <si>
    <t>Homemaker</t>
  </si>
  <si>
    <t>fitness &amp; self defense, core strength</t>
  </si>
  <si>
    <t>fitness &amp; self defense</t>
  </si>
  <si>
    <t>Devi</t>
  </si>
  <si>
    <t>Nayar</t>
  </si>
  <si>
    <t>5/14/68</t>
  </si>
  <si>
    <t>8620 169th Pl. NE</t>
  </si>
  <si>
    <t>425-241-5777</t>
  </si>
  <si>
    <t xml:space="preserve"> devi_nayar@hotmail.com</t>
  </si>
  <si>
    <t>Out of Work</t>
  </si>
  <si>
    <t>fitness, meditation, 8 styles</t>
  </si>
  <si>
    <t>fitness&amp; flexibility</t>
  </si>
  <si>
    <t>Nataliya</t>
  </si>
  <si>
    <t>Husar</t>
  </si>
  <si>
    <t>10135 225th Terrace NE</t>
  </si>
  <si>
    <t>732-672-0920</t>
  </si>
  <si>
    <t>strength</t>
  </si>
  <si>
    <t>self control &amp; strength</t>
  </si>
  <si>
    <t>Hannah</t>
  </si>
  <si>
    <t>C.</t>
  </si>
  <si>
    <t>White</t>
  </si>
  <si>
    <t>253-722-8530</t>
  </si>
  <si>
    <t>strength, flexibility</t>
  </si>
  <si>
    <t>Jason</t>
  </si>
  <si>
    <t>Bakken-Fecker</t>
  </si>
  <si>
    <t>Build physical strength and discipline</t>
  </si>
  <si>
    <t>1250 295th Way NE</t>
  </si>
  <si>
    <t>Carnation</t>
  </si>
  <si>
    <t>425-891-4308</t>
  </si>
  <si>
    <t>Discipline and stamina</t>
  </si>
  <si>
    <t>Monica</t>
  </si>
  <si>
    <t>Thompson</t>
  </si>
  <si>
    <t>16340 NE 83rd. St, Apt. F366</t>
  </si>
  <si>
    <t>608-515-1451</t>
  </si>
  <si>
    <t>Kotb</t>
  </si>
  <si>
    <t>15325 Redmond Way</t>
  </si>
  <si>
    <t>425-372-8125</t>
  </si>
  <si>
    <t>Abdullah</t>
  </si>
  <si>
    <t>Mohammad</t>
  </si>
  <si>
    <t>16418 NE 105th Pl.</t>
  </si>
  <si>
    <t>425-653-0216</t>
  </si>
  <si>
    <t>Ateeque</t>
  </si>
  <si>
    <t>Tim</t>
  </si>
  <si>
    <t>Minkin</t>
  </si>
  <si>
    <t>Test for 6s</t>
  </si>
  <si>
    <t>17830 35th Drive SE</t>
  </si>
  <si>
    <t>425-372-8297</t>
  </si>
  <si>
    <t>Svetlana</t>
  </si>
  <si>
    <t>Tranfer from Redmond</t>
  </si>
  <si>
    <t>Caden</t>
  </si>
  <si>
    <t>21421 NE 92nd Pl.</t>
  </si>
  <si>
    <t>425-868-6569</t>
  </si>
  <si>
    <t>Richard Campbell</t>
  </si>
  <si>
    <t>Kirill</t>
  </si>
  <si>
    <t>Obraztsov</t>
  </si>
  <si>
    <t>BV transfer</t>
  </si>
  <si>
    <t>Build strength</t>
  </si>
  <si>
    <t>22500 NE Alder Crest Ln.</t>
  </si>
  <si>
    <t>Phohanh</t>
  </si>
  <si>
    <t>Tran</t>
  </si>
  <si>
    <t>6817 143rd Ct. NE</t>
  </si>
  <si>
    <t>425-505-8786</t>
  </si>
  <si>
    <t>Transfer from Bellevue - Stay on MA</t>
  </si>
  <si>
    <t>Morsy</t>
  </si>
  <si>
    <t>7977 170th Ave. NE, B421</t>
  </si>
  <si>
    <t>425-305-1966</t>
  </si>
  <si>
    <t>lack of self confinence, easily scared</t>
  </si>
  <si>
    <t>courage, self confidence</t>
  </si>
  <si>
    <t>Conner</t>
  </si>
  <si>
    <t>Anna</t>
  </si>
  <si>
    <t>Melomed</t>
  </si>
  <si>
    <t>7211 152nd Ave. NE</t>
  </si>
  <si>
    <t>425-785-0879</t>
  </si>
  <si>
    <t>Julia</t>
  </si>
  <si>
    <t>her request</t>
  </si>
  <si>
    <t>learn basics, confidence, have goals</t>
  </si>
  <si>
    <t>Sondos</t>
  </si>
  <si>
    <t>Sayed</t>
  </si>
  <si>
    <t>Abdelaziz</t>
  </si>
  <si>
    <t>7977 170th Ave. NE</t>
  </si>
  <si>
    <t>425-440-1304</t>
  </si>
  <si>
    <t>confidence, SD, focus, body awareness</t>
  </si>
  <si>
    <t>WOM - Morsey</t>
  </si>
  <si>
    <t>Niharika</t>
  </si>
  <si>
    <t>Dinesh</t>
  </si>
  <si>
    <t>RHI</t>
  </si>
  <si>
    <t>ANI</t>
  </si>
  <si>
    <t>NI</t>
  </si>
  <si>
    <t>7716 149th Ave. NE</t>
  </si>
  <si>
    <t>8D</t>
  </si>
  <si>
    <t>AHII</t>
  </si>
  <si>
    <t>HII</t>
  </si>
  <si>
    <t>425-785-7061</t>
  </si>
  <si>
    <t>Yogita</t>
  </si>
  <si>
    <t>Ravnak</t>
  </si>
  <si>
    <t>Yoita</t>
  </si>
  <si>
    <t>Kaden</t>
  </si>
  <si>
    <t>Adamatiz</t>
  </si>
  <si>
    <t>12619 NE 107th Pl</t>
  </si>
  <si>
    <t>Kim</t>
  </si>
  <si>
    <t>yuyi2@juno.com</t>
  </si>
  <si>
    <t>Andrew</t>
  </si>
  <si>
    <t>Allen-Khurana</t>
  </si>
  <si>
    <t>Repair knee issues</t>
  </si>
  <si>
    <t>11435 79th Way NE</t>
  </si>
  <si>
    <t>909-553-7595</t>
  </si>
  <si>
    <t>Adrienne</t>
  </si>
  <si>
    <t>Sydney</t>
  </si>
  <si>
    <t>Anderson</t>
  </si>
  <si>
    <t>18615 130th Ave NE</t>
  </si>
  <si>
    <t>425-241-1730</t>
  </si>
  <si>
    <t>Heather</t>
  </si>
  <si>
    <t>Amazon Local</t>
  </si>
  <si>
    <t>Wanted to do other things</t>
  </si>
  <si>
    <t>Jacob</t>
  </si>
  <si>
    <t>Arnez</t>
  </si>
  <si>
    <t>18911 13th Ave SE</t>
  </si>
  <si>
    <t>Sandra</t>
  </si>
  <si>
    <t>Transfer from Bothell</t>
  </si>
  <si>
    <t>Ryan</t>
  </si>
  <si>
    <t>Chen</t>
  </si>
  <si>
    <t>2s</t>
  </si>
  <si>
    <t>13028 NE 104th St</t>
  </si>
  <si>
    <t>yummychen@hotmail.com</t>
  </si>
  <si>
    <t>Paula</t>
  </si>
  <si>
    <t>Chester</t>
  </si>
  <si>
    <t>7/30/52</t>
  </si>
  <si>
    <t>7930 SE 34th St #105</t>
  </si>
  <si>
    <t>Mercer Island</t>
  </si>
  <si>
    <t>202-257-2924</t>
  </si>
  <si>
    <t>206-230-8193</t>
  </si>
  <si>
    <t>Concert Musician</t>
  </si>
  <si>
    <t>Aditya</t>
  </si>
  <si>
    <t>Duggirala</t>
  </si>
  <si>
    <t>Ha Yook Tong</t>
  </si>
  <si>
    <t>12312 NE 86th Way</t>
  </si>
  <si>
    <t>360-402-8860</t>
  </si>
  <si>
    <t>Prakesh</t>
  </si>
  <si>
    <t>prakash_ds@yahoo.com</t>
  </si>
  <si>
    <t>Roman</t>
  </si>
  <si>
    <t>Everett</t>
  </si>
  <si>
    <t>15121 84th Pl NE</t>
  </si>
  <si>
    <t>Kenmore</t>
  </si>
  <si>
    <t>Julianne</t>
  </si>
  <si>
    <t>j@4bananas.net</t>
  </si>
  <si>
    <t>Raul</t>
  </si>
  <si>
    <t>Gouvea</t>
  </si>
  <si>
    <t>13248 135th Ave NE</t>
  </si>
  <si>
    <t>425-647-5047</t>
  </si>
  <si>
    <t>Marc</t>
  </si>
  <si>
    <t>Hildebrand</t>
  </si>
  <si>
    <t>13010 NE 143rd St</t>
  </si>
  <si>
    <t>425-823-9071</t>
  </si>
  <si>
    <t>Beth and Dan</t>
  </si>
  <si>
    <t>Silent Auction Gift Certificate</t>
  </si>
  <si>
    <t>Jayden</t>
  </si>
  <si>
    <t>Hong</t>
  </si>
  <si>
    <t>Participate in tournament</t>
  </si>
  <si>
    <t>Test for 5s</t>
  </si>
  <si>
    <t>Kaparulin</t>
  </si>
  <si>
    <t>11211 NE 128th Street K203</t>
  </si>
  <si>
    <t>425-361-3011</t>
  </si>
  <si>
    <t>425-681-2489</t>
  </si>
  <si>
    <t>Alina</t>
  </si>
  <si>
    <t>voytyuk2004@yahoo.com</t>
  </si>
  <si>
    <t>Rohan</t>
  </si>
  <si>
    <t>Khurana</t>
  </si>
  <si>
    <t>6s</t>
  </si>
  <si>
    <t>Priya</t>
  </si>
  <si>
    <t>Shayan</t>
  </si>
  <si>
    <t>Kiser</t>
  </si>
  <si>
    <t>11229 NE 128th St Apt H301</t>
  </si>
  <si>
    <t>206-795-5665</t>
  </si>
  <si>
    <t>425-646-9808</t>
  </si>
  <si>
    <t>Kassandra</t>
  </si>
  <si>
    <t>Kong</t>
  </si>
  <si>
    <t>14405 116th PL NE</t>
  </si>
  <si>
    <t>425-298-0409</t>
  </si>
  <si>
    <t>Gabriel</t>
  </si>
  <si>
    <t>Lima</t>
  </si>
  <si>
    <t>3s</t>
  </si>
  <si>
    <t>13115 NE 123rd St</t>
  </si>
  <si>
    <t>425-891-7016</t>
  </si>
  <si>
    <t>Ademar and Ivone</t>
  </si>
  <si>
    <t>melo_ip@hotmail.com</t>
  </si>
  <si>
    <t>5s</t>
  </si>
  <si>
    <t>Ethan</t>
  </si>
  <si>
    <t>Lin</t>
  </si>
  <si>
    <t>11632 112th Dr NE</t>
  </si>
  <si>
    <t>425-998-6788</t>
  </si>
  <si>
    <t>Laura</t>
  </si>
  <si>
    <t>Groupon</t>
  </si>
  <si>
    <t>Bryan</t>
  </si>
  <si>
    <t>larachlin@gmail.com</t>
  </si>
  <si>
    <t>Kollin</t>
  </si>
  <si>
    <t>Luo</t>
  </si>
  <si>
    <t>Angry Dragon 2</t>
  </si>
  <si>
    <t>13730 NE 135th Pl</t>
  </si>
  <si>
    <t>206-890-1118</t>
  </si>
  <si>
    <t>Lawrence and May</t>
  </si>
  <si>
    <t>Kody</t>
  </si>
  <si>
    <t>Konnor</t>
  </si>
  <si>
    <t>Kyle</t>
  </si>
  <si>
    <t>Shang Doe</t>
  </si>
  <si>
    <t>Minu</t>
  </si>
  <si>
    <t>Padhye</t>
  </si>
  <si>
    <t>Build Confidence</t>
  </si>
  <si>
    <t>13203 NE 129th Place</t>
  </si>
  <si>
    <t>125-636-8737</t>
  </si>
  <si>
    <t>Anu</t>
  </si>
  <si>
    <t>Mahet</t>
  </si>
  <si>
    <t>Prathikantum</t>
  </si>
  <si>
    <t>1s</t>
  </si>
  <si>
    <t>16205 NE 118th Way</t>
  </si>
  <si>
    <t>425-609-8105</t>
  </si>
  <si>
    <t>Manaswee (Nitya)</t>
  </si>
  <si>
    <t>Maxim</t>
  </si>
  <si>
    <t>Smolyanskiy</t>
  </si>
  <si>
    <t>14119 NE 78th Ct</t>
  </si>
  <si>
    <t>510-798-3831</t>
  </si>
  <si>
    <t>425-867-1168</t>
  </si>
  <si>
    <t>Denis</t>
  </si>
  <si>
    <t>Parisa</t>
  </si>
  <si>
    <t>Soltanian</t>
  </si>
  <si>
    <t>9754 NE 136th Pl</t>
  </si>
  <si>
    <t>Marry</t>
  </si>
  <si>
    <t>Muhamad</t>
  </si>
  <si>
    <t>Bah</t>
  </si>
  <si>
    <t>988 Discovery Circle NE, #102</t>
  </si>
  <si>
    <t>801-386-3830</t>
  </si>
  <si>
    <t>Hadi</t>
  </si>
  <si>
    <t>bahhadj@gmail.com</t>
  </si>
  <si>
    <t>Arianna</t>
  </si>
  <si>
    <t>Benzinger-Stephens</t>
  </si>
  <si>
    <t>14750 SE Eastgate Drive</t>
  </si>
  <si>
    <t>425-246-5188</t>
  </si>
  <si>
    <t>Saul</t>
  </si>
  <si>
    <t>saulstephens82@gmail.com</t>
  </si>
  <si>
    <t>Kaiya</t>
  </si>
  <si>
    <t>Bick</t>
  </si>
  <si>
    <t xml:space="preserve">12430-177th Pl SE </t>
  </si>
  <si>
    <t>425-766-3976</t>
  </si>
  <si>
    <t>Marinda</t>
  </si>
  <si>
    <t>minkie2@comcast.ne</t>
  </si>
  <si>
    <t>Colin</t>
  </si>
  <si>
    <t>Brookins</t>
  </si>
  <si>
    <t xml:space="preserve">14819 SE 65th St </t>
  </si>
  <si>
    <t>312-523-8580</t>
  </si>
  <si>
    <t>Lily</t>
  </si>
  <si>
    <t>Carlisle</t>
  </si>
  <si>
    <t>26421 SE Duthie Hill Road</t>
  </si>
  <si>
    <t>425-802-3031</t>
  </si>
  <si>
    <t>Steve</t>
  </si>
  <si>
    <t>sscarlisle@comcast.net</t>
  </si>
  <si>
    <t>Kathryn</t>
  </si>
  <si>
    <t>Dawson</t>
  </si>
  <si>
    <t xml:space="preserve">95 1st Ave NW, #3011 </t>
  </si>
  <si>
    <t>425-394-1440</t>
  </si>
  <si>
    <t>malimpuec@hotmail.com</t>
  </si>
  <si>
    <t>Max</t>
  </si>
  <si>
    <t>Decker</t>
  </si>
  <si>
    <t>206-579-7896</t>
  </si>
  <si>
    <t>Sam</t>
  </si>
  <si>
    <t>Faris</t>
  </si>
  <si>
    <t xml:space="preserve">13701 229th Dr SE </t>
  </si>
  <si>
    <t>425-369-0482</t>
  </si>
  <si>
    <t>Gail</t>
  </si>
  <si>
    <t>gailfaris@comcast.net</t>
  </si>
  <si>
    <t>Austin</t>
  </si>
  <si>
    <t>Frisbie</t>
  </si>
  <si>
    <t xml:space="preserve">5701 232nd Ave SE </t>
  </si>
  <si>
    <t>425-392-4607</t>
  </si>
  <si>
    <t>Jesse</t>
  </si>
  <si>
    <t>jesse@seattleline.com</t>
  </si>
  <si>
    <t>Debbie</t>
  </si>
  <si>
    <t>Matt</t>
  </si>
  <si>
    <t>Gawalek</t>
  </si>
  <si>
    <t>5313 Village Park Dr SE #1822</t>
  </si>
  <si>
    <t>765-337-8535</t>
  </si>
  <si>
    <t>Jordan</t>
  </si>
  <si>
    <t>Gegus</t>
  </si>
  <si>
    <t xml:space="preserve">20307 SE 146th </t>
  </si>
  <si>
    <t>425-970-3891</t>
  </si>
  <si>
    <t>Mary</t>
  </si>
  <si>
    <t>mbgegus@gmail.com</t>
  </si>
  <si>
    <t>George</t>
  </si>
  <si>
    <t xml:space="preserve">4240 327th Pl SE </t>
  </si>
  <si>
    <t>425-372-6818</t>
  </si>
  <si>
    <t>Janelle</t>
  </si>
  <si>
    <t>janellegeorge@yahoo.com</t>
  </si>
  <si>
    <t>Brent</t>
  </si>
  <si>
    <t>derek@thehaynes.net</t>
  </si>
  <si>
    <t>Seth</t>
  </si>
  <si>
    <t>206-349-9346</t>
  </si>
  <si>
    <t>Lacey</t>
  </si>
  <si>
    <t>Jayne</t>
  </si>
  <si>
    <t xml:space="preserve">280 SW Clark Street #B201, </t>
  </si>
  <si>
    <t>425-777-5285</t>
  </si>
  <si>
    <t>lacey@highlyanticipated.net</t>
  </si>
  <si>
    <t>Madhav</t>
  </si>
  <si>
    <t>Kannan</t>
  </si>
  <si>
    <t>3447 NE Monterey Lane,</t>
  </si>
  <si>
    <t>425-391-3262</t>
  </si>
  <si>
    <t>Neeraja</t>
  </si>
  <si>
    <t>devaneeraja@hotmail.com</t>
  </si>
  <si>
    <t>Jerry</t>
  </si>
  <si>
    <t>Ladson</t>
  </si>
  <si>
    <t xml:space="preserve">10274 147th Ave </t>
  </si>
  <si>
    <t>206-200-0191</t>
  </si>
  <si>
    <t>Kason</t>
  </si>
  <si>
    <t>Lau</t>
  </si>
  <si>
    <t>11227 Upper Preston Road SE</t>
  </si>
  <si>
    <t>425-213-8128</t>
  </si>
  <si>
    <t>Abby</t>
  </si>
  <si>
    <t>Lee</t>
  </si>
  <si>
    <t xml:space="preserve">1717 30th Ave NE </t>
  </si>
  <si>
    <t>206-579-8238</t>
  </si>
  <si>
    <t>Brennen</t>
  </si>
  <si>
    <t xml:space="preserve">22705 SE 51st St </t>
  </si>
  <si>
    <t>425-281-2396</t>
  </si>
  <si>
    <t>juliakoh@live.com</t>
  </si>
  <si>
    <t>Joel</t>
  </si>
  <si>
    <t>Leinweber</t>
  </si>
  <si>
    <t>785 NW Everwood Dr</t>
  </si>
  <si>
    <t>425-429-0009</t>
  </si>
  <si>
    <t>klleinweber@comcast.net</t>
  </si>
  <si>
    <t>Kurt</t>
  </si>
  <si>
    <t>9/23/69</t>
  </si>
  <si>
    <t>426-961-0057</t>
  </si>
  <si>
    <t>Nate</t>
  </si>
  <si>
    <t>Xander</t>
  </si>
  <si>
    <t>Luna</t>
  </si>
  <si>
    <t xml:space="preserve">60 NW Gilman Blvd </t>
  </si>
  <si>
    <t>206-383-2048</t>
  </si>
  <si>
    <t>Nakkia</t>
  </si>
  <si>
    <t>NakkiaLuna@comcast.net</t>
  </si>
  <si>
    <t>Luis</t>
  </si>
  <si>
    <t>Mazon</t>
  </si>
  <si>
    <t xml:space="preserve">935 10E Ingrame Way </t>
  </si>
  <si>
    <t>425-518-4912</t>
  </si>
  <si>
    <t>Victoria</t>
  </si>
  <si>
    <t>Christian</t>
  </si>
  <si>
    <t>Olsen</t>
  </si>
  <si>
    <t>977 Discovery Circle NE #107</t>
  </si>
  <si>
    <t>208-569-7181</t>
  </si>
  <si>
    <t>Jen</t>
  </si>
  <si>
    <t>liveagainstudios@gmail.com</t>
  </si>
  <si>
    <t>Truman</t>
  </si>
  <si>
    <t>Pak</t>
  </si>
  <si>
    <t xml:space="preserve">21955 SE 30th Pl </t>
  </si>
  <si>
    <t>425-260-9323</t>
  </si>
  <si>
    <t>Nancy</t>
  </si>
  <si>
    <t>nancyalee@live.com</t>
  </si>
  <si>
    <t>Perry</t>
  </si>
  <si>
    <t>9/2/63</t>
  </si>
  <si>
    <t xml:space="preserve">4388 249th Ave SE </t>
  </si>
  <si>
    <t>425-391-6659</t>
  </si>
  <si>
    <t>andrew_perry35@hotmail.com</t>
  </si>
  <si>
    <t>Nathan</t>
  </si>
  <si>
    <t>Katya</t>
  </si>
  <si>
    <t>Radkevich</t>
  </si>
  <si>
    <t xml:space="preserve">5000 Highland Drive </t>
  </si>
  <si>
    <t>734-255-6257</t>
  </si>
  <si>
    <t>kradke777@gmailcom</t>
  </si>
  <si>
    <t>Irina</t>
  </si>
  <si>
    <t>Raskovalov</t>
  </si>
  <si>
    <t>4200 W Lake Sammamish Pkwy</t>
  </si>
  <si>
    <t>425-802-3765</t>
  </si>
  <si>
    <t>Pasha</t>
  </si>
  <si>
    <t>Nina</t>
  </si>
  <si>
    <t>nuli-k@yandex.ru</t>
  </si>
  <si>
    <t>Sarah</t>
  </si>
  <si>
    <t>Reecer</t>
  </si>
  <si>
    <t>Rahul</t>
  </si>
  <si>
    <t>Rishi</t>
  </si>
  <si>
    <t xml:space="preserve">7431 Douglas Ave SE </t>
  </si>
  <si>
    <t>206-718-6442</t>
  </si>
  <si>
    <t>Spence</t>
  </si>
  <si>
    <t>1050 10th Ave NE #211</t>
  </si>
  <si>
    <t>704-957-6982</t>
  </si>
  <si>
    <t>Diana</t>
  </si>
  <si>
    <t>diana_nhhs99@hotmail.com</t>
  </si>
  <si>
    <t>Rocky</t>
  </si>
  <si>
    <t>Srinivasen</t>
  </si>
  <si>
    <t xml:space="preserve">1851 10th Ave NE </t>
  </si>
  <si>
    <t>425-652-1926</t>
  </si>
  <si>
    <t>Suba</t>
  </si>
  <si>
    <t>subhirubi@hotmail.com</t>
  </si>
  <si>
    <t>Walls</t>
  </si>
  <si>
    <t xml:space="preserve">4261206th Ave SE </t>
  </si>
  <si>
    <t>425-503-9777</t>
  </si>
  <si>
    <t>Jill</t>
  </si>
  <si>
    <t>wwalls97@yahoo.com</t>
  </si>
  <si>
    <t>Mandy</t>
  </si>
  <si>
    <t>Wang</t>
  </si>
  <si>
    <t xml:space="preserve">1470 29th Place NE </t>
  </si>
  <si>
    <t>206-790-5811</t>
  </si>
  <si>
    <t>Ma</t>
  </si>
  <si>
    <t>audrey0796@163.com</t>
  </si>
  <si>
    <t>Alexander</t>
  </si>
  <si>
    <t>Weights</t>
  </si>
  <si>
    <t xml:space="preserve">24601 SE 37th Street </t>
  </si>
  <si>
    <t>425-677-7353</t>
  </si>
  <si>
    <t>Mem</t>
  </si>
  <si>
    <t>mjweights@gmail.com</t>
  </si>
  <si>
    <t>Widjaja</t>
  </si>
  <si>
    <t xml:space="preserve">5901 158th Ave SE </t>
  </si>
  <si>
    <t>206-383-4691</t>
  </si>
  <si>
    <t>Hardy</t>
  </si>
  <si>
    <t>hardywi@gmail.com</t>
  </si>
  <si>
    <t>Linette</t>
  </si>
  <si>
    <t>Wilson</t>
  </si>
  <si>
    <t>1/1/67</t>
  </si>
  <si>
    <t>425-260-3696</t>
  </si>
  <si>
    <t>jesusandlinette@yahoo.com</t>
  </si>
  <si>
    <t>Alistair</t>
  </si>
  <si>
    <t>Wlodarczyk</t>
  </si>
  <si>
    <t>280 SW Clark Street #B201</t>
  </si>
  <si>
    <t>Xiao</t>
  </si>
  <si>
    <t xml:space="preserve">24204 SE 20th St </t>
  </si>
  <si>
    <t>425-208-6946</t>
  </si>
  <si>
    <t>goodjing@hotmail.com</t>
  </si>
  <si>
    <t>Acda</t>
  </si>
  <si>
    <t>11223 NE 128th St #J202</t>
  </si>
  <si>
    <t>206-683-0691</t>
  </si>
  <si>
    <t>julieacda@yahoo.com</t>
  </si>
  <si>
    <t>Kaitlin</t>
  </si>
  <si>
    <t>Brugger</t>
  </si>
  <si>
    <t>13131 NE 120th Lane #a305</t>
  </si>
  <si>
    <t>206-293-8329</t>
  </si>
  <si>
    <t>Stephanie</t>
  </si>
  <si>
    <t>Kevin</t>
  </si>
  <si>
    <t>Farrow</t>
  </si>
  <si>
    <t>2524 194th St SE</t>
  </si>
  <si>
    <t>425-471-2105</t>
  </si>
  <si>
    <t>kevnaf@gmail.com</t>
  </si>
  <si>
    <t>Anton</t>
  </si>
  <si>
    <t>Lapin</t>
  </si>
  <si>
    <t>Build Focus</t>
  </si>
  <si>
    <t>Test 3s</t>
  </si>
  <si>
    <t>14025 113th Ave NE</t>
  </si>
  <si>
    <t>323-704-9269</t>
  </si>
  <si>
    <t>Nelli</t>
  </si>
  <si>
    <t>nellylapina@gmail.com</t>
  </si>
  <si>
    <t>Lawrence</t>
  </si>
  <si>
    <t>lluo888@gmail.com</t>
  </si>
  <si>
    <t>May</t>
  </si>
  <si>
    <t>Bradley</t>
  </si>
  <si>
    <t>Nakajima</t>
  </si>
  <si>
    <t>17374 92 PL NE</t>
  </si>
  <si>
    <t>571-334-2225</t>
  </si>
  <si>
    <t>Hiroko</t>
  </si>
  <si>
    <t>Kirk</t>
  </si>
  <si>
    <t>Offerdahl</t>
  </si>
  <si>
    <t>12025 121st Lane NE</t>
  </si>
  <si>
    <t>775-830-7015</t>
  </si>
  <si>
    <t>Auto Cad and Drafting</t>
  </si>
  <si>
    <t>Walk In</t>
  </si>
  <si>
    <t>Giselle</t>
  </si>
  <si>
    <t>Oropeza</t>
  </si>
  <si>
    <t>11001 115th CT NE Apt D102</t>
  </si>
  <si>
    <t>425-605-8818</t>
  </si>
  <si>
    <t>Seona</t>
  </si>
  <si>
    <t>Transitioning to Junior Lesson</t>
  </si>
  <si>
    <t>Jasper</t>
  </si>
  <si>
    <t>Sanchez</t>
  </si>
  <si>
    <t>15834 197th PL</t>
  </si>
  <si>
    <t>425-770-9090</t>
  </si>
  <si>
    <t>425-844-4011</t>
  </si>
  <si>
    <t>Maureen and Joseph</t>
  </si>
  <si>
    <t>Scarbrough</t>
  </si>
  <si>
    <t>11015 108th PL NE</t>
  </si>
  <si>
    <t>509-531-5680</t>
  </si>
  <si>
    <t>206-661-3271</t>
  </si>
  <si>
    <t>Jennifer</t>
  </si>
  <si>
    <t>Elijah</t>
  </si>
  <si>
    <t>Keynaan</t>
  </si>
  <si>
    <t>Kafi</t>
  </si>
  <si>
    <t>Lucy</t>
  </si>
  <si>
    <t>G</t>
  </si>
  <si>
    <t>Assist Lesson</t>
  </si>
  <si>
    <t>David &amp; Robin</t>
  </si>
  <si>
    <t>Jackson</t>
  </si>
  <si>
    <t>T</t>
  </si>
  <si>
    <t>Hoai</t>
  </si>
  <si>
    <t>Le</t>
  </si>
  <si>
    <t>Organize Promotional Event</t>
  </si>
  <si>
    <t>6708 Carleton Ave. S. #A</t>
  </si>
  <si>
    <t>206-965-0813</t>
  </si>
  <si>
    <t>hoaile07@gmail.com</t>
  </si>
  <si>
    <t>Manicurist</t>
  </si>
  <si>
    <t>Riabinin</t>
  </si>
  <si>
    <t>12352 NE 101st St</t>
  </si>
  <si>
    <t>720-352-1047</t>
  </si>
  <si>
    <t>Galina</t>
  </si>
  <si>
    <t>kugabo@gmail.com</t>
  </si>
  <si>
    <t>Bevan</t>
  </si>
  <si>
    <t>10700 NE 144th PL</t>
  </si>
  <si>
    <t>425-229-0863</t>
  </si>
  <si>
    <t>cabevan2013@gmail.com</t>
  </si>
  <si>
    <t>Programer</t>
  </si>
  <si>
    <t>Micrsoft</t>
  </si>
  <si>
    <t>Christopher</t>
  </si>
  <si>
    <t>Cedeno</t>
  </si>
  <si>
    <t>13115 NE 123rd ST #B104</t>
  </si>
  <si>
    <t>425-591-5369</t>
  </si>
  <si>
    <t>425-591-5289</t>
  </si>
  <si>
    <t>Karla</t>
  </si>
  <si>
    <t>giovasaka@gmail.com</t>
  </si>
  <si>
    <t>Gwenyth</t>
  </si>
  <si>
    <t>Abigail</t>
  </si>
  <si>
    <t>Hallet</t>
  </si>
  <si>
    <t>22407 103rd Dr SE</t>
  </si>
  <si>
    <t>360-625-0035</t>
  </si>
  <si>
    <t>Joel or Loralei</t>
  </si>
  <si>
    <t>joel.hallet@gmail.com</t>
  </si>
  <si>
    <t>groupon</t>
  </si>
  <si>
    <t>Mark</t>
  </si>
  <si>
    <t>Devonald</t>
  </si>
  <si>
    <t>loraleihallet@gmail.com</t>
  </si>
  <si>
    <t>Miriam</t>
  </si>
  <si>
    <t>Constance</t>
  </si>
  <si>
    <t>Paulina</t>
  </si>
  <si>
    <t>Gracia Duarte</t>
  </si>
  <si>
    <t>9736 NE 119th Way Apt E-518</t>
  </si>
  <si>
    <t>206-816-5036</t>
  </si>
  <si>
    <t>pgraciad@hotmail.com</t>
  </si>
  <si>
    <t>Psychology</t>
  </si>
  <si>
    <t>Rodrigo</t>
  </si>
  <si>
    <t>Perez Valadez</t>
  </si>
  <si>
    <t>206-939-9807</t>
  </si>
  <si>
    <t>greatonaz@gmail.com</t>
  </si>
  <si>
    <t>Sara</t>
  </si>
  <si>
    <t>Usman</t>
  </si>
  <si>
    <t>9518 Slater Ave NE</t>
  </si>
  <si>
    <t>858-356-7113</t>
  </si>
  <si>
    <t>Ayesha</t>
  </si>
  <si>
    <t>ashil5200@yahoo.com</t>
  </si>
  <si>
    <t>Edmund</t>
  </si>
  <si>
    <t>LeRoux</t>
  </si>
  <si>
    <t>5/26/60</t>
  </si>
  <si>
    <t>12414 Hwy 99 #29</t>
  </si>
  <si>
    <t>503-734-7435</t>
  </si>
  <si>
    <t>Vicki LaRoux</t>
  </si>
  <si>
    <t>vickistim@yahoo.com</t>
  </si>
  <si>
    <t>William</t>
  </si>
  <si>
    <t>Frederick</t>
  </si>
  <si>
    <t>Mateo</t>
  </si>
  <si>
    <t>Caso</t>
  </si>
  <si>
    <t>16015 134th St</t>
  </si>
  <si>
    <t>425-633-7743</t>
  </si>
  <si>
    <t>Claire</t>
  </si>
  <si>
    <t>claire.e.caso@gmal.com</t>
  </si>
  <si>
    <t>Mimi</t>
  </si>
  <si>
    <t>Prasad</t>
  </si>
  <si>
    <t>Changole</t>
  </si>
  <si>
    <t>736 8th Ave NE #113</t>
  </si>
  <si>
    <t>425-246-1315</t>
  </si>
  <si>
    <t>prasad.changole@gmail.com</t>
  </si>
  <si>
    <t>Jimmy</t>
  </si>
  <si>
    <t>Coley</t>
  </si>
  <si>
    <t>360-477-0032</t>
  </si>
  <si>
    <t>jammycoley@hotmail.com</t>
  </si>
  <si>
    <t>Talino</t>
  </si>
  <si>
    <t>Garcia</t>
  </si>
  <si>
    <t>206-295-4066</t>
  </si>
  <si>
    <t>Lil</t>
  </si>
  <si>
    <t>gregandlil@gmail.com</t>
  </si>
  <si>
    <t>Kaia</t>
  </si>
  <si>
    <t>Lapp</t>
  </si>
  <si>
    <t>1550 NE Ironwood Place</t>
  </si>
  <si>
    <t>issaquah</t>
  </si>
  <si>
    <t>415-531-5704</t>
  </si>
  <si>
    <t>Tricia</t>
  </si>
  <si>
    <t>runawaygray@gmail.com</t>
  </si>
  <si>
    <t>Grace</t>
  </si>
  <si>
    <t>Aiden</t>
  </si>
  <si>
    <t>Leask</t>
  </si>
  <si>
    <t>2841 NE Magnolia St</t>
  </si>
  <si>
    <t>949-300-0453</t>
  </si>
  <si>
    <t>Kelly</t>
  </si>
  <si>
    <t>kelly1971@hotmail.com</t>
  </si>
  <si>
    <t>Riley</t>
  </si>
  <si>
    <t>Marshall</t>
  </si>
  <si>
    <t>23456 SE 160th Place</t>
  </si>
  <si>
    <t>252-558-7208</t>
  </si>
  <si>
    <t>Mick</t>
  </si>
  <si>
    <t>marmart@centurylink.net</t>
  </si>
  <si>
    <t>Connor</t>
  </si>
  <si>
    <t>21234 SE 271st St</t>
  </si>
  <si>
    <t>Maple Valley</t>
  </si>
  <si>
    <t>425-306-1600</t>
  </si>
  <si>
    <t>Tammy</t>
  </si>
  <si>
    <t>martin_23513@msn.com</t>
  </si>
  <si>
    <t>Ormiston</t>
  </si>
  <si>
    <t>Blaze</t>
  </si>
  <si>
    <t>645 Mt Olympus Dr SW</t>
  </si>
  <si>
    <t>425-894-1102</t>
  </si>
  <si>
    <t>Scott</t>
  </si>
  <si>
    <t>scottormiston1@gmail.com</t>
  </si>
  <si>
    <t>Imtiaz</t>
  </si>
  <si>
    <t>Qureshi</t>
  </si>
  <si>
    <t>736 8th Ave NE</t>
  </si>
  <si>
    <t>425-246-0208</t>
  </si>
  <si>
    <t>mohd.imtiaz@gmail.com</t>
  </si>
  <si>
    <t>Steffin</t>
  </si>
  <si>
    <t>26207 SE 152nd St</t>
  </si>
  <si>
    <t>206-472-0892</t>
  </si>
  <si>
    <t>Karl</t>
  </si>
  <si>
    <t>ksteffin@jps.net</t>
  </si>
  <si>
    <t>Gavin</t>
  </si>
  <si>
    <t>Aadya</t>
  </si>
  <si>
    <t>Sundaram</t>
  </si>
  <si>
    <t>3021 281st Lane SE</t>
  </si>
  <si>
    <t>404-942-8048</t>
  </si>
  <si>
    <t>Auti</t>
  </si>
  <si>
    <t>ashima.sundaram@gmail.com</t>
  </si>
  <si>
    <t>Anwita</t>
  </si>
  <si>
    <t>Maria</t>
  </si>
  <si>
    <t>Vishwanath</t>
  </si>
  <si>
    <t>23205 SE Black Nugget Rd #G6</t>
  </si>
  <si>
    <t>816-536-8371</t>
  </si>
  <si>
    <t>anna.potalyak@gmail.com</t>
  </si>
  <si>
    <t>Isaac</t>
  </si>
  <si>
    <t>Zhou</t>
  </si>
  <si>
    <t>1617 25th Ave Ne</t>
  </si>
  <si>
    <t>352-219-1276</t>
  </si>
  <si>
    <t>Yong</t>
  </si>
  <si>
    <t>ichappysley@gmail.com</t>
  </si>
  <si>
    <t>Jashawn</t>
  </si>
  <si>
    <t>Coleman</t>
  </si>
  <si>
    <t>1600 SW Dash Pt RD</t>
  </si>
  <si>
    <t>Federal Way</t>
  </si>
  <si>
    <t>206-245-3014</t>
  </si>
  <si>
    <t>Jerry and Amber</t>
  </si>
  <si>
    <t>jerrc210@yahoo.com</t>
  </si>
  <si>
    <t>Sha'la</t>
  </si>
  <si>
    <t>Keiji</t>
  </si>
  <si>
    <t>Schack</t>
  </si>
  <si>
    <t>MLT Intro Form</t>
  </si>
  <si>
    <t>14318 77th Ave NE</t>
  </si>
  <si>
    <t>206-683-7927</t>
  </si>
  <si>
    <t>Katsuyo</t>
  </si>
  <si>
    <t>retailprincess@gmail.com</t>
  </si>
  <si>
    <t xml:space="preserve">Aadhya </t>
  </si>
  <si>
    <t>Srinivasan</t>
  </si>
  <si>
    <t>8808 164th Ave. NE, #C203</t>
  </si>
  <si>
    <t>765-404-8781</t>
  </si>
  <si>
    <t>Meenakshi Rajashekar</t>
  </si>
  <si>
    <t>bhavana.rajshekar@gmail.com</t>
  </si>
  <si>
    <t>internet</t>
  </si>
  <si>
    <t>concentration, fitness</t>
  </si>
  <si>
    <t>Skyler</t>
  </si>
  <si>
    <t>8371 166th Ave. NE</t>
  </si>
  <si>
    <t>425-577-2283</t>
  </si>
  <si>
    <t>mnms_4u@yahoo.com</t>
  </si>
  <si>
    <t>Walk by</t>
  </si>
  <si>
    <t>fitness, strength, confidence</t>
  </si>
  <si>
    <t>Downs Syndrome</t>
  </si>
  <si>
    <t>Downs/Transgender</t>
  </si>
  <si>
    <t>Norheim</t>
  </si>
  <si>
    <t>14212 73rd Ave</t>
  </si>
  <si>
    <t>425-533-7291</t>
  </si>
  <si>
    <t>kimsadowski@yahoo.com</t>
  </si>
  <si>
    <t>Strength, discipline, self defense</t>
  </si>
  <si>
    <t>Do</t>
  </si>
  <si>
    <t>13435 122nd Ave NE</t>
  </si>
  <si>
    <t>425-485-3655</t>
  </si>
  <si>
    <t>tunghuyen05@yahoo.com</t>
  </si>
  <si>
    <t>Judo</t>
  </si>
  <si>
    <t>Matthew</t>
  </si>
  <si>
    <t>Swegle</t>
  </si>
  <si>
    <t>9416 24th Ave NW</t>
  </si>
  <si>
    <t>Panton</t>
  </si>
  <si>
    <t>Aaron</t>
  </si>
  <si>
    <t>Engle</t>
  </si>
  <si>
    <t>7107 Fremont Ave N</t>
  </si>
  <si>
    <t>aaron.engle@gmail.com</t>
  </si>
  <si>
    <t>Attorney</t>
  </si>
  <si>
    <t>Michal</t>
  </si>
  <si>
    <t>Friedrich</t>
  </si>
  <si>
    <t>Set regular practice</t>
  </si>
  <si>
    <t>drfriedrich@qwestoffice.net</t>
  </si>
  <si>
    <t>Dentist</t>
  </si>
  <si>
    <t>Greg</t>
  </si>
  <si>
    <t>Assist Regional Lessons</t>
  </si>
  <si>
    <t>gregorydlmartin@gmail.com</t>
  </si>
  <si>
    <t>Instructional Assistant</t>
  </si>
  <si>
    <t>Seattle Public Schools</t>
  </si>
  <si>
    <t>Internal Strength &amp; Self Defenese</t>
  </si>
  <si>
    <t>Nagueb</t>
  </si>
  <si>
    <t>12250 Greenwood AVE</t>
  </si>
  <si>
    <t>Pouyan</t>
  </si>
  <si>
    <t>Dadfarnia</t>
  </si>
  <si>
    <t>13614 NE 135th PL</t>
  </si>
  <si>
    <t>217-419-4676</t>
  </si>
  <si>
    <t>Mahdie</t>
  </si>
  <si>
    <t>mahdie.syed@gmail.com</t>
  </si>
  <si>
    <t>Parsa</t>
  </si>
  <si>
    <t>Test for 3s</t>
  </si>
  <si>
    <t>Dan Hyung or MLT Intro Form</t>
  </si>
  <si>
    <t>Mind and Body Training, Kung Fu</t>
  </si>
  <si>
    <t>Samhitha</t>
  </si>
  <si>
    <t>Gowda</t>
  </si>
  <si>
    <t>2242 250th PL SE</t>
  </si>
  <si>
    <t>425-246-6413</t>
  </si>
  <si>
    <t>Anitha</t>
  </si>
  <si>
    <t>anithapt@yahoo.com</t>
  </si>
  <si>
    <t>different styles of martial arts</t>
  </si>
  <si>
    <t>Sudhir</t>
  </si>
  <si>
    <t>24202 SE 14 CT</t>
  </si>
  <si>
    <t>425-246-1457</t>
  </si>
  <si>
    <t>Savitha</t>
  </si>
  <si>
    <t>savithasudhir@gmail.com</t>
  </si>
  <si>
    <t>Isha</t>
  </si>
  <si>
    <t>Paukaun</t>
  </si>
  <si>
    <t>Joaquin</t>
  </si>
  <si>
    <t>Povarchik</t>
  </si>
  <si>
    <t>DH</t>
  </si>
  <si>
    <t>15102 8th Ave Ne</t>
  </si>
  <si>
    <t>Avery</t>
  </si>
  <si>
    <t>Dawn</t>
  </si>
  <si>
    <t>Sesitive child, build confidence</t>
  </si>
  <si>
    <t>Addison</t>
  </si>
  <si>
    <t>Jo</t>
  </si>
  <si>
    <t>hot tempered, discipline</t>
  </si>
  <si>
    <t>Annalisa</t>
  </si>
  <si>
    <t>Jolie</t>
  </si>
  <si>
    <t>Mueller-Eberstein</t>
  </si>
  <si>
    <t>14020 194th Ave NE</t>
  </si>
  <si>
    <t>425-894-2727</t>
  </si>
  <si>
    <t>425-858-9895</t>
  </si>
  <si>
    <t>mueller-eberstein@msn.com</t>
  </si>
  <si>
    <t>Physical training</t>
  </si>
  <si>
    <t>Georgia</t>
  </si>
  <si>
    <t>Michele</t>
  </si>
  <si>
    <t>Chapman Pontiff</t>
  </si>
  <si>
    <t>Dan Hyung/Demo Team</t>
  </si>
  <si>
    <t>11250 109th Ave NE</t>
  </si>
  <si>
    <t>425-305-7890</t>
  </si>
  <si>
    <t>kelly.pontiff@outlook.com</t>
  </si>
  <si>
    <t>Exercise</t>
  </si>
  <si>
    <t>Braly</t>
  </si>
  <si>
    <t>11311 NE 50th Pl</t>
  </si>
  <si>
    <t>206-612-9122</t>
  </si>
  <si>
    <t>Meadow</t>
  </si>
  <si>
    <t>meadowbraly@gmail.com</t>
  </si>
  <si>
    <t>Basic</t>
  </si>
  <si>
    <t>Harper</t>
  </si>
  <si>
    <t>Rose</t>
  </si>
  <si>
    <t>Consistent Regular Training Program</t>
  </si>
  <si>
    <t>425-499-6794</t>
  </si>
  <si>
    <t>LWIT</t>
  </si>
  <si>
    <t>fitness, loose weight</t>
  </si>
  <si>
    <t>Chondro malacic patella</t>
  </si>
  <si>
    <t>Giovanni</t>
  </si>
  <si>
    <t>Cothern</t>
  </si>
  <si>
    <t>6344 NE 130th Pl</t>
  </si>
  <si>
    <t>425-823-6587</t>
  </si>
  <si>
    <t>Carol</t>
  </si>
  <si>
    <t>posipers@msn.com</t>
  </si>
  <si>
    <t>Focus</t>
  </si>
  <si>
    <t>Taleah</t>
  </si>
  <si>
    <t>Varnika</t>
  </si>
  <si>
    <t>Elenthendral</t>
  </si>
  <si>
    <t>23725 NE 24th Pl</t>
  </si>
  <si>
    <t>425-628-0797</t>
  </si>
  <si>
    <t>Shunmughasundaram</t>
  </si>
  <si>
    <t>contactthendral@gmail.com</t>
  </si>
  <si>
    <t>Strength, Discipline</t>
  </si>
  <si>
    <t>Khloe</t>
  </si>
  <si>
    <t>Firmansyah</t>
  </si>
  <si>
    <t>9900 12th Ave W Apt N303</t>
  </si>
  <si>
    <t>Wa</t>
  </si>
  <si>
    <t>425-971-4102</t>
  </si>
  <si>
    <t>Arief</t>
  </si>
  <si>
    <t>splendid_melody_4ever@yahoo.com</t>
  </si>
  <si>
    <t>discipline</t>
  </si>
  <si>
    <t>Zxavier</t>
  </si>
  <si>
    <t>Rodriguez</t>
  </si>
  <si>
    <t>Arustanian</t>
  </si>
  <si>
    <t>Regular Training Program</t>
  </si>
  <si>
    <t>8033 NE 131st Ct</t>
  </si>
  <si>
    <t>206-920-9867</t>
  </si>
  <si>
    <t>206-799-8486</t>
  </si>
  <si>
    <t>Constantine</t>
  </si>
  <si>
    <t>arustcv@hotmail.com</t>
  </si>
  <si>
    <t>Ahladis</t>
  </si>
  <si>
    <t>Kaya</t>
  </si>
  <si>
    <t>Cam</t>
  </si>
  <si>
    <t>Maurice</t>
  </si>
  <si>
    <t>Lekea</t>
  </si>
  <si>
    <t>Get back on practice schedule</t>
  </si>
  <si>
    <t>600 SW 5th Ct</t>
  </si>
  <si>
    <t>Piwen</t>
  </si>
  <si>
    <t>Have solid goal for 2D</t>
  </si>
  <si>
    <t>11419 31ST AVE SE</t>
  </si>
  <si>
    <t>piwenj@yahoo.com</t>
  </si>
  <si>
    <t>Deepshika</t>
  </si>
  <si>
    <t>Hee Yoon</t>
  </si>
  <si>
    <t>Bang</t>
  </si>
  <si>
    <t>7849 NE 140th St</t>
  </si>
  <si>
    <t>425-397-1126</t>
  </si>
  <si>
    <t>jennybang000@gmail.com</t>
  </si>
  <si>
    <t>Air Trasportation</t>
  </si>
  <si>
    <t>USAF</t>
  </si>
  <si>
    <t>fitness, fun</t>
  </si>
  <si>
    <t>Lincoln</t>
  </si>
  <si>
    <t>16937 NE 118th Way</t>
  </si>
  <si>
    <t>206-850-4115</t>
  </si>
  <si>
    <t>206-931-9718</t>
  </si>
  <si>
    <t>Ben or Nancy</t>
  </si>
  <si>
    <t>nancylincoln@hotmail.com</t>
  </si>
  <si>
    <t>Vidit</t>
  </si>
  <si>
    <t>Setty</t>
  </si>
  <si>
    <t>11879 161st. Ave NE</t>
  </si>
  <si>
    <t>425-497-8930</t>
  </si>
  <si>
    <t>425-665-8139</t>
  </si>
  <si>
    <t>Maitri</t>
  </si>
  <si>
    <t>mailrivenky@gmail.com</t>
  </si>
  <si>
    <t xml:space="preserve">Yahia </t>
  </si>
  <si>
    <t>ElHawary</t>
  </si>
  <si>
    <t>2714 174th Ave. NE</t>
  </si>
  <si>
    <t xml:space="preserve">WA   </t>
  </si>
  <si>
    <t>650-421-1708</t>
  </si>
  <si>
    <t>650-644-7844</t>
  </si>
  <si>
    <t>nabil.elhawary@gmail.com</t>
  </si>
  <si>
    <t>Coupon/website</t>
  </si>
  <si>
    <t>Youssef</t>
  </si>
  <si>
    <t xml:space="preserve">Molly </t>
  </si>
  <si>
    <t>McCarthy</t>
  </si>
  <si>
    <t>16676 NE 121st Wy</t>
  </si>
  <si>
    <t>425-941-7369</t>
  </si>
  <si>
    <t>425-636-8802</t>
  </si>
  <si>
    <t>mollymccarthy@outlook.com</t>
  </si>
  <si>
    <t>Kentrel</t>
  </si>
  <si>
    <t>6454 154th St</t>
  </si>
  <si>
    <t>206-979-5022</t>
  </si>
  <si>
    <t>206-245-6065</t>
  </si>
  <si>
    <t>crystlebellows@gmail.com</t>
  </si>
  <si>
    <t>Yuxin(Cici)</t>
  </si>
  <si>
    <t>Ciai</t>
  </si>
  <si>
    <t>520 6th Ave Unit 1001</t>
  </si>
  <si>
    <t>650-391-3285</t>
  </si>
  <si>
    <t>650-516-4405</t>
  </si>
  <si>
    <t>Lingfam</t>
  </si>
  <si>
    <t>sophiadeng_8@hotmail.com</t>
  </si>
  <si>
    <t>Internet Search</t>
  </si>
  <si>
    <t>health</t>
  </si>
  <si>
    <t>Akul</t>
  </si>
  <si>
    <t>Garg</t>
  </si>
  <si>
    <t>11226 116th Pl NE</t>
  </si>
  <si>
    <t>818-458-6391</t>
  </si>
  <si>
    <t>425-996-6665</t>
  </si>
  <si>
    <t>Prabha</t>
  </si>
  <si>
    <t>prabha_gauray@yahoo.com</t>
  </si>
  <si>
    <t>past student</t>
  </si>
  <si>
    <t>Isabelle</t>
  </si>
  <si>
    <t>Mazzarella</t>
  </si>
  <si>
    <t>12833 NE 113th St</t>
  </si>
  <si>
    <t>206-261-2323</t>
  </si>
  <si>
    <t>Carmen</t>
  </si>
  <si>
    <t>CarmenMaz@outlook.com</t>
  </si>
  <si>
    <t>Fun</t>
  </si>
  <si>
    <t>Erick</t>
  </si>
  <si>
    <t>Ostheimer</t>
  </si>
  <si>
    <t>12031 100th Av NE #53</t>
  </si>
  <si>
    <t>425-233-4336</t>
  </si>
  <si>
    <t>425-368-8943</t>
  </si>
  <si>
    <t>Jana</t>
  </si>
  <si>
    <t>janajo@outlook.com</t>
  </si>
  <si>
    <t>yelp</t>
  </si>
  <si>
    <t>self defense</t>
  </si>
  <si>
    <t>Dmitry</t>
  </si>
  <si>
    <t>Yugay</t>
  </si>
  <si>
    <t>MLT Intro Program</t>
  </si>
  <si>
    <t>11534 NE 116th St</t>
  </si>
  <si>
    <t>206-617-9616</t>
  </si>
  <si>
    <t>425-644-8887</t>
  </si>
  <si>
    <t>Alexander 206-658-7399</t>
  </si>
  <si>
    <t>chat_to_alyona@yahoo.com</t>
  </si>
  <si>
    <t>Self confidence health</t>
  </si>
  <si>
    <t>Daniil</t>
  </si>
  <si>
    <t>Jasmine</t>
  </si>
  <si>
    <t>Gong</t>
  </si>
  <si>
    <t>Come in 3x per week</t>
  </si>
  <si>
    <t>433 3rd Ave S</t>
  </si>
  <si>
    <t>425-678-5212</t>
  </si>
  <si>
    <t>Lei Xu</t>
  </si>
  <si>
    <t>leixugig@gmail.com</t>
  </si>
  <si>
    <t>Yelp</t>
  </si>
  <si>
    <t>Health</t>
  </si>
  <si>
    <t>Darrin</t>
  </si>
  <si>
    <t>Scharffenorth</t>
  </si>
  <si>
    <t>19315 NE 65th Way</t>
  </si>
  <si>
    <t>509-572-0135</t>
  </si>
  <si>
    <t>darrin.scharffenorth01@gmail.com</t>
  </si>
  <si>
    <t>Senior Program Manager</t>
  </si>
  <si>
    <t>Amazon</t>
  </si>
  <si>
    <t>Fitness, Self Defense, Discipline</t>
  </si>
  <si>
    <t>Black Belt</t>
  </si>
  <si>
    <t>Previous Experience with Shodokan Karate</t>
  </si>
  <si>
    <t>Cole</t>
  </si>
  <si>
    <t>Darrin &amp; Amanda Scharffenorth</t>
  </si>
  <si>
    <t>MacKenzie</t>
  </si>
  <si>
    <t>Graham</t>
  </si>
  <si>
    <t>Root Academy</t>
  </si>
  <si>
    <t>2332 N 116th St.</t>
  </si>
  <si>
    <t>425-260-9167</t>
  </si>
  <si>
    <t>mackenzie@rootacademyseattle.com</t>
  </si>
  <si>
    <t>Founder, Moo Doe Instructor</t>
  </si>
  <si>
    <t>Get in Better Touch with Internal Strengh and Chi</t>
  </si>
  <si>
    <t>rebuild mind and body after 2014 car accident</t>
  </si>
  <si>
    <t>chondromaica patella (soft knee cartilidge, frequent migraines associated with head injury, PTSD associated with car accident, poor short term memory (car accident), left hip out of alignment (car accident), back &amp; neck pain (car accident)</t>
  </si>
  <si>
    <t>Svelma</t>
  </si>
  <si>
    <t>12942 NE 198th Pl</t>
  </si>
  <si>
    <t>425-241-6673</t>
  </si>
  <si>
    <t>Kamber</t>
  </si>
  <si>
    <t>Cem</t>
  </si>
  <si>
    <t>Alex</t>
  </si>
  <si>
    <t>10905 NE 41st #1</t>
  </si>
  <si>
    <t>(774) 285-2537</t>
  </si>
  <si>
    <t>Birim</t>
  </si>
  <si>
    <t>birimkamber@gmail.com</t>
  </si>
  <si>
    <t>I.</t>
  </si>
  <si>
    <t>Happy</t>
  </si>
  <si>
    <t>11427 NE 117th St</t>
  </si>
  <si>
    <t>(425) 280-4937</t>
  </si>
  <si>
    <t>happyisrael@yahoo.com</t>
  </si>
  <si>
    <t>Product Manager</t>
  </si>
  <si>
    <t>Nutra Biogenesis</t>
  </si>
  <si>
    <t>Hallock</t>
  </si>
  <si>
    <t>Antonio</t>
  </si>
  <si>
    <t>Luca</t>
  </si>
  <si>
    <t>15917 Waynita Way NE #E301</t>
  </si>
  <si>
    <t>(347) 755-5092</t>
  </si>
  <si>
    <t>Antonella</t>
  </si>
  <si>
    <t>avastaldo@gmail.com</t>
  </si>
  <si>
    <t>Davis</t>
  </si>
  <si>
    <t>Carson</t>
  </si>
  <si>
    <t>Test for 1s</t>
  </si>
  <si>
    <t>18029 NE 133rd ST</t>
  </si>
  <si>
    <t>(206) 321-8683</t>
  </si>
  <si>
    <t>Kent</t>
  </si>
  <si>
    <t>kentdavis@live.com</t>
  </si>
  <si>
    <t>Bree</t>
  </si>
  <si>
    <t>Fankhauser</t>
  </si>
  <si>
    <t>Regular training</t>
  </si>
  <si>
    <t>Transition to Junior Lesson</t>
  </si>
  <si>
    <t>15901 NE 133rd ST</t>
  </si>
  <si>
    <t>(206) 852-4435</t>
  </si>
  <si>
    <t>Christie</t>
  </si>
  <si>
    <t>christiecarole@yahoo.com</t>
  </si>
  <si>
    <t>Nathaniel</t>
  </si>
  <si>
    <t>Klassen</t>
  </si>
  <si>
    <t>recently moved</t>
  </si>
  <si>
    <t>Khaleel</t>
  </si>
  <si>
    <t>Tariq</t>
  </si>
  <si>
    <t>Rafique</t>
  </si>
  <si>
    <t>Get back into school</t>
  </si>
  <si>
    <t>11306 124th Ave NE</t>
  </si>
  <si>
    <t>(425) 442-4872</t>
  </si>
  <si>
    <t>fatimasyed2@gmail.com</t>
  </si>
  <si>
    <t>student</t>
  </si>
  <si>
    <t>Bennett</t>
  </si>
  <si>
    <t>Jamieson</t>
  </si>
  <si>
    <t>Mya</t>
  </si>
  <si>
    <t>Isabella</t>
  </si>
  <si>
    <t>Youngberg</t>
  </si>
  <si>
    <t>15333 128th Ave NE</t>
  </si>
  <si>
    <t>(206) 679-8540</t>
  </si>
  <si>
    <t>Cassie</t>
  </si>
  <si>
    <t>cassieyoungberg@gmail.com</t>
  </si>
  <si>
    <t>Calleigh</t>
  </si>
  <si>
    <t>Richards</t>
  </si>
  <si>
    <t>Gage</t>
  </si>
  <si>
    <t>Lambert</t>
  </si>
  <si>
    <t>Ellis</t>
  </si>
  <si>
    <t>James</t>
  </si>
  <si>
    <t>Cooley</t>
  </si>
  <si>
    <t>11117 NE 91st Ln</t>
  </si>
  <si>
    <t>(310) 774-5644</t>
  </si>
  <si>
    <t>brimcdongal@gmail.com</t>
  </si>
  <si>
    <t>Perez</t>
  </si>
  <si>
    <t>Pranav</t>
  </si>
  <si>
    <t>Prasanna</t>
  </si>
  <si>
    <t>8334 137th Pl NE</t>
  </si>
  <si>
    <t>(715) 254-9319</t>
  </si>
  <si>
    <t>prasvenk@yahoo.com</t>
  </si>
  <si>
    <t>Joyjeet</t>
  </si>
  <si>
    <t>Majumdar</t>
  </si>
  <si>
    <t>Balaji</t>
  </si>
  <si>
    <t>Levi</t>
  </si>
  <si>
    <t>Erickson</t>
  </si>
  <si>
    <t>Luke</t>
  </si>
  <si>
    <t>Dugan</t>
  </si>
  <si>
    <t>Tristan</t>
  </si>
  <si>
    <t>Langenard</t>
  </si>
  <si>
    <t>Tucker</t>
  </si>
  <si>
    <t>Agrawal</t>
  </si>
  <si>
    <t>Zachary</t>
  </si>
  <si>
    <t>Zoey</t>
  </si>
  <si>
    <t>Mikhail</t>
  </si>
  <si>
    <t>Sevostyanov</t>
  </si>
  <si>
    <t>10012 NE 120th Ln Apt D203</t>
  </si>
  <si>
    <t>425 381-7642</t>
  </si>
  <si>
    <t>425-880-5662</t>
  </si>
  <si>
    <t>Feodorov</t>
  </si>
  <si>
    <t>feoderovsk@gemail.com</t>
  </si>
  <si>
    <t>Google</t>
  </si>
  <si>
    <t>Vanessa</t>
  </si>
  <si>
    <t>Green</t>
  </si>
  <si>
    <t>18666 Redmond Way, Apt. AA1008</t>
  </si>
  <si>
    <t>520-304-8046</t>
  </si>
  <si>
    <t>jadephnx@outlook.com</t>
  </si>
  <si>
    <t>Spritual, physical, emotional growth</t>
  </si>
  <si>
    <t>spinal shock</t>
  </si>
  <si>
    <t xml:space="preserve">Silas </t>
  </si>
  <si>
    <t>Jones</t>
  </si>
  <si>
    <t>17009 NE 105th St.</t>
  </si>
  <si>
    <t>425-246-3343</t>
  </si>
  <si>
    <t>Kiersten</t>
  </si>
  <si>
    <t>thejonescasa@gmail.com</t>
  </si>
  <si>
    <t xml:space="preserve">Kristina </t>
  </si>
  <si>
    <t>Ustinova</t>
  </si>
  <si>
    <t>15848 NE 117th St.</t>
  </si>
  <si>
    <t>425-633-0217</t>
  </si>
  <si>
    <t>Nadia</t>
  </si>
  <si>
    <t>satkared@gmail.com</t>
  </si>
  <si>
    <t>Emanuel</t>
  </si>
  <si>
    <t>Hertog</t>
  </si>
  <si>
    <t>4304 158th Pl SE</t>
  </si>
  <si>
    <t>206-218-6480</t>
  </si>
  <si>
    <t>Cosmina/ 206-384-5510</t>
  </si>
  <si>
    <t>Electrical</t>
  </si>
  <si>
    <t>web</t>
  </si>
  <si>
    <t>Karishmma</t>
  </si>
  <si>
    <t>Suntheresen</t>
  </si>
  <si>
    <t>1211 NE 80th St</t>
  </si>
  <si>
    <t>425-591-6926</t>
  </si>
  <si>
    <t>425-444-6474</t>
  </si>
  <si>
    <t>chelvys@msn.com</t>
  </si>
  <si>
    <t>Dharveen</t>
  </si>
  <si>
    <t>Pellegrino</t>
  </si>
  <si>
    <t>11415 Slater Ave NE</t>
  </si>
  <si>
    <t>425-299-3045</t>
  </si>
  <si>
    <t>mark-pellegrino3@gmail.com</t>
  </si>
  <si>
    <t>Safety Supervisor</t>
  </si>
  <si>
    <t>R Yan Co</t>
  </si>
  <si>
    <t>walk-in</t>
  </si>
  <si>
    <t>Arthur</t>
  </si>
  <si>
    <t>Droz</t>
  </si>
  <si>
    <t>205 Newport Way NW, Unit 1A</t>
  </si>
  <si>
    <t>ISSAQUAH</t>
  </si>
  <si>
    <t>650-430-8710</t>
  </si>
  <si>
    <t>kristina.droz@gmail.com</t>
  </si>
  <si>
    <t>Gabrial</t>
  </si>
  <si>
    <t>Humphries</t>
  </si>
  <si>
    <t>75 6th Ave SE</t>
  </si>
  <si>
    <t>206-290-5442</t>
  </si>
  <si>
    <t>humphriesfamily@gmail.com</t>
  </si>
  <si>
    <t>Hinkle</t>
  </si>
  <si>
    <t>1736 10th Ave NE</t>
  </si>
  <si>
    <t>425-246-9684</t>
  </si>
  <si>
    <t>jeffhinkle@hotmail.com</t>
  </si>
  <si>
    <t>Maxime</t>
  </si>
  <si>
    <t>Cauchi</t>
  </si>
  <si>
    <t>15803 143rd St</t>
  </si>
  <si>
    <t>RENTON</t>
  </si>
  <si>
    <t>213-610-7119</t>
  </si>
  <si>
    <t>kimejennie2@gmail.com</t>
  </si>
  <si>
    <t>Anika</t>
  </si>
  <si>
    <t>Steucke</t>
  </si>
  <si>
    <t>9700 roosevelt way ne apt 202</t>
  </si>
  <si>
    <t>Ambreen</t>
  </si>
  <si>
    <t>Fatima</t>
  </si>
  <si>
    <t>Syed</t>
  </si>
  <si>
    <t>Regular Practice Schedule</t>
  </si>
  <si>
    <t>11306 124th Ave NE Apt 201</t>
  </si>
  <si>
    <t>425-442-4872</t>
  </si>
  <si>
    <t>Takiq Rafique/425-922-4907</t>
  </si>
  <si>
    <t>Regular Exercise &amp; Skill Development</t>
  </si>
  <si>
    <t>Ender</t>
  </si>
  <si>
    <t>Nooyen</t>
  </si>
  <si>
    <t>Tazbaz</t>
  </si>
  <si>
    <t>16601 NE 32nd St</t>
  </si>
  <si>
    <t>714-679-1443</t>
  </si>
  <si>
    <t>Nook Navyen/714-679-1443</t>
  </si>
  <si>
    <t>goknocking@yahoo.com</t>
  </si>
  <si>
    <t>Teamwork, Discipline, Empowerment</t>
  </si>
  <si>
    <t>Curtiss</t>
  </si>
  <si>
    <t>Johnas</t>
  </si>
  <si>
    <t>8030 NE 196th St</t>
  </si>
  <si>
    <t>206-200-1235</t>
  </si>
  <si>
    <t>Julie Johnas/206-200-1235</t>
  </si>
  <si>
    <t>julieh99@msn.com</t>
  </si>
  <si>
    <t>Discipline, conficence, coordination</t>
  </si>
  <si>
    <t>Vihaan</t>
  </si>
  <si>
    <t>Kocherlakota</t>
  </si>
  <si>
    <t>4850 156th Ave NE Apt 269</t>
  </si>
  <si>
    <t>425-326-7616</t>
  </si>
  <si>
    <t>425-232-9252</t>
  </si>
  <si>
    <t>Srujana Sree/425-232-9252</t>
  </si>
  <si>
    <t>surya.vnit@gmail.com</t>
  </si>
  <si>
    <t>Balance, stamina, discipline</t>
  </si>
  <si>
    <t>Medeiros</t>
  </si>
  <si>
    <t>84TH Ave N</t>
  </si>
  <si>
    <t>425-761-5097</t>
  </si>
  <si>
    <t>rmedeiros1144@gmail.com</t>
  </si>
  <si>
    <t>Mental health</t>
  </si>
  <si>
    <t>Aleksandar</t>
  </si>
  <si>
    <t>Lukic</t>
  </si>
  <si>
    <t>Test for 1S</t>
  </si>
  <si>
    <t>Always wanted to do martial arts, wants to fix neck issue</t>
  </si>
  <si>
    <t>neck issue</t>
  </si>
  <si>
    <t>Judith</t>
  </si>
  <si>
    <t>Juedes</t>
  </si>
  <si>
    <t>Steven</t>
  </si>
  <si>
    <t>Waxon</t>
  </si>
  <si>
    <t>Athithan</t>
  </si>
  <si>
    <t>Veeravendhan</t>
  </si>
  <si>
    <t>11400 NE 132nd St</t>
  </si>
  <si>
    <t>425-908-9941</t>
  </si>
  <si>
    <t>Sakkarai</t>
  </si>
  <si>
    <t>anithaveeravendhan@gmail.com</t>
  </si>
  <si>
    <t>increse strength, cordination, discipline</t>
  </si>
  <si>
    <t>Emily</t>
  </si>
  <si>
    <t>Ledina</t>
  </si>
  <si>
    <t>11632 NE 70th PL Apt B</t>
  </si>
  <si>
    <t>425-635-8165</t>
  </si>
  <si>
    <t>Gunta</t>
  </si>
  <si>
    <t>gunta@kalis.lv</t>
  </si>
  <si>
    <t>confidence</t>
  </si>
  <si>
    <t>Urja</t>
  </si>
  <si>
    <t>Pasricha</t>
  </si>
  <si>
    <t>Tranistion to junior lesson</t>
  </si>
  <si>
    <t>11210 Slater Ave NE #102</t>
  </si>
  <si>
    <t>(425) 628-4060</t>
  </si>
  <si>
    <t>sadhnaborn2rule@yahoo.co.in</t>
  </si>
  <si>
    <t>physical fitness</t>
  </si>
  <si>
    <t>Grant</t>
  </si>
  <si>
    <t>Lormis</t>
  </si>
  <si>
    <t>5911 111th PL NE</t>
  </si>
  <si>
    <t>(425) 658-6353</t>
  </si>
  <si>
    <t>swlormis@gmail.com</t>
  </si>
  <si>
    <t>strength, flexibility, discipline</t>
  </si>
  <si>
    <t>Chenier</t>
  </si>
  <si>
    <t>18008 NE 123rd ST</t>
  </si>
  <si>
    <t>425-591-7312</t>
  </si>
  <si>
    <t>Danny</t>
  </si>
  <si>
    <t>dannydeis@hotmail.com</t>
  </si>
  <si>
    <t>discipline, structure, fun</t>
  </si>
  <si>
    <t>Walsh</t>
  </si>
  <si>
    <t>none at this time</t>
  </si>
  <si>
    <t>509-844-4558</t>
  </si>
  <si>
    <t>jasonwalsh354@gmail.com</t>
  </si>
  <si>
    <t>website</t>
  </si>
  <si>
    <t>Moved back to Tri-Cities</t>
  </si>
  <si>
    <t xml:space="preserve">Kristi </t>
  </si>
  <si>
    <t>R.</t>
  </si>
  <si>
    <t>Baird</t>
  </si>
  <si>
    <t>8216 169th Ave. NE</t>
  </si>
  <si>
    <t>425-445-8382</t>
  </si>
  <si>
    <t>kbaird007@gmail.com</t>
  </si>
  <si>
    <t>self employed</t>
  </si>
  <si>
    <t>Balance &amp; Strength</t>
  </si>
  <si>
    <t>Verinder</t>
  </si>
  <si>
    <t>Dhillon</t>
  </si>
  <si>
    <t>15937 NE 83rd Way</t>
  </si>
  <si>
    <t>dhillond@gmail.com</t>
  </si>
  <si>
    <t>wom</t>
  </si>
  <si>
    <t>Isaiah</t>
  </si>
  <si>
    <t>16428 NE 91st., #D26</t>
  </si>
  <si>
    <t>425-999-7801</t>
  </si>
  <si>
    <t>425-522-4143</t>
  </si>
  <si>
    <t>mzpchs@yahoo.com</t>
  </si>
  <si>
    <t>walk in</t>
  </si>
  <si>
    <t>Sharayu</t>
  </si>
  <si>
    <t>Kulkarni</t>
  </si>
  <si>
    <t>10527 158th Ave NE</t>
  </si>
  <si>
    <t>425-679-1865</t>
  </si>
  <si>
    <t>madhura-halasgikar@gmail.com</t>
  </si>
  <si>
    <t>Ahana</t>
  </si>
  <si>
    <t>Ranade</t>
  </si>
  <si>
    <t>15931 NE 106th Ct.</t>
  </si>
  <si>
    <t>425-260-0812</t>
  </si>
  <si>
    <t>sharayu_ketkar@hotmail.com</t>
  </si>
  <si>
    <t>Stephen</t>
  </si>
  <si>
    <t>12026 NE 99th Ln</t>
  </si>
  <si>
    <t>Kirland</t>
  </si>
  <si>
    <t>425-449-2461</t>
  </si>
  <si>
    <t>Michael Lee</t>
  </si>
  <si>
    <t>mrbrisk@frontier.com</t>
  </si>
  <si>
    <t>Walk in</t>
  </si>
  <si>
    <t>Fitness, Focus</t>
  </si>
  <si>
    <t>Arjun</t>
  </si>
  <si>
    <t>Shenoy</t>
  </si>
  <si>
    <t>12420 NE 100th St</t>
  </si>
  <si>
    <t>425-213-0774</t>
  </si>
  <si>
    <t>Anupa RajaGopal</t>
  </si>
  <si>
    <t>avajagpl1@yahoo.com</t>
  </si>
  <si>
    <t>Discipline, strength</t>
  </si>
  <si>
    <t>Datev</t>
  </si>
  <si>
    <t>Tavi Tian</t>
  </si>
  <si>
    <t>Consistent training</t>
  </si>
  <si>
    <t>1904 Market St</t>
  </si>
  <si>
    <t>425-508-5657</t>
  </si>
  <si>
    <t>425-576-0511</t>
  </si>
  <si>
    <t>Khajog TaviTian</t>
  </si>
  <si>
    <t>Vana78@yahoo.com</t>
  </si>
  <si>
    <t>Self Defense/ physical cond</t>
  </si>
  <si>
    <t>Brecken</t>
  </si>
  <si>
    <t>Edan</t>
  </si>
  <si>
    <t>Tachell</t>
  </si>
  <si>
    <t>7305 NE 145th Pl</t>
  </si>
  <si>
    <t>206-409-4695</t>
  </si>
  <si>
    <t>Angela Tachell</t>
  </si>
  <si>
    <t>angelatachell@gmail.com</t>
  </si>
  <si>
    <t>Sienna</t>
  </si>
  <si>
    <t>Eliesa</t>
  </si>
  <si>
    <t>Dalton</t>
  </si>
  <si>
    <t>MacKintosh</t>
  </si>
  <si>
    <t>19923 Filbert Dr</t>
  </si>
  <si>
    <t>425-466-7441</t>
  </si>
  <si>
    <t>Tyler Tachell</t>
  </si>
  <si>
    <t>tylertachell@hotmail.com</t>
  </si>
  <si>
    <t>Discipline, skill, respect</t>
  </si>
  <si>
    <t>Mason</t>
  </si>
  <si>
    <t>improve mental focus</t>
  </si>
  <si>
    <t>10420 175th Ave NE</t>
  </si>
  <si>
    <t>425-614-9906</t>
  </si>
  <si>
    <t>ziongyu zhou</t>
  </si>
  <si>
    <t>rebeccayanjin@gmail.com</t>
  </si>
  <si>
    <t>Control of power, focus</t>
  </si>
  <si>
    <t>Wesley</t>
  </si>
  <si>
    <t>Moreira</t>
  </si>
  <si>
    <t>14303 130th PL NE</t>
  </si>
  <si>
    <t>425-518-1655</t>
  </si>
  <si>
    <t>425-518-1717</t>
  </si>
  <si>
    <t>wesley.n.f@hotmail.com</t>
  </si>
  <si>
    <t>Ekman</t>
  </si>
  <si>
    <t>2s test</t>
  </si>
  <si>
    <t>11201 123rd Lane</t>
  </si>
  <si>
    <t>503-819-5137</t>
  </si>
  <si>
    <t>Amanda</t>
  </si>
  <si>
    <t>casey.ekman66@gmail.com</t>
  </si>
  <si>
    <t>Chef</t>
  </si>
  <si>
    <t>Oki Golf</t>
  </si>
  <si>
    <t>Getting into shape physically and mentally</t>
  </si>
  <si>
    <t>Nikolai</t>
  </si>
  <si>
    <t>Carpenkco</t>
  </si>
  <si>
    <t>1s Test</t>
  </si>
  <si>
    <t>9025 NE 145 PL</t>
  </si>
  <si>
    <t>(206) 701-4747</t>
  </si>
  <si>
    <t>vladisla</t>
  </si>
  <si>
    <t>vldac@vladcdesign.com</t>
  </si>
  <si>
    <t>try a new sport</t>
  </si>
  <si>
    <t>Whiting</t>
  </si>
  <si>
    <t>Able to attend kids lesson</t>
  </si>
  <si>
    <t>12111 NE 106th Pl</t>
  </si>
  <si>
    <t>(425) 615-9208</t>
  </si>
  <si>
    <t>Rochana/Ken</t>
  </si>
  <si>
    <t>rochana8@gmail.com</t>
  </si>
  <si>
    <t>focus</t>
  </si>
  <si>
    <t>Mara</t>
  </si>
  <si>
    <t>Garrison</t>
  </si>
  <si>
    <t>5521 116th Ave NE</t>
  </si>
  <si>
    <t>(206) 390-1314</t>
  </si>
  <si>
    <t>Stephanie/Ben</t>
  </si>
  <si>
    <t>chung.steph@gmail.com</t>
  </si>
  <si>
    <t>Physical Activity</t>
  </si>
  <si>
    <t>Kajal</t>
  </si>
  <si>
    <t>Sapkota</t>
  </si>
  <si>
    <t>10418 124th Ave NE</t>
  </si>
  <si>
    <t>425-503-2347</t>
  </si>
  <si>
    <t>425-947-5584</t>
  </si>
  <si>
    <t>Krishna</t>
  </si>
  <si>
    <t>kahal_sapkota@hotmail.com</t>
  </si>
  <si>
    <t>Assistant Teacher</t>
  </si>
  <si>
    <t>Wanted to learn Martial Arts</t>
  </si>
  <si>
    <t>6/7/63</t>
  </si>
  <si>
    <t>Dring</t>
  </si>
  <si>
    <t>Insurance Examiner</t>
  </si>
  <si>
    <t>WA OIC</t>
  </si>
  <si>
    <t>self confidence,better physical shape</t>
  </si>
  <si>
    <t>Joy</t>
  </si>
  <si>
    <t>Hou</t>
  </si>
  <si>
    <t>(206) 854-0087</t>
  </si>
  <si>
    <t>yuejiao.hou@gmail.com</t>
  </si>
  <si>
    <t>Berger</t>
  </si>
  <si>
    <t>8/18/60</t>
  </si>
  <si>
    <t>Rehab left shoulder</t>
  </si>
  <si>
    <t>Begin to move more freely</t>
  </si>
  <si>
    <t>3220 259th Ave. NE</t>
  </si>
  <si>
    <t>425-516-8186</t>
  </si>
  <si>
    <t>iraberger@gmail.com</t>
  </si>
  <si>
    <t>Software Dev and Tester</t>
  </si>
  <si>
    <t>Insight Global</t>
  </si>
  <si>
    <t>Health and shoulder rehab</t>
  </si>
  <si>
    <t>Improve condition, build strength, build flexibility</t>
  </si>
  <si>
    <t>Left shoulder injury</t>
  </si>
  <si>
    <t>Manoj</t>
  </si>
  <si>
    <t>Chulki</t>
  </si>
  <si>
    <t>1139 NE Park Dr</t>
  </si>
  <si>
    <t>323-718-6380</t>
  </si>
  <si>
    <t>manojchulki@gmail.com</t>
  </si>
  <si>
    <t>Regis</t>
  </si>
  <si>
    <t>Gimenis</t>
  </si>
  <si>
    <t>4125 248th Ct SE</t>
  </si>
  <si>
    <t>425-691-9056</t>
  </si>
  <si>
    <t>regis.gimenis@gmail.com</t>
  </si>
  <si>
    <t>Shikha</t>
  </si>
  <si>
    <t>Sukumaran</t>
  </si>
  <si>
    <t>1585 NE Falls Drive</t>
  </si>
  <si>
    <t>202-469-0607</t>
  </si>
  <si>
    <t>shikha.sukumaran@gmail.com</t>
  </si>
  <si>
    <t>14 Boston Street</t>
  </si>
  <si>
    <t>(206) 619-2063</t>
  </si>
  <si>
    <t>Michal Friedrich</t>
  </si>
  <si>
    <t>drfriedrich@qwestoffice.</t>
  </si>
  <si>
    <t>Pia</t>
  </si>
  <si>
    <t>Aseri</t>
  </si>
  <si>
    <t>Kunawave</t>
  </si>
  <si>
    <t>Kauwea</t>
  </si>
  <si>
    <t>4181 129th PL SE #204</t>
  </si>
  <si>
    <t>(425) 508-1702</t>
  </si>
  <si>
    <t>Vilimaina</t>
  </si>
  <si>
    <t>mainakauwea@icloud.com</t>
  </si>
  <si>
    <t>Self Defense, focus, discipline</t>
  </si>
  <si>
    <t>Marquez</t>
  </si>
  <si>
    <t>11016 NE 125th LN</t>
  </si>
  <si>
    <t>760-880-8223</t>
  </si>
  <si>
    <t>jmarquez4202@gmail.com</t>
  </si>
  <si>
    <t>Game Development</t>
  </si>
  <si>
    <t>train under instructor</t>
  </si>
  <si>
    <t>Franklyn</t>
  </si>
  <si>
    <t>Xue</t>
  </si>
  <si>
    <t>9023 NE 160th Place</t>
  </si>
  <si>
    <t>206-659-9345</t>
  </si>
  <si>
    <t>Jinlian</t>
  </si>
  <si>
    <t>spell.eaglehorn@gmail.com</t>
  </si>
  <si>
    <t>Strength</t>
  </si>
  <si>
    <t>Philippe</t>
  </si>
  <si>
    <t>health and strength</t>
  </si>
  <si>
    <t>Noelle</t>
  </si>
  <si>
    <t>Carter</t>
  </si>
  <si>
    <t>606 Duchess Rd</t>
  </si>
  <si>
    <t>(206) 380-7122</t>
  </si>
  <si>
    <t>ekjackson93@hotmail.com</t>
  </si>
  <si>
    <t>discipline, knowledge</t>
  </si>
  <si>
    <t>Choi</t>
  </si>
  <si>
    <t>16730 SE 48th PL</t>
  </si>
  <si>
    <t>(425) 499-0652</t>
  </si>
  <si>
    <t>joannacho.2014@gmail.com</t>
  </si>
  <si>
    <t>curiosity</t>
  </si>
  <si>
    <t>Adam</t>
  </si>
  <si>
    <t>Smeltzer</t>
  </si>
  <si>
    <t>(206) 678-4609</t>
  </si>
  <si>
    <t>adam31@gmail.com</t>
  </si>
  <si>
    <t>All of the Above - General Fitness, Self Defense, Weight Loss, Stress Relief, Mental Focus</t>
  </si>
  <si>
    <t>ADD NEW STUDENTS ABOVE THIS LINE - USE THE NEXT SEQUENCE NUMBER - DO NOT DELETE STUDENTS ONCE ENTERED</t>
  </si>
  <si>
    <t>ID Number</t>
  </si>
  <si>
    <t>New Hyung #1</t>
  </si>
  <si>
    <t>New Hyung #2</t>
  </si>
  <si>
    <t>New Hyung #3</t>
  </si>
  <si>
    <t>Amount Due</t>
  </si>
  <si>
    <t>Amount Paid</t>
  </si>
  <si>
    <t>CC Hyung #1</t>
  </si>
  <si>
    <t>CC Hyung #1 Level</t>
  </si>
  <si>
    <t>CC Hyung #2</t>
  </si>
  <si>
    <t>CC Hyung #2 Level</t>
  </si>
  <si>
    <t>CC Hyung #3</t>
  </si>
  <si>
    <t>CC Hyung #3 Level</t>
  </si>
  <si>
    <t>DO NOT USE THIS SHEET YET</t>
  </si>
  <si>
    <t>Age Group</t>
  </si>
  <si>
    <t>Level</t>
  </si>
  <si>
    <t># of DHs/JHs</t>
  </si>
  <si>
    <t>DH/JH #1</t>
  </si>
  <si>
    <t>DH/JH #2</t>
  </si>
  <si>
    <t>DH/JH #3</t>
  </si>
  <si>
    <t>DH/JH #4</t>
  </si>
  <si>
    <t>DH/JH #5</t>
  </si>
  <si>
    <t>Medal Awarded</t>
  </si>
  <si>
    <t>Count</t>
  </si>
  <si>
    <t>Position</t>
  </si>
  <si>
    <t>eMail Address</t>
  </si>
  <si>
    <t>justinjmartin@hotmail.com</t>
  </si>
  <si>
    <t>Grand Total</t>
  </si>
  <si>
    <t>Regional Lessons Monthly Portion:</t>
  </si>
  <si>
    <t>Youth</t>
  </si>
  <si>
    <t>Adults</t>
  </si>
  <si>
    <t>With ARHI Sherry Credit</t>
  </si>
  <si>
    <t>New Students</t>
  </si>
  <si>
    <t>Since</t>
  </si>
  <si>
    <t>Region</t>
  </si>
  <si>
    <t>Kirkand</t>
  </si>
  <si>
    <t>Juniors</t>
  </si>
  <si>
    <t>Children</t>
  </si>
  <si>
    <t>Student ID</t>
  </si>
  <si>
    <t>Nick Name</t>
  </si>
  <si>
    <t>Counts</t>
  </si>
  <si>
    <t>All Schools</t>
  </si>
  <si>
    <t>Total Youth Students</t>
  </si>
  <si>
    <t>Total Adult Students</t>
  </si>
  <si>
    <t>Total Instructors</t>
  </si>
  <si>
    <t>----------</t>
  </si>
  <si>
    <t>Total Active in Region</t>
  </si>
  <si>
    <t>DO NOT EDIT THIS PAGE UNLESS YOU HAVE BEEN TRAINED</t>
  </si>
  <si>
    <t>Data Fields to Drive Data Selection in Main Pages</t>
  </si>
  <si>
    <t>For Students Sheet</t>
  </si>
  <si>
    <t>For Tournament Sheet</t>
  </si>
  <si>
    <t>Schools</t>
  </si>
  <si>
    <t>Dedication</t>
  </si>
  <si>
    <t>Medal</t>
  </si>
  <si>
    <t>JH</t>
  </si>
  <si>
    <t>Local Bronze</t>
  </si>
  <si>
    <t>Local Silver</t>
  </si>
  <si>
    <t>Tutoring</t>
  </si>
  <si>
    <t>Local Gold</t>
  </si>
  <si>
    <t>Partial Cond.</t>
  </si>
  <si>
    <t>State Bronze</t>
  </si>
  <si>
    <t>State Silver</t>
  </si>
  <si>
    <t>State Gold</t>
  </si>
  <si>
    <t>Regional Bronze</t>
  </si>
  <si>
    <t>2D2</t>
  </si>
  <si>
    <t>Regional Silver</t>
  </si>
  <si>
    <t>Regional Gold</t>
  </si>
  <si>
    <t>Pacing Information: time to test in days</t>
  </si>
  <si>
    <t>Regular Schedule</t>
  </si>
  <si>
    <t>months</t>
  </si>
  <si>
    <t>Reports</t>
  </si>
  <si>
    <t>New Students This Month</t>
  </si>
  <si>
    <t>Interns</t>
  </si>
  <si>
    <t>Data</t>
  </si>
  <si>
    <t>Dan Hyung  / Joong Hyung Taken</t>
  </si>
  <si>
    <t>Medals Won</t>
  </si>
  <si>
    <t>MLT - Store DH, CC, Review over time</t>
  </si>
  <si>
    <t>Macros</t>
  </si>
  <si>
    <t>Generate Local ID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</si>
</sst>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yy"/>
    <numFmt numFmtId="165" formatCode="m/d/yy"/>
    <numFmt numFmtId="166" formatCode="m/d/yyyy"/>
    <numFmt numFmtId="167" formatCode="[&lt;=9999999]###\-####;\(###\)\ ###\-####"/>
    <numFmt numFmtId="168" formatCode="M/d/yyyy"/>
  </numFmts>
  <fonts count="29">
    <font>
      <sz val="12.0"/>
      <color rgb="FF000000"/>
      <name val="Calibri"/>
    </font>
    <font>
      <b/>
      <sz val="18.0"/>
      <color rgb="FF000000"/>
      <name val="Calibri"/>
    </font>
    <font>
      <b/>
      <sz val="12.0"/>
      <color rgb="FF000000"/>
      <name val="Calibri"/>
    </font>
    <font>
      <b/>
      <name val="Arial"/>
    </font>
    <font>
      <b/>
      <sz val="24.0"/>
      <color rgb="FF000000"/>
      <name val="Calibri"/>
    </font>
    <font>
      <name val="Arial"/>
    </font>
    <font/>
    <font>
      <sz val="14.0"/>
      <name val="Lato"/>
    </font>
    <font>
      <name val="Lato"/>
    </font>
    <font>
      <sz val="9.0"/>
      <name val="Lato"/>
    </font>
    <font>
      <sz val="12.0"/>
      <name val="Calibri"/>
    </font>
    <font>
      <sz val="9.0"/>
      <color rgb="FF00000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Calibri"/>
    </font>
    <font>
      <sz val="9.0"/>
      <name val="Arial"/>
    </font>
    <font>
      <b/>
      <name val="Lato"/>
    </font>
    <font>
      <u/>
      <sz val="11.0"/>
      <color rgb="FF00000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2.0"/>
      <color rgb="FF000000"/>
      <name val="Calibri"/>
    </font>
    <font>
      <u/>
      <sz val="11.0"/>
      <color rgb="FF000000"/>
      <name val="Calibri"/>
    </font>
    <font>
      <sz val="12.0"/>
      <name val="Arial"/>
    </font>
    <font>
      <u/>
      <color rgb="FF0000FF"/>
    </font>
    <font>
      <u/>
      <color rgb="FF0000FF"/>
    </font>
    <font>
      <name val="Calibri"/>
    </font>
    <font>
      <b/>
    </font>
    <font>
      <b/>
      <sz val="18.0"/>
    </font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CE8B2"/>
        <bgColor rgb="FFFCE8B2"/>
      </patternFill>
    </fill>
    <fill>
      <patternFill patternType="solid">
        <fgColor rgb="FFD9EAD3"/>
        <bgColor rgb="FFD9EAD3"/>
      </patternFill>
    </fill>
    <fill>
      <patternFill patternType="solid">
        <fgColor rgb="FF808080"/>
        <bgColor rgb="FF808080"/>
      </patternFill>
    </fill>
    <fill>
      <patternFill patternType="solid">
        <fgColor rgb="FFCFE2F3"/>
        <bgColor rgb="FFCFE2F3"/>
      </patternFill>
    </fill>
    <fill>
      <patternFill patternType="solid">
        <fgColor rgb="FF7F7F7F"/>
        <bgColor rgb="FF7F7F7F"/>
      </patternFill>
    </fill>
  </fills>
  <borders count="12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wrapText="1"/>
    </xf>
    <xf borderId="0" fillId="0" fontId="2" numFmtId="0" xfId="0" applyFont="1"/>
    <xf borderId="2" fillId="2" fontId="2" numFmtId="0" xfId="0" applyAlignment="1" applyBorder="1" applyFont="1">
      <alignment wrapText="1"/>
    </xf>
    <xf borderId="0" fillId="3" fontId="2" numFmtId="164" xfId="0" applyAlignment="1" applyFill="1" applyFont="1" applyNumberFormat="1">
      <alignment wrapText="1"/>
    </xf>
    <xf borderId="3" fillId="4" fontId="2" numFmtId="0" xfId="0" applyAlignment="1" applyBorder="1" applyFill="1" applyFont="1">
      <alignment wrapText="1"/>
    </xf>
    <xf borderId="0" fillId="3" fontId="2" numFmtId="0" xfId="0" applyAlignment="1" applyFont="1">
      <alignment wrapText="1"/>
    </xf>
    <xf borderId="4" fillId="0" fontId="2" numFmtId="0" xfId="0" applyAlignment="1" applyBorder="1" applyFont="1">
      <alignment wrapText="1"/>
    </xf>
    <xf borderId="0" fillId="3" fontId="2" numFmtId="3" xfId="0" applyAlignment="1" applyFont="1" applyNumberFormat="1">
      <alignment wrapText="1"/>
    </xf>
    <xf borderId="0" fillId="3" fontId="2" numFmtId="14" xfId="0" applyAlignment="1" applyFont="1" applyNumberFormat="1">
      <alignment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4" numFmtId="0" xfId="0" applyAlignment="1" applyFont="1">
      <alignment horizontal="left"/>
    </xf>
    <xf borderId="0" fillId="5" fontId="3" numFmtId="164" xfId="0" applyAlignment="1" applyFill="1" applyFont="1" applyNumberFormat="1">
      <alignment horizontal="center" wrapText="1"/>
    </xf>
    <xf borderId="0" fillId="0" fontId="5" numFmtId="165" xfId="0" applyAlignment="1" applyFont="1" applyNumberFormat="1">
      <alignment horizontal="center"/>
    </xf>
    <xf borderId="0" fillId="6" fontId="2" numFmtId="0" xfId="0" applyAlignment="1" applyFill="1" applyFont="1">
      <alignment wrapText="1"/>
    </xf>
    <xf borderId="0" fillId="0" fontId="3" numFmtId="164" xfId="0" applyAlignment="1" applyFont="1" applyNumberFormat="1">
      <alignment horizontal="center" wrapText="1"/>
    </xf>
    <xf borderId="0" fillId="4" fontId="2" numFmtId="0" xfId="0" applyAlignment="1" applyFont="1">
      <alignment wrapText="1"/>
    </xf>
    <xf borderId="0" fillId="3" fontId="4" numFmtId="0" xfId="0" applyAlignment="1" applyFont="1">
      <alignment horizontal="center"/>
    </xf>
    <xf borderId="0" fillId="3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0" fillId="0" fontId="2" numFmtId="0" xfId="0" applyAlignment="1" applyFont="1">
      <alignment wrapText="1"/>
    </xf>
    <xf borderId="0" fillId="4" fontId="2" numFmtId="0" xfId="0" applyAlignment="1" applyFont="1">
      <alignment wrapText="1"/>
    </xf>
    <xf borderId="0" fillId="3" fontId="2" numFmtId="3" xfId="0" applyAlignment="1" applyFont="1" applyNumberFormat="1">
      <alignment/>
    </xf>
    <xf borderId="0" fillId="3" fontId="2" numFmtId="14" xfId="0" applyAlignment="1" applyFont="1" applyNumberFormat="1">
      <alignment/>
    </xf>
    <xf borderId="0" fillId="3" fontId="2" numFmtId="0" xfId="0" applyAlignment="1" applyFont="1">
      <alignment/>
    </xf>
    <xf borderId="0" fillId="3" fontId="2" numFmtId="0" xfId="0" applyAlignment="1" applyFont="1">
      <alignment horizontal="left" wrapText="1"/>
    </xf>
    <xf borderId="0" fillId="0" fontId="2" numFmtId="0" xfId="0" applyAlignment="1" applyFont="1">
      <alignment/>
    </xf>
    <xf borderId="5" fillId="0" fontId="2" numFmtId="0" xfId="0" applyAlignment="1" applyBorder="1" applyFont="1">
      <alignment wrapText="1"/>
    </xf>
    <xf borderId="6" fillId="0" fontId="2" numFmtId="0" xfId="0" applyBorder="1" applyFont="1"/>
    <xf borderId="7" fillId="0" fontId="2" numFmtId="0" xfId="0" applyBorder="1" applyFont="1"/>
    <xf borderId="8" fillId="2" fontId="0" numFmtId="0" xfId="0" applyAlignment="1" applyBorder="1" applyFont="1">
      <alignment/>
    </xf>
    <xf borderId="5" fillId="0" fontId="2" numFmtId="0" xfId="0" applyBorder="1" applyFont="1"/>
    <xf borderId="5" fillId="3" fontId="2" numFmtId="164" xfId="0" applyAlignment="1" applyBorder="1" applyFont="1" applyNumberFormat="1">
      <alignment wrapText="1"/>
    </xf>
    <xf borderId="5" fillId="3" fontId="2" numFmtId="0" xfId="0" applyAlignment="1" applyBorder="1" applyFont="1">
      <alignment wrapText="1"/>
    </xf>
    <xf borderId="5" fillId="3" fontId="2" numFmtId="3" xfId="0" applyAlignment="1" applyBorder="1" applyFont="1" applyNumberFormat="1">
      <alignment wrapText="1"/>
    </xf>
    <xf borderId="9" fillId="6" fontId="2" numFmtId="0" xfId="0" applyAlignment="1" applyBorder="1" applyFont="1">
      <alignment wrapText="1"/>
    </xf>
    <xf borderId="10" fillId="4" fontId="2" numFmtId="0" xfId="0" applyAlignment="1" applyBorder="1" applyFont="1">
      <alignment wrapText="1"/>
    </xf>
    <xf borderId="5" fillId="3" fontId="2" numFmtId="0" xfId="0" applyAlignment="1" applyBorder="1" applyFont="1">
      <alignment horizontal="left" wrapText="1"/>
    </xf>
    <xf borderId="5" fillId="0" fontId="2" numFmtId="0" xfId="0" applyAlignment="1" applyBorder="1" applyFont="1">
      <alignment wrapText="1"/>
    </xf>
    <xf borderId="10" fillId="3" fontId="2" numFmtId="0" xfId="0" applyAlignment="1" applyBorder="1" applyFont="1">
      <alignment wrapText="1"/>
    </xf>
    <xf borderId="5" fillId="3" fontId="2" numFmtId="0" xfId="0" applyAlignment="1" applyBorder="1" applyFont="1">
      <alignment horizontal="center" wrapText="1"/>
    </xf>
    <xf borderId="9" fillId="0" fontId="2" numFmtId="0" xfId="0" applyAlignment="1" applyBorder="1" applyFont="1">
      <alignment wrapText="1"/>
    </xf>
    <xf borderId="9" fillId="0" fontId="2" numFmtId="0" xfId="0" applyBorder="1" applyFont="1"/>
    <xf borderId="0" fillId="4" fontId="6" numFmtId="0" xfId="0" applyFont="1"/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3" fontId="6" numFmtId="164" xfId="0" applyAlignment="1" applyFont="1" applyNumberFormat="1">
      <alignment/>
    </xf>
    <xf borderId="0" fillId="3" fontId="6" numFmtId="14" xfId="0" applyAlignment="1" applyFont="1" applyNumberFormat="1">
      <alignment/>
    </xf>
    <xf borderId="0" fillId="0" fontId="6" numFmtId="14" xfId="0" applyFont="1" applyNumberFormat="1"/>
    <xf borderId="0" fillId="3" fontId="0" numFmtId="3" xfId="0" applyFont="1" applyNumberFormat="1"/>
    <xf borderId="0" fillId="3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14" xfId="0" applyAlignment="1" applyFont="1" applyNumberFormat="1">
      <alignment/>
    </xf>
    <xf borderId="0" fillId="6" fontId="0" numFmtId="0" xfId="0" applyAlignment="1" applyFont="1">
      <alignment horizontal="center"/>
    </xf>
    <xf borderId="0" fillId="7" fontId="7" numFmtId="0" xfId="0" applyAlignment="1" applyFill="1" applyFont="1">
      <alignment horizontal="left"/>
    </xf>
    <xf borderId="0" fillId="4" fontId="6" numFmtId="14" xfId="0" applyAlignment="1" applyFont="1" applyNumberFormat="1">
      <alignment/>
    </xf>
    <xf borderId="0" fillId="7" fontId="8" numFmtId="0" xfId="0" applyAlignment="1" applyFont="1">
      <alignment horizontal="center"/>
    </xf>
    <xf borderId="0" fillId="3" fontId="6" numFmtId="0" xfId="0" applyAlignment="1" applyFont="1">
      <alignment horizontal="left"/>
    </xf>
    <xf borderId="0" fillId="3" fontId="0" numFmtId="165" xfId="0" applyAlignment="1" applyFont="1" applyNumberFormat="1">
      <alignment/>
    </xf>
    <xf borderId="0" fillId="3" fontId="0" numFmtId="165" xfId="0" applyFont="1" applyNumberFormat="1"/>
    <xf borderId="0" fillId="0" fontId="9" numFmtId="0" xfId="0" applyAlignment="1" applyFont="1">
      <alignment horizontal="left"/>
    </xf>
    <xf borderId="0" fillId="3" fontId="6" numFmtId="0" xfId="0" applyAlignment="1" applyFont="1">
      <alignment horizontal="center"/>
    </xf>
    <xf borderId="0" fillId="3" fontId="6" numFmtId="14" xfId="0" applyAlignment="1" applyFont="1" applyNumberFormat="1">
      <alignment horizontal="center"/>
    </xf>
    <xf borderId="0" fillId="0" fontId="0" numFmtId="0" xfId="0" applyFont="1"/>
    <xf borderId="0" fillId="0" fontId="5" numFmtId="0" xfId="0" applyAlignment="1" applyFont="1">
      <alignment horizontal="center"/>
    </xf>
    <xf borderId="0" fillId="0" fontId="6" numFmtId="164" xfId="0" applyFont="1" applyNumberFormat="1"/>
    <xf borderId="0" fillId="0" fontId="10" numFmtId="165" xfId="0" applyAlignment="1" applyFont="1" applyNumberFormat="1">
      <alignment horizontal="right"/>
    </xf>
    <xf borderId="0" fillId="3" fontId="0" numFmtId="14" xfId="0" applyFont="1" applyNumberFormat="1"/>
    <xf borderId="0" fillId="3" fontId="0" numFmtId="164" xfId="0" applyAlignment="1" applyFont="1" applyNumberFormat="1">
      <alignment/>
    </xf>
    <xf borderId="0" fillId="3" fontId="0" numFmtId="14" xfId="0" applyAlignment="1" applyFont="1" applyNumberFormat="1">
      <alignment/>
    </xf>
    <xf borderId="0" fillId="0" fontId="5" numFmtId="0" xfId="0" applyAlignment="1" applyFont="1">
      <alignment horizontal="right"/>
    </xf>
    <xf borderId="0" fillId="3" fontId="0" numFmtId="0" xfId="0" applyAlignment="1" applyFont="1">
      <alignment/>
    </xf>
    <xf borderId="0" fillId="3" fontId="0" numFmtId="164" xfId="0" applyFont="1" applyNumberFormat="1"/>
    <xf borderId="0" fillId="4" fontId="0" numFmtId="14" xfId="0" applyFont="1" applyNumberFormat="1"/>
    <xf borderId="0" fillId="3" fontId="0" numFmtId="0" xfId="0" applyAlignment="1" applyFont="1">
      <alignment horizontal="left"/>
    </xf>
    <xf borderId="0" fillId="8" fontId="5" numFmtId="165" xfId="0" applyAlignment="1" applyFill="1" applyFont="1" applyNumberFormat="1">
      <alignment horizontal="center"/>
    </xf>
    <xf borderId="0" fillId="0" fontId="6" numFmtId="164" xfId="0" applyFont="1" applyNumberFormat="1"/>
    <xf borderId="0" fillId="0" fontId="0" numFmtId="14" xfId="0" applyFont="1" applyNumberFormat="1"/>
    <xf borderId="0" fillId="3" fontId="0" numFmtId="0" xfId="0" applyFont="1"/>
    <xf borderId="0" fillId="3" fontId="0" numFmtId="14" xfId="0" applyAlignment="1" applyFont="1" applyNumberFormat="1">
      <alignment horizontal="center"/>
    </xf>
    <xf borderId="0" fillId="0" fontId="11" numFmtId="0" xfId="0" applyAlignment="1" applyFont="1">
      <alignment horizontal="left" wrapText="1"/>
    </xf>
    <xf borderId="0" fillId="3" fontId="0" numFmtId="165" xfId="0" applyAlignment="1" applyFont="1" applyNumberFormat="1">
      <alignment/>
    </xf>
    <xf borderId="0" fillId="0" fontId="11" numFmtId="0" xfId="0" applyAlignment="1" applyFont="1">
      <alignment horizontal="left" wrapText="1"/>
    </xf>
    <xf borderId="0" fillId="4" fontId="0" numFmtId="165" xfId="0" applyFont="1" applyNumberFormat="1"/>
    <xf borderId="0" fillId="0" fontId="0" numFmtId="0" xfId="0" applyAlignment="1" applyFont="1">
      <alignment/>
    </xf>
    <xf borderId="0" fillId="0" fontId="6" numFmtId="165" xfId="0" applyAlignment="1" applyFont="1" applyNumberFormat="1">
      <alignment/>
    </xf>
    <xf borderId="0" fillId="3" fontId="0" numFmtId="0" xfId="0" applyAlignment="1" applyFont="1">
      <alignment horizontal="center"/>
    </xf>
    <xf borderId="0" fillId="3" fontId="0" numFmtId="0" xfId="0" applyAlignment="1" applyFont="1">
      <alignment/>
    </xf>
    <xf borderId="0" fillId="0" fontId="0" numFmtId="165" xfId="0" applyFont="1" applyNumberFormat="1"/>
    <xf borderId="0" fillId="4" fontId="0" numFmtId="0" xfId="0" applyFont="1"/>
    <xf borderId="0" fillId="0" fontId="0" numFmtId="165" xfId="0" applyAlignment="1" applyFont="1" applyNumberFormat="1">
      <alignment/>
    </xf>
    <xf borderId="0" fillId="0" fontId="0" numFmtId="166" xfId="0" applyAlignment="1" applyFont="1" applyNumberFormat="1">
      <alignment/>
    </xf>
    <xf borderId="0" fillId="3" fontId="0" numFmtId="165" xfId="0" applyAlignment="1" applyFont="1" applyNumberFormat="1">
      <alignment horizontal="center"/>
    </xf>
    <xf borderId="0" fillId="3" fontId="12" numFmtId="165" xfId="0" applyFont="1" applyNumberFormat="1"/>
    <xf borderId="0" fillId="3" fontId="0" numFmtId="0" xfId="0" applyAlignment="1" applyFont="1">
      <alignment horizontal="left"/>
    </xf>
    <xf borderId="0" fillId="0" fontId="6" numFmtId="14" xfId="0" applyFont="1" applyNumberFormat="1"/>
    <xf borderId="0" fillId="0" fontId="0" numFmtId="14" xfId="0" applyAlignment="1" applyFont="1" applyNumberFormat="1">
      <alignment/>
    </xf>
    <xf borderId="0" fillId="0" fontId="6" numFmtId="166" xfId="0" applyAlignment="1" applyFont="1" applyNumberFormat="1">
      <alignment/>
    </xf>
    <xf borderId="0" fillId="0" fontId="0" numFmtId="14" xfId="0" applyAlignment="1" applyFont="1" applyNumberFormat="1">
      <alignment/>
    </xf>
    <xf borderId="0" fillId="0" fontId="0" numFmtId="167" xfId="0" applyFont="1" applyNumberFormat="1"/>
    <xf borderId="0" fillId="0" fontId="0" numFmtId="0" xfId="0" applyFont="1"/>
    <xf borderId="0" fillId="3" fontId="0" numFmtId="14" xfId="0" applyAlignment="1" applyFont="1" applyNumberFormat="1">
      <alignment/>
    </xf>
    <xf borderId="0" fillId="3" fontId="13" numFmtId="14" xfId="0" applyFont="1" applyNumberFormat="1"/>
    <xf borderId="0" fillId="3" fontId="14" numFmtId="164" xfId="0" applyAlignment="1" applyFont="1" applyNumberFormat="1">
      <alignment horizontal="right"/>
    </xf>
    <xf borderId="0" fillId="3" fontId="6" numFmtId="0" xfId="0" applyFont="1"/>
    <xf borderId="0" fillId="3" fontId="6" numFmtId="0" xfId="0" applyAlignment="1" applyFont="1">
      <alignment horizontal="left"/>
    </xf>
    <xf borderId="0" fillId="3" fontId="14" numFmtId="14" xfId="0" applyAlignment="1" applyFont="1" applyNumberFormat="1">
      <alignment horizontal="right"/>
    </xf>
    <xf borderId="0" fillId="3" fontId="14" numFmtId="0" xfId="0" applyAlignment="1" applyFont="1">
      <alignment/>
    </xf>
    <xf borderId="0" fillId="3" fontId="14" numFmtId="0" xfId="0" applyAlignment="1" applyFont="1">
      <alignment horizontal="right"/>
    </xf>
    <xf borderId="0" fillId="3" fontId="14" numFmtId="0" xfId="0" applyAlignment="1" applyFont="1">
      <alignment/>
    </xf>
    <xf borderId="0" fillId="0" fontId="14" numFmtId="0" xfId="0" applyAlignment="1" applyFont="1">
      <alignment/>
    </xf>
    <xf borderId="0" fillId="0" fontId="6" numFmtId="165" xfId="0" applyFont="1" applyNumberFormat="1"/>
    <xf borderId="0" fillId="3" fontId="14" numFmtId="14" xfId="0" applyAlignment="1" applyFont="1" applyNumberFormat="1">
      <alignment horizontal="right"/>
    </xf>
    <xf borderId="0" fillId="0" fontId="0" numFmtId="0" xfId="0" applyAlignment="1" applyFont="1">
      <alignment horizontal="left"/>
    </xf>
    <xf borderId="0" fillId="0" fontId="5" numFmtId="0" xfId="0" applyAlignment="1" applyFont="1">
      <alignment/>
    </xf>
    <xf borderId="0" fillId="0" fontId="0" numFmtId="17" xfId="0" applyFont="1" applyNumberFormat="1"/>
    <xf borderId="0" fillId="0" fontId="15" numFmtId="0" xfId="0" applyAlignment="1" applyFont="1">
      <alignment/>
    </xf>
    <xf borderId="0" fillId="0" fontId="5" numFmtId="0" xfId="0" applyAlignment="1" applyFont="1">
      <alignment/>
    </xf>
    <xf borderId="0" fillId="7" fontId="7" numFmtId="0" xfId="0" applyAlignment="1" applyFont="1">
      <alignment horizontal="left"/>
    </xf>
    <xf borderId="0" fillId="7" fontId="16" numFmtId="0" xfId="0" applyAlignment="1" applyFont="1">
      <alignment horizontal="center"/>
    </xf>
    <xf borderId="0" fillId="3" fontId="14" numFmtId="14" xfId="0" applyAlignment="1" applyFont="1" applyNumberFormat="1">
      <alignment/>
    </xf>
    <xf borderId="0" fillId="9" fontId="7" numFmtId="0" xfId="0" applyAlignment="1" applyFill="1" applyFont="1">
      <alignment horizontal="left"/>
    </xf>
    <xf borderId="0" fillId="3" fontId="17" numFmtId="0" xfId="0" applyAlignment="1" applyFont="1">
      <alignment/>
    </xf>
    <xf borderId="0" fillId="9" fontId="8" numFmtId="0" xfId="0" applyAlignment="1" applyFont="1">
      <alignment horizontal="center"/>
    </xf>
    <xf borderId="0" fillId="3" fontId="14" numFmtId="0" xfId="0" applyAlignment="1" applyFont="1">
      <alignment/>
    </xf>
    <xf borderId="0" fillId="0" fontId="14" numFmtId="0" xfId="0" applyAlignment="1" applyFont="1">
      <alignment/>
    </xf>
    <xf borderId="0" fillId="0" fontId="18" numFmtId="0" xfId="0" applyFont="1"/>
    <xf borderId="0" fillId="3" fontId="0" numFmtId="165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3" fontId="19" numFmtId="0" xfId="0" applyAlignment="1" applyFont="1">
      <alignment/>
    </xf>
    <xf borderId="0" fillId="5" fontId="6" numFmtId="0" xfId="0" applyAlignment="1" applyFont="1">
      <alignment/>
    </xf>
    <xf borderId="0" fillId="0" fontId="18" numFmtId="165" xfId="0" applyFont="1" applyNumberFormat="1"/>
    <xf borderId="0" fillId="4" fontId="18" numFmtId="0" xfId="0" applyFont="1"/>
    <xf borderId="0" fillId="3" fontId="18" numFmtId="164" xfId="0" applyFont="1" applyNumberFormat="1"/>
    <xf borderId="0" fillId="3" fontId="18" numFmtId="0" xfId="0" applyAlignment="1" applyFont="1">
      <alignment/>
    </xf>
    <xf borderId="0" fillId="3" fontId="18" numFmtId="165" xfId="0" applyFont="1" applyNumberFormat="1"/>
    <xf borderId="0" fillId="3" fontId="18" numFmtId="0" xfId="0" applyAlignment="1" applyFont="1">
      <alignment horizontal="left"/>
    </xf>
    <xf borderId="0" fillId="3" fontId="18" numFmtId="0" xfId="0" applyFont="1"/>
    <xf borderId="0" fillId="3" fontId="18" numFmtId="165" xfId="0" applyAlignment="1" applyFont="1" applyNumberFormat="1">
      <alignment horizontal="center"/>
    </xf>
    <xf borderId="0" fillId="3" fontId="20" numFmtId="165" xfId="0" applyFont="1" applyNumberFormat="1"/>
    <xf borderId="0" fillId="0" fontId="3" numFmtId="0" xfId="0" applyAlignment="1" applyFont="1">
      <alignment horizontal="center" wrapText="1"/>
    </xf>
    <xf borderId="0" fillId="3" fontId="0" numFmtId="0" xfId="0" applyFont="1"/>
    <xf borderId="8" fillId="2" fontId="0" numFmtId="165" xfId="0" applyAlignment="1" applyBorder="1" applyFont="1" applyNumberFormat="1">
      <alignment/>
    </xf>
    <xf borderId="0" fillId="4" fontId="0" numFmtId="0" xfId="0" applyFont="1"/>
    <xf borderId="0" fillId="3" fontId="0" numFmtId="0" xfId="0" applyAlignment="1" applyFont="1">
      <alignment horizontal="center"/>
    </xf>
    <xf borderId="0" fillId="3" fontId="21" numFmtId="0" xfId="0" applyFont="1"/>
    <xf borderId="0" fillId="0" fontId="0" numFmtId="14" xfId="0" applyAlignment="1" applyFont="1" applyNumberFormat="1">
      <alignment/>
    </xf>
    <xf borderId="8" fillId="2" fontId="0" numFmtId="165" xfId="0" applyAlignment="1" applyBorder="1" applyFont="1" applyNumberFormat="1">
      <alignment/>
    </xf>
    <xf borderId="0" fillId="3" fontId="14" numFmtId="14" xfId="0" applyAlignment="1" applyFont="1" applyNumberFormat="1">
      <alignment/>
    </xf>
    <xf borderId="0" fillId="3" fontId="6" numFmtId="164" xfId="0" applyFont="1" applyNumberFormat="1"/>
    <xf borderId="0" fillId="3" fontId="6" numFmtId="0" xfId="0" applyFont="1"/>
    <xf borderId="0" fillId="0" fontId="5" numFmtId="164" xfId="0" applyAlignment="1" applyFont="1" applyNumberFormat="1">
      <alignment horizontal="right"/>
    </xf>
    <xf borderId="0" fillId="3" fontId="0" numFmtId="14" xfId="0" applyAlignment="1" applyFont="1" applyNumberFormat="1">
      <alignment horizontal="left"/>
    </xf>
    <xf borderId="0" fillId="0" fontId="14" numFmtId="0" xfId="0" applyAlignment="1" applyFont="1">
      <alignment/>
    </xf>
    <xf borderId="0" fillId="10" fontId="14" numFmtId="14" xfId="0" applyAlignment="1" applyFill="1" applyFont="1" applyNumberFormat="1">
      <alignment/>
    </xf>
    <xf borderId="0" fillId="3" fontId="0" numFmtId="0" xfId="0" applyAlignment="1" applyFont="1">
      <alignment horizontal="left"/>
    </xf>
    <xf borderId="0" fillId="3" fontId="6" numFmtId="166" xfId="0" applyAlignment="1" applyFont="1" applyNumberFormat="1">
      <alignment/>
    </xf>
    <xf borderId="0" fillId="3" fontId="6" numFmtId="165" xfId="0" applyAlignment="1" applyFont="1" applyNumberFormat="1">
      <alignment/>
    </xf>
    <xf borderId="0" fillId="3" fontId="14" numFmtId="164" xfId="0" applyAlignment="1" applyFont="1" applyNumberFormat="1">
      <alignment horizontal="right"/>
    </xf>
    <xf borderId="0" fillId="3" fontId="14" numFmtId="164" xfId="0" applyAlignment="1" applyFont="1" applyNumberFormat="1">
      <alignment/>
    </xf>
    <xf borderId="0" fillId="3" fontId="14" numFmtId="14" xfId="0" applyAlignment="1" applyFont="1" applyNumberFormat="1">
      <alignment horizontal="right"/>
    </xf>
    <xf borderId="0" fillId="3" fontId="14" numFmtId="0" xfId="0" applyAlignment="1" applyFont="1">
      <alignment/>
    </xf>
    <xf borderId="0" fillId="3" fontId="14" numFmtId="0" xfId="0" applyAlignment="1" applyFont="1">
      <alignment horizontal="right"/>
    </xf>
    <xf borderId="0" fillId="3" fontId="14" numFmtId="14" xfId="0" applyAlignment="1" applyFont="1" applyNumberFormat="1">
      <alignment/>
    </xf>
    <xf borderId="0" fillId="3" fontId="22" numFmtId="0" xfId="0" applyAlignment="1" applyFont="1">
      <alignment/>
    </xf>
    <xf borderId="0" fillId="3" fontId="14" numFmtId="0" xfId="0" applyAlignment="1" applyFont="1">
      <alignment/>
    </xf>
    <xf borderId="0" fillId="8" fontId="23" numFmtId="165" xfId="0" applyAlignment="1" applyFont="1" applyNumberFormat="1">
      <alignment horizontal="center"/>
    </xf>
    <xf borderId="0" fillId="0" fontId="10" numFmtId="164" xfId="0" applyAlignment="1" applyFont="1" applyNumberFormat="1">
      <alignment/>
    </xf>
    <xf borderId="0" fillId="0" fontId="23" numFmtId="165" xfId="0" applyAlignment="1" applyFont="1" applyNumberFormat="1">
      <alignment horizontal="center"/>
    </xf>
    <xf borderId="0" fillId="3" fontId="6" numFmtId="3" xfId="0" applyFont="1" applyNumberFormat="1"/>
    <xf borderId="0" fillId="0" fontId="6" numFmtId="0" xfId="0" applyFont="1"/>
    <xf borderId="0" fillId="3" fontId="14" numFmtId="0" xfId="0" applyAlignment="1" applyFont="1">
      <alignment/>
    </xf>
    <xf borderId="0" fillId="0" fontId="14" numFmtId="0" xfId="0" applyAlignment="1" applyFont="1">
      <alignment/>
    </xf>
    <xf borderId="0" fillId="0" fontId="14" numFmtId="0" xfId="0" applyAlignment="1" applyFont="1">
      <alignment/>
    </xf>
    <xf borderId="0" fillId="3" fontId="0" numFmtId="166" xfId="0" applyAlignment="1" applyFont="1" applyNumberFormat="1">
      <alignment/>
    </xf>
    <xf borderId="0" fillId="0" fontId="5" numFmtId="0" xfId="0" applyAlignment="1" applyFont="1">
      <alignment/>
    </xf>
    <xf borderId="0" fillId="11" fontId="14" numFmtId="164" xfId="0" applyAlignment="1" applyFill="1" applyFont="1" applyNumberFormat="1">
      <alignment horizontal="right"/>
    </xf>
    <xf borderId="0" fillId="3" fontId="24" numFmtId="0" xfId="0" applyAlignment="1" applyFont="1">
      <alignment/>
    </xf>
    <xf borderId="0" fillId="6" fontId="0" numFmtId="0" xfId="0" applyFont="1"/>
    <xf borderId="6" fillId="2" fontId="2" numFmtId="0" xfId="0" applyBorder="1" applyFont="1"/>
    <xf borderId="7" fillId="2" fontId="2" numFmtId="0" xfId="0" applyBorder="1" applyFont="1"/>
    <xf borderId="0" fillId="10" fontId="0" numFmtId="0" xfId="0" applyBorder="1" applyFont="1"/>
    <xf borderId="4" fillId="0" fontId="2" numFmtId="0" xfId="0" applyAlignment="1" applyBorder="1" applyFont="1">
      <alignment wrapText="1"/>
    </xf>
    <xf borderId="0" fillId="2" fontId="0" numFmtId="0" xfId="0" applyBorder="1" applyFont="1"/>
    <xf borderId="5" fillId="2" fontId="2" numFmtId="0" xfId="0" applyBorder="1" applyFont="1"/>
    <xf borderId="0" fillId="12" fontId="0" numFmtId="0" xfId="0" applyBorder="1" applyFill="1" applyFont="1"/>
    <xf borderId="0" fillId="0" fontId="25" numFmtId="165" xfId="0" applyFont="1" applyNumberFormat="1"/>
    <xf borderId="0" fillId="0" fontId="26" numFmtId="0" xfId="0" applyAlignment="1" applyFont="1">
      <alignment/>
    </xf>
    <xf borderId="0" fillId="0" fontId="26" numFmtId="0" xfId="0" applyAlignment="1" applyFont="1">
      <alignment horizontal="right"/>
    </xf>
    <xf borderId="0" fillId="0" fontId="27" numFmtId="0" xfId="0" applyAlignment="1" applyFont="1">
      <alignment/>
    </xf>
    <xf borderId="0" fillId="0" fontId="6" numFmtId="168" xfId="0" applyFont="1" applyNumberFormat="1"/>
    <xf borderId="0" fillId="0" fontId="27" numFmtId="0" xfId="0" applyAlignment="1" applyFont="1">
      <alignment horizontal="right"/>
    </xf>
    <xf borderId="4" fillId="0" fontId="6" numFmtId="0" xfId="0" applyBorder="1" applyFont="1"/>
    <xf borderId="4" fillId="0" fontId="27" numFmtId="0" xfId="0" applyAlignment="1" applyBorder="1" applyFont="1">
      <alignment/>
    </xf>
    <xf borderId="4" fillId="0" fontId="6" numFmtId="0" xfId="0" applyAlignment="1" applyBorder="1" applyFont="1">
      <alignment horizontal="left"/>
    </xf>
    <xf borderId="0" fillId="0" fontId="27" numFmtId="168" xfId="0" applyAlignment="1" applyFont="1" applyNumberFormat="1">
      <alignment/>
    </xf>
    <xf borderId="0" fillId="0" fontId="27" numFmtId="168" xfId="0" applyAlignment="1" applyFont="1" applyNumberFormat="1">
      <alignment horizontal="left"/>
    </xf>
    <xf borderId="0" fillId="0" fontId="28" numFmtId="0" xfId="0" applyAlignment="1" applyFont="1">
      <alignment/>
    </xf>
    <xf borderId="0" fillId="0" fontId="27" numFmtId="0" xfId="0" applyFont="1"/>
    <xf borderId="8" fillId="2" fontId="0" numFmtId="0" xfId="0" applyAlignment="1" applyBorder="1" applyFont="1">
      <alignment/>
    </xf>
    <xf borderId="11" fillId="2" fontId="10" numFmtId="0" xfId="0" applyAlignment="1" applyBorder="1" applyFont="1">
      <alignment/>
    </xf>
    <xf borderId="11" fillId="2" fontId="0" numFmtId="0" xfId="0" applyAlignment="1" applyBorder="1" applyFont="1">
      <alignment/>
    </xf>
    <xf borderId="11" fillId="2" fontId="0" numFmtId="165" xfId="0" applyAlignment="1" applyBorder="1" applyFont="1" applyNumberFormat="1">
      <alignment horizontal="right"/>
    </xf>
    <xf borderId="11" fillId="2" fontId="10" numFmtId="165" xfId="0" applyAlignment="1" applyBorder="1" applyFont="1" applyNumberFormat="1">
      <alignment/>
    </xf>
    <xf borderId="0" fillId="4" fontId="10" numFmtId="0" xfId="0" applyAlignment="1" applyFont="1">
      <alignment/>
    </xf>
    <xf borderId="0" fillId="0" fontId="10" numFmtId="0" xfId="0" applyAlignment="1" applyFont="1">
      <alignment/>
    </xf>
    <xf borderId="0" fillId="0" fontId="10" numFmtId="14" xfId="0" applyAlignment="1" applyFont="1" applyNumberFormat="1">
      <alignment/>
    </xf>
    <xf borderId="0" fillId="0" fontId="10" numFmtId="164" xfId="0" applyAlignment="1" applyFont="1" applyNumberFormat="1">
      <alignment horizontal="right"/>
    </xf>
    <xf borderId="0" fillId="0" fontId="10" numFmtId="0" xfId="0" applyAlignment="1" applyFont="1">
      <alignment horizontal="right"/>
    </xf>
    <xf borderId="0" fillId="4" fontId="2" numFmtId="0" xfId="0" applyFont="1"/>
    <xf borderId="0" fillId="4" fontId="0" numFmtId="0" xfId="0" applyAlignment="1" applyFont="1">
      <alignment/>
    </xf>
    <xf borderId="0" fillId="0" fontId="6" numFmtId="164" xfId="0" applyAlignment="1" applyFont="1" applyNumberFormat="1">
      <alignment/>
    </xf>
    <xf borderId="0" fillId="2" fontId="0" numFmtId="0" xfId="0" applyAlignment="1" applyBorder="1" applyFont="1">
      <alignment/>
    </xf>
    <xf borderId="0" fillId="4" fontId="18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Seattle Adults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'Seattle Line &amp; Growth'!$A$4</c:f>
            </c:strRef>
          </c:tx>
          <c:spPr>
            <a:solidFill>
              <a:srgbClr val="3366CC"/>
            </a:solidFill>
          </c:spPr>
          <c:cat>
            <c:strRef>
              <c:f>'Seattle Line &amp; Growth'!$B$3:$P$3</c:f>
            </c:strRef>
          </c:cat>
          <c:val>
            <c:numRef>
              <c:f>'Seattle Line &amp; Growth'!$B$4:$P$4</c:f>
            </c:numRef>
          </c:val>
        </c:ser>
        <c:ser>
          <c:idx val="1"/>
          <c:order val="1"/>
          <c:tx>
            <c:strRef>
              <c:f>'Seattle Line &amp; Growth'!$A$5</c:f>
            </c:strRef>
          </c:tx>
          <c:spPr>
            <a:solidFill>
              <a:srgbClr val="DC3912"/>
            </a:solidFill>
          </c:spPr>
          <c:cat>
            <c:strRef>
              <c:f>'Seattle Line &amp; Growth'!$B$3:$P$3</c:f>
            </c:strRef>
          </c:cat>
          <c:val>
            <c:numRef>
              <c:f>'Seattle Line &amp; Growth'!$B$5:$P$5</c:f>
            </c:numRef>
          </c:val>
        </c:ser>
        <c:ser>
          <c:idx val="2"/>
          <c:order val="2"/>
          <c:tx>
            <c:strRef>
              <c:f>'Seattle Line &amp; Growth'!$A$6</c:f>
            </c:strRef>
          </c:tx>
          <c:spPr>
            <a:solidFill>
              <a:srgbClr val="FF9900"/>
            </a:solidFill>
          </c:spPr>
          <c:cat>
            <c:strRef>
              <c:f>'Seattle Line &amp; Growth'!$B$3:$P$3</c:f>
            </c:strRef>
          </c:cat>
          <c:val>
            <c:numRef>
              <c:f>'Seattle Line &amp; Growth'!$B$6:$P$6</c:f>
            </c:numRef>
          </c:val>
        </c:ser>
        <c:ser>
          <c:idx val="3"/>
          <c:order val="3"/>
          <c:tx>
            <c:strRef>
              <c:f>'Seattle Line &amp; Growth'!$A$7</c:f>
            </c:strRef>
          </c:tx>
          <c:spPr>
            <a:solidFill>
              <a:srgbClr val="109618"/>
            </a:solidFill>
          </c:spPr>
          <c:cat>
            <c:strRef>
              <c:f>'Seattle Line &amp; Growth'!$B$3:$P$3</c:f>
            </c:strRef>
          </c:cat>
          <c:val>
            <c:numRef>
              <c:f>'Seattle Line &amp; Growth'!$B$7:$P$7</c:f>
            </c:numRef>
          </c:val>
        </c:ser>
        <c:ser>
          <c:idx val="4"/>
          <c:order val="4"/>
          <c:tx>
            <c:strRef>
              <c:f>'Seattle Line &amp; Growth'!$A$8</c:f>
            </c:strRef>
          </c:tx>
          <c:spPr>
            <a:solidFill>
              <a:srgbClr val="990099"/>
            </a:solidFill>
          </c:spPr>
          <c:cat>
            <c:strRef>
              <c:f>'Seattle Line &amp; Growth'!$B$3:$P$3</c:f>
            </c:strRef>
          </c:cat>
          <c:val>
            <c:numRef>
              <c:f>'Seattle Line &amp; Growth'!$B$8:$P$8</c:f>
            </c:numRef>
          </c:val>
        </c:ser>
        <c:overlap val="100"/>
        <c:axId val="1294443933"/>
        <c:axId val="981153220"/>
      </c:barChart>
      <c:catAx>
        <c:axId val="129444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Current Seattle Line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81153220"/>
      </c:catAx>
      <c:valAx>
        <c:axId val="981153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4443933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19</xdr:row>
      <xdr:rowOff>0</xdr:rowOff>
    </xdr:from>
    <xdr:to>
      <xdr:col>13</xdr:col>
      <xdr:colOff>295275</xdr:colOff>
      <xdr:row>46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entdavis@live.com" TargetMode="External"/><Relationship Id="rId42" Type="http://schemas.openxmlformats.org/officeDocument/2006/relationships/hyperlink" Target="mailto:fatimasyed2@gmail.com" TargetMode="External"/><Relationship Id="rId41" Type="http://schemas.openxmlformats.org/officeDocument/2006/relationships/hyperlink" Target="mailto:christiecarole@yahoo.com" TargetMode="External"/><Relationship Id="rId44" Type="http://schemas.openxmlformats.org/officeDocument/2006/relationships/hyperlink" Target="mailto:cassieyoungberg@gmail.com" TargetMode="External"/><Relationship Id="rId43" Type="http://schemas.openxmlformats.org/officeDocument/2006/relationships/hyperlink" Target="mailto:cassieyoungberg@gmail.com" TargetMode="External"/><Relationship Id="rId46" Type="http://schemas.openxmlformats.org/officeDocument/2006/relationships/hyperlink" Target="mailto:gunta@kalis.lv" TargetMode="External"/><Relationship Id="rId45" Type="http://schemas.openxmlformats.org/officeDocument/2006/relationships/hyperlink" Target="mailto:anithaveeravendhan@gmail.com" TargetMode="External"/><Relationship Id="rId1" Type="http://schemas.openxmlformats.org/officeDocument/2006/relationships/hyperlink" Target="mailto:thegraves1@msn.com" TargetMode="External"/><Relationship Id="rId2" Type="http://schemas.openxmlformats.org/officeDocument/2006/relationships/hyperlink" Target="mailto:jasongfulton@gemail.com" TargetMode="External"/><Relationship Id="rId3" Type="http://schemas.openxmlformats.org/officeDocument/2006/relationships/hyperlink" Target="mailto:gloria.martin12614@gmail.com" TargetMode="External"/><Relationship Id="rId4" Type="http://schemas.openxmlformats.org/officeDocument/2006/relationships/hyperlink" Target="mailto:kugabo@gmail.com" TargetMode="External"/><Relationship Id="rId9" Type="http://schemas.openxmlformats.org/officeDocument/2006/relationships/hyperlink" Target="mailto:joel.hallet@gmail.com" TargetMode="External"/><Relationship Id="rId48" Type="http://schemas.openxmlformats.org/officeDocument/2006/relationships/hyperlink" Target="mailto:swlormis@gmail.com" TargetMode="External"/><Relationship Id="rId47" Type="http://schemas.openxmlformats.org/officeDocument/2006/relationships/hyperlink" Target="mailto:sadhnaborn2rule@yahoo.co.in" TargetMode="External"/><Relationship Id="rId49" Type="http://schemas.openxmlformats.org/officeDocument/2006/relationships/hyperlink" Target="mailto:dannydeis@hotmail.com" TargetMode="External"/><Relationship Id="rId5" Type="http://schemas.openxmlformats.org/officeDocument/2006/relationships/hyperlink" Target="mailto:kugabo@gmail.com" TargetMode="External"/><Relationship Id="rId6" Type="http://schemas.openxmlformats.org/officeDocument/2006/relationships/hyperlink" Target="mailto:cabevan2013@gmail.com" TargetMode="External"/><Relationship Id="rId7" Type="http://schemas.openxmlformats.org/officeDocument/2006/relationships/hyperlink" Target="mailto:joel.hallet@gmail.com" TargetMode="External"/><Relationship Id="rId8" Type="http://schemas.openxmlformats.org/officeDocument/2006/relationships/hyperlink" Target="mailto:loraleihallet@gmail.com" TargetMode="External"/><Relationship Id="rId31" Type="http://schemas.openxmlformats.org/officeDocument/2006/relationships/hyperlink" Target="mailto:posipers@msn.com" TargetMode="External"/><Relationship Id="rId30" Type="http://schemas.openxmlformats.org/officeDocument/2006/relationships/hyperlink" Target="mailto:posipers@msn.com" TargetMode="External"/><Relationship Id="rId33" Type="http://schemas.openxmlformats.org/officeDocument/2006/relationships/hyperlink" Target="mailto:splendid_melody_4ever@yahoo.com" TargetMode="External"/><Relationship Id="rId32" Type="http://schemas.openxmlformats.org/officeDocument/2006/relationships/hyperlink" Target="mailto:contactthendral@gmail.com" TargetMode="External"/><Relationship Id="rId35" Type="http://schemas.openxmlformats.org/officeDocument/2006/relationships/hyperlink" Target="mailto:contactthendral@gmail.com" TargetMode="External"/><Relationship Id="rId34" Type="http://schemas.openxmlformats.org/officeDocument/2006/relationships/hyperlink" Target="mailto:splendid_melody_4ever@yahoo.com" TargetMode="External"/><Relationship Id="rId37" Type="http://schemas.openxmlformats.org/officeDocument/2006/relationships/hyperlink" Target="mailto:happyisrael@yahoo.com" TargetMode="External"/><Relationship Id="rId36" Type="http://schemas.openxmlformats.org/officeDocument/2006/relationships/hyperlink" Target="mailto:birimkamber@gmail.com" TargetMode="External"/><Relationship Id="rId39" Type="http://schemas.openxmlformats.org/officeDocument/2006/relationships/hyperlink" Target="mailto:kentdavis@live.com" TargetMode="External"/><Relationship Id="rId38" Type="http://schemas.openxmlformats.org/officeDocument/2006/relationships/hyperlink" Target="mailto:avastaldo@gmail.com" TargetMode="External"/><Relationship Id="rId20" Type="http://schemas.openxmlformats.org/officeDocument/2006/relationships/hyperlink" Target="mailto:savithasudhir@gmail.com" TargetMode="External"/><Relationship Id="rId22" Type="http://schemas.openxmlformats.org/officeDocument/2006/relationships/hyperlink" Target="mailto:mahdie.syed@gmail.com" TargetMode="External"/><Relationship Id="rId21" Type="http://schemas.openxmlformats.org/officeDocument/2006/relationships/hyperlink" Target="mailto:savithasudhir@gmail.com" TargetMode="External"/><Relationship Id="rId24" Type="http://schemas.openxmlformats.org/officeDocument/2006/relationships/hyperlink" Target="mailto:thegraves1@msn.com" TargetMode="External"/><Relationship Id="rId23" Type="http://schemas.openxmlformats.org/officeDocument/2006/relationships/hyperlink" Target="mailto:thegraves1@msn.com" TargetMode="External"/><Relationship Id="rId26" Type="http://schemas.openxmlformats.org/officeDocument/2006/relationships/hyperlink" Target="mailto:kelly.pontiff@outlook.com" TargetMode="External"/><Relationship Id="rId25" Type="http://schemas.openxmlformats.org/officeDocument/2006/relationships/hyperlink" Target="mailto:mueller-eberstein@msn.com" TargetMode="External"/><Relationship Id="rId28" Type="http://schemas.openxmlformats.org/officeDocument/2006/relationships/hyperlink" Target="mailto:meadowbraly@gmail.com" TargetMode="External"/><Relationship Id="rId27" Type="http://schemas.openxmlformats.org/officeDocument/2006/relationships/hyperlink" Target="mailto:meadowbraly@gmail.com" TargetMode="External"/><Relationship Id="rId29" Type="http://schemas.openxmlformats.org/officeDocument/2006/relationships/hyperlink" Target="mailto:shanthapathak@hotmail.com" TargetMode="External"/><Relationship Id="rId51" Type="http://schemas.openxmlformats.org/officeDocument/2006/relationships/hyperlink" Target="mailto:casey.ekman66@gmail.com" TargetMode="External"/><Relationship Id="rId50" Type="http://schemas.openxmlformats.org/officeDocument/2006/relationships/hyperlink" Target="mailto:wesley.n.f@hotmail.com" TargetMode="External"/><Relationship Id="rId53" Type="http://schemas.openxmlformats.org/officeDocument/2006/relationships/hyperlink" Target="mailto:mainakauwea@icloud.com" TargetMode="External"/><Relationship Id="rId52" Type="http://schemas.openxmlformats.org/officeDocument/2006/relationships/hyperlink" Target="mailto:vldac@vladcdesign.com" TargetMode="External"/><Relationship Id="rId11" Type="http://schemas.openxmlformats.org/officeDocument/2006/relationships/hyperlink" Target="mailto:greatonaz@gmail.com" TargetMode="External"/><Relationship Id="rId55" Type="http://schemas.openxmlformats.org/officeDocument/2006/relationships/hyperlink" Target="mailto:spell.eaglehorn@gmail.com" TargetMode="External"/><Relationship Id="rId10" Type="http://schemas.openxmlformats.org/officeDocument/2006/relationships/hyperlink" Target="mailto:pgraciad@hotmail.com" TargetMode="External"/><Relationship Id="rId54" Type="http://schemas.openxmlformats.org/officeDocument/2006/relationships/hyperlink" Target="mailto:jmarquez4202@gmail.com" TargetMode="External"/><Relationship Id="rId13" Type="http://schemas.openxmlformats.org/officeDocument/2006/relationships/hyperlink" Target="mailto:vickistim@yahoo.com" TargetMode="External"/><Relationship Id="rId57" Type="http://schemas.openxmlformats.org/officeDocument/2006/relationships/hyperlink" Target="mailto:ekjackson93@hotmail.com" TargetMode="External"/><Relationship Id="rId12" Type="http://schemas.openxmlformats.org/officeDocument/2006/relationships/hyperlink" Target="mailto:ashil5200@yahoo.com" TargetMode="External"/><Relationship Id="rId56" Type="http://schemas.openxmlformats.org/officeDocument/2006/relationships/hyperlink" Target="mailto:spell.eaglehorn@gmail.com" TargetMode="External"/><Relationship Id="rId15" Type="http://schemas.openxmlformats.org/officeDocument/2006/relationships/hyperlink" Target="mailto:kimsadowski@yahoo.com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mailto:loraleihallet@gmail.com" TargetMode="External"/><Relationship Id="rId58" Type="http://schemas.openxmlformats.org/officeDocument/2006/relationships/hyperlink" Target="mailto:joannacho.2014@gmail.com" TargetMode="External"/><Relationship Id="rId17" Type="http://schemas.openxmlformats.org/officeDocument/2006/relationships/hyperlink" Target="mailto:mahdie.syed@gmail.com" TargetMode="External"/><Relationship Id="rId16" Type="http://schemas.openxmlformats.org/officeDocument/2006/relationships/hyperlink" Target="mailto:tunghuyen05@yahoo.com" TargetMode="External"/><Relationship Id="rId19" Type="http://schemas.openxmlformats.org/officeDocument/2006/relationships/hyperlink" Target="mailto:anithapt@yahoo.com" TargetMode="External"/><Relationship Id="rId18" Type="http://schemas.openxmlformats.org/officeDocument/2006/relationships/hyperlink" Target="mailto:mahdie.syed@gmail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justinjmartin@hotmail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3.44" defaultRowHeight="15.0"/>
  <cols>
    <col customWidth="1" min="1" max="1" width="10.89"/>
    <col customWidth="1" min="2" max="2" width="9.44"/>
    <col customWidth="1" min="3" max="3" width="11.0"/>
    <col customWidth="1" min="4" max="4" width="7.0"/>
    <col customWidth="1" min="5" max="5" width="15.56"/>
    <col customWidth="1" min="6" max="6" width="8.11"/>
    <col customWidth="1" min="7" max="7" width="8.89"/>
    <col customWidth="1" min="8" max="8" width="7.44"/>
    <col customWidth="1" hidden="1" min="9" max="9" width="5.22"/>
    <col customWidth="1" min="10" max="11" width="9.0"/>
    <col customWidth="1" min="12" max="12" width="6.67"/>
    <col customWidth="1" min="13" max="13" width="5.11"/>
    <col customWidth="1" min="14" max="14" width="6.78"/>
    <col customWidth="1" min="15" max="15" width="9.89"/>
    <col customWidth="1" min="16" max="16" width="8.67"/>
    <col customWidth="1" min="17" max="17" width="7.0"/>
    <col customWidth="1" min="18" max="18" width="1.0"/>
    <col customWidth="1" min="19" max="19" width="13.22"/>
    <col customWidth="1" min="20" max="20" width="7.11"/>
    <col customWidth="1" min="21" max="21" width="8.33"/>
    <col customWidth="1" min="22" max="22" width="8.56"/>
    <col customWidth="1" min="23" max="23" width="1.0"/>
    <col customWidth="1" min="24" max="26" width="11.0"/>
    <col customWidth="1" min="27" max="27" width="1.0"/>
    <col customWidth="1" min="28" max="29" width="11.0"/>
    <col customWidth="1" min="30" max="30" width="8.44"/>
    <col customWidth="1" min="31" max="31" width="8.22"/>
    <col customWidth="1" min="32" max="32" width="1.0"/>
    <col customWidth="1" min="33" max="33" width="12.0"/>
    <col customWidth="1" min="34" max="34" width="16.0"/>
    <col customWidth="1" min="35" max="35" width="15.0"/>
    <col customWidth="1" min="36" max="36" width="1.0"/>
    <col customWidth="1" min="37" max="37" width="27.33"/>
    <col customWidth="1" min="38" max="38" width="11.0"/>
    <col customWidth="1" min="39" max="39" width="5.33"/>
    <col customWidth="1" min="40" max="40" width="8.44"/>
    <col customWidth="1" min="41" max="41" width="12.0"/>
    <col customWidth="1" min="42" max="42" width="11.22"/>
    <col customWidth="1" min="43" max="43" width="12.44"/>
    <col customWidth="1" min="44" max="44" width="24.67"/>
    <col customWidth="1" min="45" max="45" width="1.0"/>
    <col customWidth="1" min="46" max="46" width="18.11"/>
    <col customWidth="1" min="47" max="48" width="15.33"/>
    <col customWidth="1" min="49" max="49" width="1.0"/>
    <col customWidth="1" min="50" max="50" width="20.22"/>
    <col customWidth="1" min="51" max="52" width="11.0"/>
    <col customWidth="1" min="53" max="53" width="20.89"/>
    <col customWidth="1" min="54" max="54" width="1.0"/>
    <col customWidth="1" min="55" max="55" width="6.11"/>
    <col customWidth="1" min="56" max="56" width="11.0"/>
    <col customWidth="1" min="57" max="57" width="1.0"/>
    <col customWidth="1" min="58" max="58" width="14.67"/>
    <col customWidth="1" min="59" max="59" width="10.33"/>
    <col customWidth="1" min="60" max="60" width="15.11"/>
    <col customWidth="1" min="61" max="61" width="0.78"/>
  </cols>
  <sheetData>
    <row r="1" ht="33.0" customHeight="1">
      <c r="A1" s="1"/>
      <c r="B1" s="3"/>
      <c r="C1" s="3"/>
      <c r="D1" s="3"/>
      <c r="E1" s="3"/>
      <c r="F1" s="3"/>
      <c r="G1" s="5"/>
      <c r="H1" s="7"/>
      <c r="I1" s="9"/>
      <c r="J1" s="10"/>
      <c r="K1" s="7"/>
      <c r="L1" s="15" t="s">
        <v>24</v>
      </c>
      <c r="P1" s="5"/>
      <c r="Q1" s="18"/>
      <c r="R1" s="20"/>
      <c r="S1" s="7"/>
      <c r="T1" s="15" t="s">
        <v>30</v>
      </c>
      <c r="U1" s="7"/>
      <c r="V1" s="7"/>
      <c r="W1" s="20"/>
      <c r="X1" s="21" t="s">
        <v>31</v>
      </c>
      <c r="AA1" s="22"/>
      <c r="AB1" s="23"/>
      <c r="AC1" s="24" t="s">
        <v>32</v>
      </c>
      <c r="AD1" s="23"/>
      <c r="AE1" s="23"/>
      <c r="AF1" s="20"/>
      <c r="AG1" s="21" t="s">
        <v>33</v>
      </c>
      <c r="AJ1" s="20"/>
      <c r="AK1" s="7"/>
      <c r="AL1" s="7"/>
      <c r="AM1" s="25" t="s">
        <v>34</v>
      </c>
      <c r="AN1" s="7"/>
      <c r="AO1" s="22"/>
      <c r="AP1" s="22"/>
      <c r="AQ1" s="7"/>
      <c r="AR1" s="7"/>
      <c r="AS1" s="20"/>
      <c r="AT1" s="21" t="s">
        <v>35</v>
      </c>
      <c r="AW1" s="20"/>
      <c r="AX1" s="23"/>
      <c r="AY1" s="24" t="s">
        <v>38</v>
      </c>
      <c r="AZ1" s="3"/>
      <c r="BA1" s="26"/>
      <c r="BB1" s="20"/>
      <c r="BC1" s="24" t="s">
        <v>39</v>
      </c>
      <c r="BD1" s="3"/>
      <c r="BE1" s="20"/>
      <c r="BF1" s="24" t="s">
        <v>40</v>
      </c>
      <c r="BH1" s="23"/>
      <c r="BI1" s="27"/>
    </row>
    <row r="2" ht="18.75" customHeight="1">
      <c r="A2" s="1" t="s">
        <v>41</v>
      </c>
      <c r="B2" s="3"/>
      <c r="C2" s="3"/>
      <c r="D2" s="3"/>
      <c r="E2" s="3"/>
      <c r="F2" s="3"/>
      <c r="G2" s="5"/>
      <c r="H2" s="7"/>
      <c r="I2" s="28"/>
      <c r="J2" s="29"/>
      <c r="K2" s="30" t="s">
        <v>44</v>
      </c>
      <c r="L2" s="7"/>
      <c r="M2" s="7"/>
      <c r="N2" s="7"/>
      <c r="O2" s="7"/>
      <c r="P2" s="5"/>
      <c r="Q2" s="18"/>
      <c r="R2" s="20"/>
      <c r="S2" s="30" t="s">
        <v>44</v>
      </c>
      <c r="T2" s="31"/>
      <c r="U2" s="7"/>
      <c r="V2" s="7"/>
      <c r="W2" s="20"/>
      <c r="X2" s="30" t="s">
        <v>45</v>
      </c>
      <c r="Y2" s="15"/>
      <c r="Z2" s="15"/>
      <c r="AA2" s="20"/>
      <c r="AB2" s="23"/>
      <c r="AC2" s="23"/>
      <c r="AD2" s="23"/>
      <c r="AE2" s="23"/>
      <c r="AF2" s="20"/>
      <c r="AG2" s="30" t="s">
        <v>44</v>
      </c>
      <c r="AH2" s="30"/>
      <c r="AI2" s="30"/>
      <c r="AJ2" s="20"/>
      <c r="AK2" s="30" t="s">
        <v>46</v>
      </c>
      <c r="AL2" s="7"/>
      <c r="AM2" s="7"/>
      <c r="AN2" s="7"/>
      <c r="AO2" s="22"/>
      <c r="AP2" s="22"/>
      <c r="AQ2" s="7"/>
      <c r="AR2" s="7"/>
      <c r="AS2" s="20"/>
      <c r="AT2" s="30" t="s">
        <v>48</v>
      </c>
      <c r="AU2" s="7"/>
      <c r="AV2" s="7"/>
      <c r="AW2" s="20"/>
      <c r="AX2" s="32" t="s">
        <v>50</v>
      </c>
      <c r="AY2" s="23"/>
      <c r="AZ2" s="3"/>
      <c r="BA2" s="26"/>
      <c r="BB2" s="20"/>
      <c r="BC2" s="3"/>
      <c r="BD2" s="3"/>
      <c r="BE2" s="20"/>
      <c r="BF2" s="23"/>
      <c r="BG2" s="3"/>
      <c r="BH2" s="23"/>
      <c r="BI2" s="27"/>
    </row>
    <row r="3" ht="33.0" customHeight="1">
      <c r="A3" s="33" t="s">
        <v>0</v>
      </c>
      <c r="B3" s="33" t="s">
        <v>51</v>
      </c>
      <c r="C3" s="34" t="s">
        <v>1</v>
      </c>
      <c r="D3" s="35" t="s">
        <v>55</v>
      </c>
      <c r="E3" s="37" t="s">
        <v>3</v>
      </c>
      <c r="F3" s="37" t="s">
        <v>4</v>
      </c>
      <c r="G3" s="38" t="s">
        <v>20</v>
      </c>
      <c r="H3" s="39" t="s">
        <v>8</v>
      </c>
      <c r="I3" s="40"/>
      <c r="J3" s="39" t="s">
        <v>56</v>
      </c>
      <c r="K3" s="39" t="s">
        <v>7</v>
      </c>
      <c r="L3" s="39" t="s">
        <v>57</v>
      </c>
      <c r="M3" s="39" t="s">
        <v>11</v>
      </c>
      <c r="N3" s="39" t="s">
        <v>10</v>
      </c>
      <c r="O3" s="39" t="s">
        <v>9</v>
      </c>
      <c r="P3" s="38" t="s">
        <v>58</v>
      </c>
      <c r="Q3" s="41" t="s">
        <v>59</v>
      </c>
      <c r="R3" s="42"/>
      <c r="S3" s="39" t="s">
        <v>30</v>
      </c>
      <c r="T3" s="43" t="s">
        <v>60</v>
      </c>
      <c r="U3" s="39" t="s">
        <v>61</v>
      </c>
      <c r="V3" s="39" t="s">
        <v>62</v>
      </c>
      <c r="W3" s="42"/>
      <c r="X3" s="43" t="s">
        <v>63</v>
      </c>
      <c r="Y3" s="43" t="s">
        <v>64</v>
      </c>
      <c r="Z3" s="43" t="s">
        <v>65</v>
      </c>
      <c r="AA3" s="42"/>
      <c r="AB3" s="44" t="s">
        <v>32</v>
      </c>
      <c r="AC3" s="44" t="s">
        <v>66</v>
      </c>
      <c r="AD3" s="44" t="s">
        <v>67</v>
      </c>
      <c r="AE3" s="44" t="s">
        <v>68</v>
      </c>
      <c r="AF3" s="42"/>
      <c r="AG3" s="45" t="s">
        <v>69</v>
      </c>
      <c r="AH3" s="45" t="s">
        <v>70</v>
      </c>
      <c r="AI3" s="45" t="s">
        <v>71</v>
      </c>
      <c r="AJ3" s="42"/>
      <c r="AK3" s="39" t="s">
        <v>72</v>
      </c>
      <c r="AL3" s="39" t="s">
        <v>73</v>
      </c>
      <c r="AM3" s="39" t="s">
        <v>74</v>
      </c>
      <c r="AN3" s="39" t="s">
        <v>75</v>
      </c>
      <c r="AO3" s="46" t="s">
        <v>76</v>
      </c>
      <c r="AP3" s="46" t="s">
        <v>77</v>
      </c>
      <c r="AQ3" s="39" t="s">
        <v>78</v>
      </c>
      <c r="AR3" s="39" t="s">
        <v>79</v>
      </c>
      <c r="AS3" s="42"/>
      <c r="AT3" s="39" t="s">
        <v>80</v>
      </c>
      <c r="AU3" s="39" t="s">
        <v>81</v>
      </c>
      <c r="AV3" s="39" t="s">
        <v>82</v>
      </c>
      <c r="AW3" s="42"/>
      <c r="AX3" s="47" t="s">
        <v>83</v>
      </c>
      <c r="AY3" s="44" t="s">
        <v>84</v>
      </c>
      <c r="AZ3" s="37" t="s">
        <v>85</v>
      </c>
      <c r="BA3" s="47" t="s">
        <v>86</v>
      </c>
      <c r="BB3" s="42"/>
      <c r="BC3" s="37" t="s">
        <v>39</v>
      </c>
      <c r="BD3" s="48" t="s">
        <v>87</v>
      </c>
      <c r="BE3" s="42"/>
      <c r="BF3" s="47" t="s">
        <v>88</v>
      </c>
      <c r="BG3" s="37" t="s">
        <v>89</v>
      </c>
      <c r="BH3" s="47" t="s">
        <v>90</v>
      </c>
      <c r="BI3" s="27"/>
    </row>
    <row r="4" ht="16.5" customHeight="1">
      <c r="A4" s="50">
        <v>1.0</v>
      </c>
      <c r="B4" s="51">
        <v>15500.0</v>
      </c>
      <c r="C4" s="50" t="s">
        <v>91</v>
      </c>
      <c r="D4" s="51" t="s">
        <v>92</v>
      </c>
      <c r="E4" s="50" t="s">
        <v>93</v>
      </c>
      <c r="G4" s="52">
        <v>37073.0</v>
      </c>
      <c r="H4" s="53" t="s">
        <v>94</v>
      </c>
      <c r="I4" s="55">
        <f>IF(H4='DO NOT EDIT'!I$6,1,0)</f>
        <v>1</v>
      </c>
      <c r="J4" s="53"/>
      <c r="K4" s="53" t="s">
        <v>95</v>
      </c>
      <c r="L4" s="53" t="s">
        <v>96</v>
      </c>
      <c r="M4" s="53" t="s">
        <v>97</v>
      </c>
      <c r="N4" s="56" t="s">
        <v>98</v>
      </c>
      <c r="O4" s="56" t="s">
        <v>100</v>
      </c>
      <c r="P4" s="52">
        <v>28320.0</v>
      </c>
      <c r="Q4" s="59">
        <f t="shared" ref="Q4:Q344" si="1">DATEDIF(P4, TODAY(),"Y")</f>
        <v>39</v>
      </c>
      <c r="R4" s="61"/>
      <c r="S4" s="53" t="s">
        <v>103</v>
      </c>
      <c r="T4" s="63">
        <v>1.0</v>
      </c>
      <c r="U4" s="56"/>
      <c r="V4" s="53">
        <v>42735.0</v>
      </c>
      <c r="W4" s="61"/>
      <c r="X4" s="64">
        <v>40634.0</v>
      </c>
      <c r="Y4" s="65"/>
      <c r="Z4" s="64">
        <v>40544.0</v>
      </c>
      <c r="AA4" s="61"/>
      <c r="AF4" s="61"/>
      <c r="AG4" s="56"/>
      <c r="AH4" s="56"/>
      <c r="AI4" s="56"/>
      <c r="AJ4" s="61"/>
      <c r="AK4" s="56" t="s">
        <v>110</v>
      </c>
      <c r="AL4" s="56" t="s">
        <v>95</v>
      </c>
      <c r="AM4" s="56" t="s">
        <v>111</v>
      </c>
      <c r="AN4" s="56">
        <v>98119.0</v>
      </c>
      <c r="AO4" s="67" t="s">
        <v>112</v>
      </c>
      <c r="AP4" s="68"/>
      <c r="AQ4" s="53"/>
      <c r="AR4" s="56" t="s">
        <v>113</v>
      </c>
      <c r="AS4" s="61"/>
      <c r="AT4" s="56" t="s">
        <v>114</v>
      </c>
      <c r="AU4" s="56" t="s">
        <v>115</v>
      </c>
      <c r="AV4" s="53"/>
      <c r="AW4" s="61"/>
      <c r="AX4" s="69"/>
      <c r="BB4" s="61"/>
      <c r="BC4" s="69"/>
      <c r="BE4" s="61"/>
      <c r="BF4" s="69"/>
      <c r="BG4" s="69"/>
      <c r="BI4" s="49"/>
    </row>
    <row r="5" ht="17.25" customHeight="1">
      <c r="A5" s="50">
        <v>2.0</v>
      </c>
      <c r="B5" s="51">
        <v>15501.0</v>
      </c>
      <c r="C5" s="50" t="s">
        <v>116</v>
      </c>
      <c r="D5" s="51" t="s">
        <v>117</v>
      </c>
      <c r="E5" s="50" t="s">
        <v>93</v>
      </c>
      <c r="G5" s="52">
        <v>36526.0</v>
      </c>
      <c r="H5" s="56" t="s">
        <v>94</v>
      </c>
      <c r="I5" s="55">
        <f>IF(H5='DO NOT EDIT'!I$6,1,0)</f>
        <v>1</v>
      </c>
      <c r="J5" s="53"/>
      <c r="K5" s="53" t="s">
        <v>95</v>
      </c>
      <c r="L5" s="53" t="s">
        <v>118</v>
      </c>
      <c r="M5" s="53" t="s">
        <v>106</v>
      </c>
      <c r="N5" s="56" t="s">
        <v>97</v>
      </c>
      <c r="O5" s="56" t="s">
        <v>100</v>
      </c>
      <c r="P5" s="52">
        <v>28937.0</v>
      </c>
      <c r="Q5" s="59">
        <f t="shared" si="1"/>
        <v>38</v>
      </c>
      <c r="R5" s="61"/>
      <c r="S5" s="56" t="s">
        <v>119</v>
      </c>
      <c r="T5" s="63"/>
      <c r="U5" s="53"/>
      <c r="V5" s="53"/>
      <c r="W5" s="61"/>
      <c r="X5" s="64">
        <v>40544.0</v>
      </c>
      <c r="Y5" s="65"/>
      <c r="Z5" s="64">
        <v>39904.0</v>
      </c>
      <c r="AA5" s="61"/>
      <c r="AF5" s="61"/>
      <c r="AG5" s="56"/>
      <c r="AH5" s="56"/>
      <c r="AI5" s="56"/>
      <c r="AJ5" s="61"/>
      <c r="AK5" s="56" t="s">
        <v>110</v>
      </c>
      <c r="AL5" s="56" t="s">
        <v>95</v>
      </c>
      <c r="AM5" s="73" t="s">
        <v>111</v>
      </c>
      <c r="AN5" s="56">
        <v>98119.0</v>
      </c>
      <c r="AO5" s="67" t="s">
        <v>120</v>
      </c>
      <c r="AP5" s="68"/>
      <c r="AQ5" s="73"/>
      <c r="AR5" s="56" t="s">
        <v>121</v>
      </c>
      <c r="AS5" s="61"/>
      <c r="AT5" s="56" t="s">
        <v>122</v>
      </c>
      <c r="AU5" s="56"/>
      <c r="AV5" s="56" t="s">
        <v>123</v>
      </c>
      <c r="AW5" s="61"/>
      <c r="AX5" s="69"/>
      <c r="BB5" s="61"/>
      <c r="BC5" s="69"/>
      <c r="BE5" s="61"/>
      <c r="BF5" s="69"/>
      <c r="BG5" s="69"/>
      <c r="BI5" s="49"/>
    </row>
    <row r="6" ht="17.25" customHeight="1">
      <c r="A6" s="50">
        <v>3.0</v>
      </c>
      <c r="B6" s="51">
        <v>15502.0</v>
      </c>
      <c r="C6" s="69" t="s">
        <v>124</v>
      </c>
      <c r="D6" s="69"/>
      <c r="E6" s="69" t="s">
        <v>125</v>
      </c>
      <c r="F6" s="69"/>
      <c r="G6" s="74">
        <v>40817.0</v>
      </c>
      <c r="H6" s="73" t="s">
        <v>94</v>
      </c>
      <c r="I6" s="55">
        <f>IF(H6='DO NOT EDIT'!I$6,1,0)</f>
        <v>1</v>
      </c>
      <c r="J6" s="75"/>
      <c r="K6" s="73" t="s">
        <v>109</v>
      </c>
      <c r="L6" s="73" t="s">
        <v>54</v>
      </c>
      <c r="M6" s="73" t="s">
        <v>53</v>
      </c>
      <c r="N6" s="77" t="s">
        <v>105</v>
      </c>
      <c r="O6" s="77" t="s">
        <v>100</v>
      </c>
      <c r="P6" s="78" t="s">
        <v>126</v>
      </c>
      <c r="Q6" s="59">
        <f t="shared" si="1"/>
        <v>51</v>
      </c>
      <c r="R6" s="79"/>
      <c r="S6" s="77" t="s">
        <v>127</v>
      </c>
      <c r="T6" s="80"/>
      <c r="U6" s="73"/>
      <c r="V6" s="73"/>
      <c r="W6" s="79"/>
      <c r="X6" s="64">
        <v>42262.0</v>
      </c>
      <c r="Y6" s="65"/>
      <c r="Z6" s="64">
        <v>42262.0</v>
      </c>
      <c r="AA6" s="79"/>
      <c r="AB6" s="83"/>
      <c r="AC6" s="83"/>
      <c r="AD6" s="83"/>
      <c r="AE6" s="83"/>
      <c r="AF6" s="79"/>
      <c r="AG6" s="73"/>
      <c r="AH6" s="73"/>
      <c r="AI6" s="73"/>
      <c r="AJ6" s="79"/>
      <c r="AK6" s="73" t="s">
        <v>128</v>
      </c>
      <c r="AL6" s="73" t="s">
        <v>109</v>
      </c>
      <c r="AM6" s="73" t="s">
        <v>111</v>
      </c>
      <c r="AN6" s="84">
        <v>98027.0</v>
      </c>
      <c r="AO6" s="85"/>
      <c r="AP6" s="85" t="s">
        <v>129</v>
      </c>
      <c r="AQ6" s="77"/>
      <c r="AR6" s="73"/>
      <c r="AS6" s="79"/>
      <c r="AT6" s="73"/>
      <c r="AU6" s="73"/>
      <c r="AV6" s="73"/>
      <c r="AW6" s="79"/>
      <c r="AX6" s="69"/>
      <c r="AY6" s="83"/>
      <c r="AZ6" s="83"/>
      <c r="BB6" s="79"/>
      <c r="BC6" s="86" t="s">
        <v>130</v>
      </c>
      <c r="BD6" s="83"/>
      <c r="BE6" s="79"/>
      <c r="BF6" s="69"/>
      <c r="BG6" s="69"/>
      <c r="BI6" s="49"/>
    </row>
    <row r="7" ht="15.75" customHeight="1">
      <c r="A7" s="50">
        <v>4.0</v>
      </c>
      <c r="B7" s="51">
        <v>15503.0</v>
      </c>
      <c r="C7" s="69" t="s">
        <v>131</v>
      </c>
      <c r="D7" s="69"/>
      <c r="E7" s="69" t="s">
        <v>132</v>
      </c>
      <c r="F7" s="69"/>
      <c r="G7" s="74">
        <v>41852.0</v>
      </c>
      <c r="H7" s="77" t="s">
        <v>133</v>
      </c>
      <c r="I7" s="55">
        <f>IF(H7='DO NOT EDIT'!I$6,1,0)</f>
        <v>0</v>
      </c>
      <c r="J7" s="75">
        <v>42790.0</v>
      </c>
      <c r="K7" s="73" t="s">
        <v>109</v>
      </c>
      <c r="L7" s="73" t="s">
        <v>134</v>
      </c>
      <c r="M7" s="77" t="s">
        <v>53</v>
      </c>
      <c r="N7" s="77" t="s">
        <v>53</v>
      </c>
      <c r="O7" s="73" t="s">
        <v>135</v>
      </c>
      <c r="P7" s="78" t="s">
        <v>136</v>
      </c>
      <c r="Q7" s="59">
        <f t="shared" si="1"/>
        <v>60</v>
      </c>
      <c r="R7" s="79"/>
      <c r="S7" s="73" t="s">
        <v>127</v>
      </c>
      <c r="T7" s="80"/>
      <c r="U7" s="73"/>
      <c r="V7" s="73"/>
      <c r="W7" s="79"/>
      <c r="X7" s="87">
        <v>42789.0</v>
      </c>
      <c r="Y7" s="65"/>
      <c r="Z7" s="65"/>
      <c r="AA7" s="79"/>
      <c r="AB7" s="83"/>
      <c r="AC7" s="83"/>
      <c r="AD7" s="83"/>
      <c r="AE7" s="83"/>
      <c r="AF7" s="79"/>
      <c r="AG7" s="73"/>
      <c r="AH7" s="73"/>
      <c r="AI7" s="73"/>
      <c r="AJ7" s="79"/>
      <c r="AK7" s="73" t="s">
        <v>137</v>
      </c>
      <c r="AL7" s="73" t="s">
        <v>109</v>
      </c>
      <c r="AM7" s="73" t="s">
        <v>111</v>
      </c>
      <c r="AN7" s="84">
        <v>98027.0</v>
      </c>
      <c r="AO7" s="85"/>
      <c r="AP7" s="85" t="s">
        <v>138</v>
      </c>
      <c r="AQ7" s="77"/>
      <c r="AR7" s="73" t="s">
        <v>139</v>
      </c>
      <c r="AS7" s="79"/>
      <c r="AT7" s="73"/>
      <c r="AU7" s="73"/>
      <c r="AV7" s="73"/>
      <c r="AW7" s="79"/>
      <c r="AX7" s="69"/>
      <c r="AY7" s="83"/>
      <c r="AZ7" s="83"/>
      <c r="BB7" s="79"/>
      <c r="BC7" s="88" t="s">
        <v>134</v>
      </c>
      <c r="BD7" s="83"/>
      <c r="BE7" s="79"/>
      <c r="BF7" s="69"/>
      <c r="BG7" s="69"/>
      <c r="BI7" s="49"/>
    </row>
    <row r="8" ht="15.75" customHeight="1">
      <c r="A8" s="50">
        <v>5.0</v>
      </c>
      <c r="B8" s="51">
        <v>15505.0</v>
      </c>
      <c r="C8" s="69" t="s">
        <v>140</v>
      </c>
      <c r="D8" s="51" t="s">
        <v>141</v>
      </c>
      <c r="E8" s="69" t="s">
        <v>142</v>
      </c>
      <c r="F8" s="69" t="s">
        <v>143</v>
      </c>
      <c r="G8" s="74">
        <v>38868.0</v>
      </c>
      <c r="H8" s="65" t="s">
        <v>94</v>
      </c>
      <c r="I8" s="55">
        <f>IF(H8='DO NOT EDIT'!I$6,1,0)</f>
        <v>1</v>
      </c>
      <c r="J8" s="75"/>
      <c r="K8" s="65" t="s">
        <v>144</v>
      </c>
      <c r="L8" s="77" t="s">
        <v>145</v>
      </c>
      <c r="M8" s="65" t="s">
        <v>106</v>
      </c>
      <c r="N8" s="56" t="s">
        <v>97</v>
      </c>
      <c r="O8" s="77" t="s">
        <v>100</v>
      </c>
      <c r="P8" s="78" t="s">
        <v>146</v>
      </c>
      <c r="Q8" s="59">
        <f t="shared" si="1"/>
        <v>53</v>
      </c>
      <c r="R8" s="89"/>
      <c r="S8" s="65" t="s">
        <v>103</v>
      </c>
      <c r="T8" s="80">
        <v>1.0</v>
      </c>
      <c r="U8" s="64">
        <v>42736.0</v>
      </c>
      <c r="V8" s="64">
        <v>43101.0</v>
      </c>
      <c r="W8" s="89"/>
      <c r="X8" s="64">
        <v>40544.0</v>
      </c>
      <c r="Y8" s="65"/>
      <c r="Z8" s="64">
        <v>42707.0</v>
      </c>
      <c r="AA8" s="89"/>
      <c r="AB8" s="90" t="s">
        <v>147</v>
      </c>
      <c r="AC8" s="51" t="s">
        <v>148</v>
      </c>
      <c r="AD8" s="91">
        <v>42513.0</v>
      </c>
      <c r="AE8" s="91">
        <v>42878.0</v>
      </c>
      <c r="AF8" s="89"/>
      <c r="AG8" s="65"/>
      <c r="AH8" s="65"/>
      <c r="AI8" s="65"/>
      <c r="AJ8" s="89"/>
      <c r="AK8" s="65" t="s">
        <v>149</v>
      </c>
      <c r="AL8" s="65" t="s">
        <v>150</v>
      </c>
      <c r="AM8" s="65" t="s">
        <v>111</v>
      </c>
      <c r="AN8" s="84">
        <v>98075.0</v>
      </c>
      <c r="AO8" s="92" t="s">
        <v>151</v>
      </c>
      <c r="AP8" s="92" t="s">
        <v>152</v>
      </c>
      <c r="AQ8" s="65"/>
      <c r="AR8" s="93" t="s">
        <v>153</v>
      </c>
      <c r="AS8" s="89"/>
      <c r="AT8" s="77" t="s">
        <v>154</v>
      </c>
      <c r="AU8" s="77" t="s">
        <v>155</v>
      </c>
      <c r="AV8" s="77" t="s">
        <v>123</v>
      </c>
      <c r="AW8" s="89"/>
      <c r="AX8" s="69"/>
      <c r="BA8" s="69"/>
      <c r="BB8" s="89"/>
      <c r="BC8" s="94"/>
      <c r="BE8" s="89"/>
      <c r="BF8" s="51" t="s">
        <v>156</v>
      </c>
      <c r="BG8" s="94"/>
      <c r="BH8" s="69">
        <v>2.0286904E7</v>
      </c>
      <c r="BI8" s="95"/>
    </row>
    <row r="9" ht="15.75" customHeight="1">
      <c r="A9" s="50">
        <v>6.0</v>
      </c>
      <c r="B9" s="51">
        <v>15506.0</v>
      </c>
      <c r="C9" s="50" t="s">
        <v>157</v>
      </c>
      <c r="D9" s="69"/>
      <c r="E9" s="50" t="s">
        <v>158</v>
      </c>
      <c r="G9" s="52">
        <v>37327.0</v>
      </c>
      <c r="H9" s="53" t="s">
        <v>94</v>
      </c>
      <c r="I9" s="55">
        <f>IF(H9='DO NOT EDIT'!I$6,1,0)</f>
        <v>1</v>
      </c>
      <c r="J9" s="53"/>
      <c r="K9" s="53" t="s">
        <v>95</v>
      </c>
      <c r="L9" s="56" t="s">
        <v>118</v>
      </c>
      <c r="M9" s="56" t="s">
        <v>105</v>
      </c>
      <c r="N9" s="56" t="s">
        <v>106</v>
      </c>
      <c r="O9" s="56" t="s">
        <v>100</v>
      </c>
      <c r="P9" s="52">
        <v>30001.0</v>
      </c>
      <c r="Q9" s="59">
        <f t="shared" si="1"/>
        <v>35</v>
      </c>
      <c r="R9" s="61"/>
      <c r="S9" s="56" t="s">
        <v>103</v>
      </c>
      <c r="T9" s="63">
        <v>1.0</v>
      </c>
      <c r="U9" s="64">
        <v>42736.0</v>
      </c>
      <c r="V9" s="64">
        <v>43101.0</v>
      </c>
      <c r="W9" s="61"/>
      <c r="X9" s="64">
        <v>42691.0</v>
      </c>
      <c r="Y9" s="65"/>
      <c r="Z9" s="64">
        <v>42714.0</v>
      </c>
      <c r="AA9" s="61"/>
      <c r="AF9" s="61"/>
      <c r="AG9" s="56"/>
      <c r="AH9" s="56"/>
      <c r="AI9" s="56"/>
      <c r="AJ9" s="61"/>
      <c r="AK9" s="56" t="s">
        <v>159</v>
      </c>
      <c r="AL9" s="56" t="s">
        <v>95</v>
      </c>
      <c r="AM9" s="56" t="s">
        <v>111</v>
      </c>
      <c r="AN9" s="56">
        <v>98125.0</v>
      </c>
      <c r="AO9" s="68"/>
      <c r="AP9" s="67" t="s">
        <v>160</v>
      </c>
      <c r="AQ9" s="53"/>
      <c r="AR9" s="56" t="s">
        <v>161</v>
      </c>
      <c r="AS9" s="61"/>
      <c r="AT9" s="56" t="s">
        <v>162</v>
      </c>
      <c r="AU9" s="56" t="s">
        <v>163</v>
      </c>
      <c r="AV9" s="56" t="s">
        <v>164</v>
      </c>
      <c r="AW9" s="61"/>
      <c r="AX9" s="69"/>
      <c r="BB9" s="61"/>
      <c r="BC9" s="69"/>
      <c r="BE9" s="61"/>
      <c r="BF9" s="69"/>
      <c r="BG9" s="69"/>
      <c r="BI9" s="49"/>
    </row>
    <row r="10" ht="15.75" customHeight="1">
      <c r="A10" s="50">
        <v>7.0</v>
      </c>
      <c r="B10" s="51">
        <v>15507.0</v>
      </c>
      <c r="C10" s="69" t="s">
        <v>165</v>
      </c>
      <c r="D10" s="69"/>
      <c r="E10" s="69" t="s">
        <v>166</v>
      </c>
      <c r="F10" s="69"/>
      <c r="G10" s="78">
        <v>34455.0</v>
      </c>
      <c r="H10" s="65" t="s">
        <v>94</v>
      </c>
      <c r="I10" s="55">
        <f>IF(H10='DO NOT EDIT'!I$6,1,0)</f>
        <v>1</v>
      </c>
      <c r="J10" s="75"/>
      <c r="K10" s="65" t="s">
        <v>144</v>
      </c>
      <c r="L10" s="65" t="s">
        <v>96</v>
      </c>
      <c r="M10" s="77" t="s">
        <v>97</v>
      </c>
      <c r="N10" s="77" t="s">
        <v>98</v>
      </c>
      <c r="O10" s="77" t="s">
        <v>100</v>
      </c>
      <c r="P10" s="78" t="s">
        <v>167</v>
      </c>
      <c r="Q10" s="59">
        <f t="shared" si="1"/>
        <v>69</v>
      </c>
      <c r="R10" s="89"/>
      <c r="S10" s="65" t="s">
        <v>103</v>
      </c>
      <c r="T10" s="80">
        <v>1.0</v>
      </c>
      <c r="U10" s="64">
        <v>42736.0</v>
      </c>
      <c r="V10" s="64">
        <v>43101.0</v>
      </c>
      <c r="W10" s="89"/>
      <c r="X10" s="64">
        <v>39448.0</v>
      </c>
      <c r="Y10" s="65"/>
      <c r="Z10" s="64">
        <v>40544.0</v>
      </c>
      <c r="AA10" s="89"/>
      <c r="AB10" s="90" t="s">
        <v>147</v>
      </c>
      <c r="AC10" s="69"/>
      <c r="AD10" s="96">
        <v>42513.0</v>
      </c>
      <c r="AE10" s="97">
        <v>42878.0</v>
      </c>
      <c r="AF10" s="89"/>
      <c r="AG10" s="65"/>
      <c r="AH10" s="65"/>
      <c r="AI10" s="65"/>
      <c r="AJ10" s="89"/>
      <c r="AK10" s="65" t="s">
        <v>168</v>
      </c>
      <c r="AL10" s="65" t="s">
        <v>169</v>
      </c>
      <c r="AM10" s="65" t="s">
        <v>111</v>
      </c>
      <c r="AN10" s="84">
        <v>98006.0</v>
      </c>
      <c r="AO10" s="92" t="s">
        <v>170</v>
      </c>
      <c r="AP10" s="92" t="s">
        <v>171</v>
      </c>
      <c r="AQ10" s="65"/>
      <c r="AR10" s="77" t="s">
        <v>172</v>
      </c>
      <c r="AS10" s="89"/>
      <c r="AT10" s="77" t="s">
        <v>114</v>
      </c>
      <c r="AU10" s="77" t="s">
        <v>173</v>
      </c>
      <c r="AV10" s="77"/>
      <c r="AW10" s="89"/>
      <c r="AX10" s="51" t="s">
        <v>174</v>
      </c>
      <c r="AY10" s="69"/>
      <c r="AZ10" s="69" t="s">
        <v>175</v>
      </c>
      <c r="BA10" s="69"/>
      <c r="BB10" s="89"/>
      <c r="BC10" s="94"/>
      <c r="BD10" s="69"/>
      <c r="BE10" s="89"/>
      <c r="BF10" s="51" t="s">
        <v>156</v>
      </c>
      <c r="BG10" s="94"/>
      <c r="BH10" s="69">
        <v>1.9007999E7</v>
      </c>
      <c r="BI10" s="95"/>
    </row>
    <row r="11" ht="15.75" customHeight="1">
      <c r="A11" s="50">
        <v>8.0</v>
      </c>
      <c r="B11" s="51">
        <v>15508.0</v>
      </c>
      <c r="C11" s="69" t="s">
        <v>176</v>
      </c>
      <c r="D11" s="69"/>
      <c r="E11" s="69" t="s">
        <v>177</v>
      </c>
      <c r="F11" s="69"/>
      <c r="G11" s="78">
        <v>41092.0</v>
      </c>
      <c r="H11" s="77" t="s">
        <v>94</v>
      </c>
      <c r="I11" s="55">
        <f>IF(H11='DO NOT EDIT'!I$6,1,0)</f>
        <v>1</v>
      </c>
      <c r="J11" s="75"/>
      <c r="K11" s="65" t="s">
        <v>144</v>
      </c>
      <c r="L11" s="65" t="s">
        <v>134</v>
      </c>
      <c r="M11" s="65" t="s">
        <v>53</v>
      </c>
      <c r="N11" s="77" t="s">
        <v>105</v>
      </c>
      <c r="O11" s="65" t="s">
        <v>135</v>
      </c>
      <c r="P11" s="78">
        <v>27116.0</v>
      </c>
      <c r="Q11" s="59">
        <f t="shared" si="1"/>
        <v>43</v>
      </c>
      <c r="R11" s="89"/>
      <c r="S11" s="77" t="s">
        <v>127</v>
      </c>
      <c r="T11" s="80"/>
      <c r="U11" s="65">
        <v>41130.0</v>
      </c>
      <c r="V11" s="65">
        <v>42013.0</v>
      </c>
      <c r="W11" s="89"/>
      <c r="X11" s="64">
        <v>42171.0</v>
      </c>
      <c r="Y11" s="64">
        <v>43435.0</v>
      </c>
      <c r="Z11" s="65"/>
      <c r="AA11" s="89"/>
      <c r="AB11" s="90"/>
      <c r="AC11" s="50"/>
      <c r="AF11" s="89"/>
      <c r="AG11" s="65"/>
      <c r="AH11" s="65"/>
      <c r="AI11" s="65"/>
      <c r="AJ11" s="89"/>
      <c r="AK11" s="65" t="s">
        <v>178</v>
      </c>
      <c r="AL11" s="65" t="s">
        <v>144</v>
      </c>
      <c r="AM11" s="65" t="s">
        <v>111</v>
      </c>
      <c r="AN11" s="84">
        <v>98053.0</v>
      </c>
      <c r="AO11" s="98"/>
      <c r="AP11" s="98" t="s">
        <v>179</v>
      </c>
      <c r="AQ11" s="65"/>
      <c r="AR11" s="65" t="s">
        <v>180</v>
      </c>
      <c r="AS11" s="89"/>
      <c r="AT11" s="65" t="s">
        <v>181</v>
      </c>
      <c r="AU11" s="77"/>
      <c r="AV11" s="77" t="s">
        <v>182</v>
      </c>
      <c r="AW11" s="89"/>
      <c r="AX11" s="51" t="s">
        <v>183</v>
      </c>
      <c r="AY11" s="69" t="s">
        <v>184</v>
      </c>
      <c r="AZ11" s="69" t="s">
        <v>185</v>
      </c>
      <c r="BA11" s="69"/>
      <c r="BB11" s="89"/>
      <c r="BC11" s="94"/>
      <c r="BE11" s="89"/>
      <c r="BF11" s="69"/>
      <c r="BG11" s="94"/>
      <c r="BH11" s="51" t="s">
        <v>186</v>
      </c>
      <c r="BI11" s="95"/>
    </row>
    <row r="12" ht="15.75" customHeight="1">
      <c r="A12" s="50">
        <v>9.0</v>
      </c>
      <c r="B12" s="51">
        <v>15509.0</v>
      </c>
      <c r="C12" s="69" t="s">
        <v>187</v>
      </c>
      <c r="D12" s="69"/>
      <c r="E12" s="69" t="s">
        <v>188</v>
      </c>
      <c r="F12" s="69"/>
      <c r="G12" s="78">
        <v>41204.0</v>
      </c>
      <c r="H12" s="77" t="s">
        <v>133</v>
      </c>
      <c r="I12" s="55">
        <f>IF(H12='DO NOT EDIT'!I$6,1,0)</f>
        <v>0</v>
      </c>
      <c r="J12" s="75">
        <v>42384.0</v>
      </c>
      <c r="K12" s="65" t="s">
        <v>144</v>
      </c>
      <c r="L12" s="65" t="s">
        <v>134</v>
      </c>
      <c r="M12" s="65" t="s">
        <v>53</v>
      </c>
      <c r="N12" s="77" t="s">
        <v>105</v>
      </c>
      <c r="O12" s="65" t="s">
        <v>135</v>
      </c>
      <c r="P12" s="78">
        <v>26343.0</v>
      </c>
      <c r="Q12" s="59">
        <f t="shared" si="1"/>
        <v>45</v>
      </c>
      <c r="R12" s="89"/>
      <c r="S12" s="65" t="s">
        <v>189</v>
      </c>
      <c r="T12" s="80" t="s">
        <v>190</v>
      </c>
      <c r="U12" s="65">
        <v>41243.0</v>
      </c>
      <c r="V12" s="65">
        <v>42154.0</v>
      </c>
      <c r="W12" s="89"/>
      <c r="X12" s="65"/>
      <c r="Y12" s="65"/>
      <c r="Z12" s="65"/>
      <c r="AA12" s="89"/>
      <c r="AB12" s="90"/>
      <c r="AF12" s="89"/>
      <c r="AG12" s="65"/>
      <c r="AH12" s="65"/>
      <c r="AI12" s="65"/>
      <c r="AJ12" s="89"/>
      <c r="AK12" s="65" t="s">
        <v>191</v>
      </c>
      <c r="AL12" s="65" t="s">
        <v>144</v>
      </c>
      <c r="AM12" s="65" t="s">
        <v>111</v>
      </c>
      <c r="AN12" s="84">
        <v>98053.0</v>
      </c>
      <c r="AO12" s="98"/>
      <c r="AP12" s="98" t="s">
        <v>192</v>
      </c>
      <c r="AQ12" s="65"/>
      <c r="AR12" s="99" t="str">
        <f>HYPERLINK("mailto:vladimir@drozdenko.com","vladimir@drozdenko.com")</f>
        <v>vladimir@drozdenko.com</v>
      </c>
      <c r="AS12" s="89"/>
      <c r="AT12" s="77" t="s">
        <v>193</v>
      </c>
      <c r="AU12" s="77" t="s">
        <v>194</v>
      </c>
      <c r="AV12" s="77" t="s">
        <v>123</v>
      </c>
      <c r="AW12" s="89"/>
      <c r="AX12" s="69" t="s">
        <v>195</v>
      </c>
      <c r="BA12" s="69"/>
      <c r="BB12" s="89"/>
      <c r="BC12" s="94"/>
      <c r="BE12" s="89"/>
      <c r="BF12" s="69"/>
      <c r="BG12" s="94"/>
      <c r="BH12" s="51" t="s">
        <v>196</v>
      </c>
      <c r="BI12" s="95"/>
    </row>
    <row r="13" ht="15.75" customHeight="1">
      <c r="A13" s="50">
        <v>10.0</v>
      </c>
      <c r="B13" s="51">
        <v>15510.0</v>
      </c>
      <c r="C13" s="69" t="s">
        <v>197</v>
      </c>
      <c r="D13" s="69"/>
      <c r="E13" s="51" t="s">
        <v>198</v>
      </c>
      <c r="F13" s="69"/>
      <c r="G13" s="78">
        <v>41199.0</v>
      </c>
      <c r="H13" s="77" t="s">
        <v>199</v>
      </c>
      <c r="I13" s="55">
        <f>IF(H13='DO NOT EDIT'!I$6,1,0)</f>
        <v>0</v>
      </c>
      <c r="J13" s="75"/>
      <c r="K13" s="65" t="s">
        <v>144</v>
      </c>
      <c r="L13" s="65" t="s">
        <v>134</v>
      </c>
      <c r="M13" s="65" t="s">
        <v>105</v>
      </c>
      <c r="N13" s="56" t="s">
        <v>106</v>
      </c>
      <c r="O13" s="65" t="s">
        <v>135</v>
      </c>
      <c r="P13" s="78">
        <v>29417.0</v>
      </c>
      <c r="Q13" s="59">
        <f t="shared" si="1"/>
        <v>36</v>
      </c>
      <c r="R13" s="89"/>
      <c r="S13" s="65" t="s">
        <v>127</v>
      </c>
      <c r="T13" s="80"/>
      <c r="U13" s="65">
        <v>40725.0</v>
      </c>
      <c r="V13" s="65"/>
      <c r="W13" s="89"/>
      <c r="X13" s="65"/>
      <c r="Y13" s="65"/>
      <c r="Z13" s="65"/>
      <c r="AA13" s="89"/>
      <c r="AB13" s="94"/>
      <c r="AF13" s="89"/>
      <c r="AG13" s="65"/>
      <c r="AH13" s="65"/>
      <c r="AI13" s="65"/>
      <c r="AJ13" s="89"/>
      <c r="AK13" s="65" t="s">
        <v>200</v>
      </c>
      <c r="AL13" s="65" t="s">
        <v>201</v>
      </c>
      <c r="AM13" s="65" t="s">
        <v>111</v>
      </c>
      <c r="AN13" s="84">
        <v>98021.0</v>
      </c>
      <c r="AO13" s="98"/>
      <c r="AP13" s="98" t="s">
        <v>202</v>
      </c>
      <c r="AQ13" s="65"/>
      <c r="AR13" s="65" t="s">
        <v>203</v>
      </c>
      <c r="AS13" s="89"/>
      <c r="AT13" s="65" t="s">
        <v>204</v>
      </c>
      <c r="AU13" s="77"/>
      <c r="AV13" s="77"/>
      <c r="AW13" s="89"/>
      <c r="AX13" s="69"/>
      <c r="BB13" s="89"/>
      <c r="BC13" s="94"/>
      <c r="BE13" s="89"/>
      <c r="BF13" s="51" t="s">
        <v>156</v>
      </c>
      <c r="BG13" s="94"/>
      <c r="BH13" s="69">
        <v>3201113.0</v>
      </c>
      <c r="BI13" s="49"/>
    </row>
    <row r="14" ht="15.75" customHeight="1">
      <c r="A14" s="50">
        <v>11.0</v>
      </c>
      <c r="B14" s="51">
        <v>15511.0</v>
      </c>
      <c r="C14" s="51" t="s">
        <v>205</v>
      </c>
      <c r="D14" s="69"/>
      <c r="E14" s="69" t="s">
        <v>206</v>
      </c>
      <c r="F14" s="51" t="s">
        <v>207</v>
      </c>
      <c r="G14" s="74">
        <v>39675.0</v>
      </c>
      <c r="H14" s="65" t="s">
        <v>94</v>
      </c>
      <c r="I14" s="55">
        <f>IF(H14='DO NOT EDIT'!I$6,1,0)</f>
        <v>1</v>
      </c>
      <c r="J14" s="75"/>
      <c r="K14" s="65" t="s">
        <v>144</v>
      </c>
      <c r="L14" s="77" t="s">
        <v>54</v>
      </c>
      <c r="M14" s="65" t="s">
        <v>105</v>
      </c>
      <c r="N14" s="56" t="s">
        <v>106</v>
      </c>
      <c r="O14" s="77" t="s">
        <v>100</v>
      </c>
      <c r="P14" s="78">
        <v>28595.0</v>
      </c>
      <c r="Q14" s="59">
        <f t="shared" si="1"/>
        <v>39</v>
      </c>
      <c r="R14" s="89"/>
      <c r="S14" s="77" t="s">
        <v>103</v>
      </c>
      <c r="T14" s="100">
        <v>1.0</v>
      </c>
      <c r="U14" s="64">
        <v>42736.0</v>
      </c>
      <c r="V14" s="64">
        <v>43101.0</v>
      </c>
      <c r="W14" s="89"/>
      <c r="X14" s="64">
        <v>42172.0</v>
      </c>
      <c r="Y14" s="65"/>
      <c r="Z14" s="64">
        <v>42172.0</v>
      </c>
      <c r="AA14" s="89"/>
      <c r="AB14" s="90"/>
      <c r="AC14" s="50"/>
      <c r="AF14" s="89"/>
      <c r="AG14" s="65"/>
      <c r="AH14" s="65"/>
      <c r="AI14" s="65"/>
      <c r="AJ14" s="89"/>
      <c r="AK14" s="65" t="s">
        <v>209</v>
      </c>
      <c r="AL14" s="65" t="s">
        <v>210</v>
      </c>
      <c r="AM14" s="65" t="s">
        <v>111</v>
      </c>
      <c r="AN14" s="84">
        <v>98058.0</v>
      </c>
      <c r="AO14" s="98"/>
      <c r="AP14" s="98" t="s">
        <v>211</v>
      </c>
      <c r="AQ14" s="65"/>
      <c r="AR14" s="77" t="s">
        <v>212</v>
      </c>
      <c r="AS14" s="89"/>
      <c r="AT14" s="77" t="s">
        <v>213</v>
      </c>
      <c r="AU14" s="77" t="s">
        <v>214</v>
      </c>
      <c r="AV14" s="77" t="s">
        <v>215</v>
      </c>
      <c r="AW14" s="89"/>
      <c r="AX14" s="69"/>
      <c r="BB14" s="89"/>
      <c r="BC14" s="90"/>
      <c r="BE14" s="89"/>
      <c r="BF14" s="51" t="s">
        <v>156</v>
      </c>
      <c r="BG14" s="94"/>
      <c r="BI14" s="49"/>
    </row>
    <row r="15" ht="15.75" customHeight="1">
      <c r="A15" s="50">
        <v>12.0</v>
      </c>
      <c r="B15" s="51">
        <v>15512.0</v>
      </c>
      <c r="C15" s="69" t="s">
        <v>216</v>
      </c>
      <c r="D15" s="69"/>
      <c r="E15" s="69" t="s">
        <v>217</v>
      </c>
      <c r="F15" s="69"/>
      <c r="G15" s="78">
        <v>42009.0</v>
      </c>
      <c r="H15" s="77" t="s">
        <v>199</v>
      </c>
      <c r="I15" s="55">
        <f>IF(H15='DO NOT EDIT'!I$6,1,0)</f>
        <v>0</v>
      </c>
      <c r="J15" s="75"/>
      <c r="K15" s="65" t="s">
        <v>144</v>
      </c>
      <c r="L15" s="65" t="s">
        <v>134</v>
      </c>
      <c r="M15" s="77" t="s">
        <v>37</v>
      </c>
      <c r="N15" s="65" t="s">
        <v>53</v>
      </c>
      <c r="O15" s="65" t="s">
        <v>135</v>
      </c>
      <c r="P15" s="78">
        <v>28766.0</v>
      </c>
      <c r="Q15" s="59">
        <f t="shared" si="1"/>
        <v>38</v>
      </c>
      <c r="R15" s="89"/>
      <c r="S15" s="65" t="s">
        <v>127</v>
      </c>
      <c r="T15" s="80"/>
      <c r="U15" s="65">
        <v>42009.0</v>
      </c>
      <c r="V15" s="65"/>
      <c r="W15" s="89"/>
      <c r="X15" s="64">
        <v>42754.0</v>
      </c>
      <c r="Y15" s="64"/>
      <c r="Z15" s="65"/>
      <c r="AA15" s="89"/>
      <c r="AB15" s="90"/>
      <c r="AC15" s="50"/>
      <c r="AF15" s="89"/>
      <c r="AG15" s="65"/>
      <c r="AH15" s="65"/>
      <c r="AI15" s="65"/>
      <c r="AJ15" s="89"/>
      <c r="AK15" s="65" t="s">
        <v>218</v>
      </c>
      <c r="AL15" s="65" t="s">
        <v>144</v>
      </c>
      <c r="AM15" s="65" t="s">
        <v>111</v>
      </c>
      <c r="AN15" s="84">
        <v>98053.0</v>
      </c>
      <c r="AO15" s="98"/>
      <c r="AP15" s="98" t="s">
        <v>219</v>
      </c>
      <c r="AQ15" s="65"/>
      <c r="AR15" s="99" t="str">
        <f>HYPERLINK("mailto:marina.obraztsov@gmail.com","marina.obraztsov@gmail.com")</f>
        <v>marina.obraztsov@gmail.com</v>
      </c>
      <c r="AS15" s="89"/>
      <c r="AT15" s="77" t="s">
        <v>220</v>
      </c>
      <c r="AU15" s="65"/>
      <c r="AV15" s="65" t="s">
        <v>182</v>
      </c>
      <c r="AW15" s="89"/>
      <c r="AX15" s="69" t="s">
        <v>221</v>
      </c>
      <c r="AY15" s="69" t="s">
        <v>222</v>
      </c>
      <c r="AZ15" s="69" t="s">
        <v>223</v>
      </c>
      <c r="BB15" s="89"/>
      <c r="BC15" s="94"/>
      <c r="BE15" s="89"/>
      <c r="BF15" s="51" t="s">
        <v>224</v>
      </c>
      <c r="BG15" s="94"/>
      <c r="BI15" s="49"/>
    </row>
    <row r="16" ht="15.75" customHeight="1">
      <c r="A16" s="50">
        <v>13.0</v>
      </c>
      <c r="B16" s="51">
        <v>15513.0</v>
      </c>
      <c r="C16" s="69" t="s">
        <v>225</v>
      </c>
      <c r="D16" s="69"/>
      <c r="E16" s="69" t="s">
        <v>226</v>
      </c>
      <c r="F16" s="69" t="s">
        <v>227</v>
      </c>
      <c r="G16" s="74">
        <v>36800.0</v>
      </c>
      <c r="H16" s="65" t="s">
        <v>94</v>
      </c>
      <c r="I16" s="55">
        <f>IF(H16='DO NOT EDIT'!I$6,1,0)</f>
        <v>1</v>
      </c>
      <c r="J16" s="75"/>
      <c r="K16" s="65" t="s">
        <v>144</v>
      </c>
      <c r="L16" s="77" t="s">
        <v>96</v>
      </c>
      <c r="M16" s="77" t="s">
        <v>97</v>
      </c>
      <c r="N16" s="77" t="s">
        <v>98</v>
      </c>
      <c r="O16" s="77" t="s">
        <v>100</v>
      </c>
      <c r="P16" s="78">
        <v>25946.0</v>
      </c>
      <c r="Q16" s="59">
        <f t="shared" si="1"/>
        <v>46</v>
      </c>
      <c r="R16" s="89"/>
      <c r="S16" s="65" t="s">
        <v>103</v>
      </c>
      <c r="T16" s="80">
        <v>1.0</v>
      </c>
      <c r="U16" s="64">
        <v>42736.0</v>
      </c>
      <c r="V16" s="64">
        <v>43101.0</v>
      </c>
      <c r="W16" s="89"/>
      <c r="X16" s="87">
        <v>42707.0</v>
      </c>
      <c r="Y16" s="77"/>
      <c r="Z16" s="64">
        <v>42707.0</v>
      </c>
      <c r="AA16" s="89"/>
      <c r="AB16" s="90" t="s">
        <v>147</v>
      </c>
      <c r="AC16" s="69" t="s">
        <v>228</v>
      </c>
      <c r="AD16" s="102"/>
      <c r="AE16" s="102"/>
      <c r="AF16" s="89"/>
      <c r="AG16" s="77"/>
      <c r="AH16" s="77"/>
      <c r="AI16" s="77"/>
      <c r="AJ16" s="89"/>
      <c r="AK16" s="77" t="s">
        <v>229</v>
      </c>
      <c r="AL16" s="77" t="s">
        <v>230</v>
      </c>
      <c r="AM16" s="65" t="s">
        <v>111</v>
      </c>
      <c r="AN16" s="77">
        <v>98007.0</v>
      </c>
      <c r="AO16" s="92" t="s">
        <v>231</v>
      </c>
      <c r="AP16" s="98"/>
      <c r="AQ16" s="77"/>
      <c r="AR16" s="65" t="s">
        <v>232</v>
      </c>
      <c r="AS16" s="89"/>
      <c r="AT16" s="77" t="s">
        <v>233</v>
      </c>
      <c r="AU16" s="77" t="s">
        <v>194</v>
      </c>
      <c r="AV16" s="77" t="s">
        <v>182</v>
      </c>
      <c r="AW16" s="89"/>
      <c r="AX16" s="69"/>
      <c r="AY16" s="69"/>
      <c r="AZ16" s="69"/>
      <c r="BA16" s="69"/>
      <c r="BB16" s="89"/>
      <c r="BC16" s="94"/>
      <c r="BD16" s="69"/>
      <c r="BE16" s="89"/>
      <c r="BF16" s="51" t="s">
        <v>156</v>
      </c>
      <c r="BG16" s="94"/>
      <c r="BH16" s="69">
        <v>2.00704E7</v>
      </c>
      <c r="BI16" s="95"/>
    </row>
    <row r="17" ht="15.75" customHeight="1">
      <c r="A17" s="50">
        <v>14.0</v>
      </c>
      <c r="B17" s="51">
        <v>15514.0</v>
      </c>
      <c r="C17" s="69" t="s">
        <v>234</v>
      </c>
      <c r="D17" s="69"/>
      <c r="E17" s="69" t="s">
        <v>235</v>
      </c>
      <c r="F17" s="69"/>
      <c r="G17" s="78">
        <v>36070.0</v>
      </c>
      <c r="H17" s="65" t="s">
        <v>94</v>
      </c>
      <c r="I17" s="55">
        <f>IF(H17='DO NOT EDIT'!I$6,1,0)</f>
        <v>1</v>
      </c>
      <c r="J17" s="75"/>
      <c r="K17" s="65" t="s">
        <v>144</v>
      </c>
      <c r="L17" s="65" t="s">
        <v>236</v>
      </c>
      <c r="M17" s="65" t="s">
        <v>106</v>
      </c>
      <c r="N17" s="56" t="s">
        <v>97</v>
      </c>
      <c r="O17" s="77" t="s">
        <v>100</v>
      </c>
      <c r="P17" s="78">
        <v>27406.0</v>
      </c>
      <c r="Q17" s="59">
        <f t="shared" si="1"/>
        <v>42</v>
      </c>
      <c r="R17" s="89"/>
      <c r="S17" s="65" t="s">
        <v>103</v>
      </c>
      <c r="T17" s="80">
        <v>1.0</v>
      </c>
      <c r="U17" s="64">
        <v>42736.0</v>
      </c>
      <c r="V17" s="64">
        <v>43101.0</v>
      </c>
      <c r="W17" s="89"/>
      <c r="X17" s="64">
        <v>40554.0</v>
      </c>
      <c r="Y17" s="65"/>
      <c r="Z17" s="64">
        <v>40909.0</v>
      </c>
      <c r="AA17" s="89"/>
      <c r="AB17" s="90" t="s">
        <v>237</v>
      </c>
      <c r="AC17" s="69"/>
      <c r="AD17" s="96">
        <v>42430.0</v>
      </c>
      <c r="AE17" s="96">
        <v>42795.0</v>
      </c>
      <c r="AF17" s="89"/>
      <c r="AG17" s="65"/>
      <c r="AH17" s="65"/>
      <c r="AI17" s="65"/>
      <c r="AJ17" s="89"/>
      <c r="AK17" s="77" t="s">
        <v>238</v>
      </c>
      <c r="AL17" s="65" t="s">
        <v>208</v>
      </c>
      <c r="AM17" s="65" t="s">
        <v>111</v>
      </c>
      <c r="AN17" s="84">
        <v>98034.0</v>
      </c>
      <c r="AO17" s="92" t="s">
        <v>239</v>
      </c>
      <c r="AP17" s="98"/>
      <c r="AQ17" s="65"/>
      <c r="AR17" s="99" t="str">
        <f>HYPERLINK("mailto:justinjmartin@hotmail.com","justinjmartin@hotmail.com")</f>
        <v>justinjmartin@hotmail.com</v>
      </c>
      <c r="AS17" s="89"/>
      <c r="AT17" s="77" t="s">
        <v>240</v>
      </c>
      <c r="AU17" s="77" t="s">
        <v>241</v>
      </c>
      <c r="AV17" s="77"/>
      <c r="AW17" s="89"/>
      <c r="AX17" s="69"/>
      <c r="AY17" s="69"/>
      <c r="AZ17" s="69"/>
      <c r="BA17" s="69"/>
      <c r="BB17" s="89"/>
      <c r="BC17" s="94"/>
      <c r="BD17" s="69"/>
      <c r="BE17" s="89"/>
      <c r="BF17" s="51"/>
      <c r="BG17" s="94"/>
      <c r="BH17" s="51" t="s">
        <v>242</v>
      </c>
      <c r="BI17" s="95"/>
    </row>
    <row r="18" ht="15.75" customHeight="1">
      <c r="A18" s="50">
        <v>15.0</v>
      </c>
      <c r="B18" s="51">
        <v>15515.0</v>
      </c>
      <c r="C18" s="69" t="s">
        <v>243</v>
      </c>
      <c r="D18" s="69"/>
      <c r="E18" s="69" t="s">
        <v>244</v>
      </c>
      <c r="F18" s="69"/>
      <c r="G18" s="78">
        <v>41676.0</v>
      </c>
      <c r="H18" s="77" t="s">
        <v>94</v>
      </c>
      <c r="I18" s="55">
        <f>IF(H18='DO NOT EDIT'!I$6,1,0)</f>
        <v>1</v>
      </c>
      <c r="J18" s="75"/>
      <c r="K18" s="65" t="s">
        <v>144</v>
      </c>
      <c r="L18" s="65" t="s">
        <v>134</v>
      </c>
      <c r="M18" s="77" t="s">
        <v>43</v>
      </c>
      <c r="N18" s="65" t="s">
        <v>53</v>
      </c>
      <c r="O18" s="65" t="s">
        <v>135</v>
      </c>
      <c r="P18" s="78">
        <v>32958.0</v>
      </c>
      <c r="Q18" s="59">
        <f t="shared" si="1"/>
        <v>27</v>
      </c>
      <c r="R18" s="89"/>
      <c r="S18" s="65" t="s">
        <v>189</v>
      </c>
      <c r="T18" s="80" t="s">
        <v>190</v>
      </c>
      <c r="U18" s="65">
        <v>41676.0</v>
      </c>
      <c r="V18" s="65">
        <v>42588.0</v>
      </c>
      <c r="W18" s="89"/>
      <c r="X18" s="64">
        <v>42495.0</v>
      </c>
      <c r="Y18" s="64">
        <v>43023.0</v>
      </c>
      <c r="Z18" s="65"/>
      <c r="AA18" s="89"/>
      <c r="AB18" s="94"/>
      <c r="AD18" s="50"/>
      <c r="AE18" s="103"/>
      <c r="AF18" s="89"/>
      <c r="AG18" s="65"/>
      <c r="AH18" s="65"/>
      <c r="AI18" s="65"/>
      <c r="AJ18" s="89"/>
      <c r="AK18" s="65" t="s">
        <v>245</v>
      </c>
      <c r="AL18" s="65" t="s">
        <v>144</v>
      </c>
      <c r="AM18" s="65" t="s">
        <v>111</v>
      </c>
      <c r="AN18" s="84">
        <v>98052.0</v>
      </c>
      <c r="AO18" s="98"/>
      <c r="AP18" s="98" t="s">
        <v>246</v>
      </c>
      <c r="AQ18" s="65"/>
      <c r="AR18" s="99" t="str">
        <f>HYPERLINK("mailto:ahmed.alabbassy@gmail.com","ahmed.alabbassy@gmail.com")</f>
        <v>ahmed.alabbassy@gmail.com</v>
      </c>
      <c r="AS18" s="89"/>
      <c r="AT18" s="77" t="s">
        <v>247</v>
      </c>
      <c r="AU18" s="77" t="s">
        <v>194</v>
      </c>
      <c r="AV18" s="65" t="s">
        <v>248</v>
      </c>
      <c r="AW18" s="89"/>
      <c r="AX18" s="69" t="s">
        <v>249</v>
      </c>
      <c r="AY18" s="69" t="s">
        <v>250</v>
      </c>
      <c r="AZ18" s="51" t="s">
        <v>251</v>
      </c>
      <c r="BA18" s="50" t="s">
        <v>252</v>
      </c>
      <c r="BB18" s="89"/>
      <c r="BC18" s="90" t="s">
        <v>130</v>
      </c>
      <c r="BE18" s="89"/>
      <c r="BF18" s="69"/>
      <c r="BG18" s="94"/>
      <c r="BI18" s="49"/>
    </row>
    <row r="19" ht="15.75" customHeight="1">
      <c r="A19" s="50">
        <v>16.0</v>
      </c>
      <c r="B19" s="51">
        <v>15516.0</v>
      </c>
      <c r="C19" s="69" t="s">
        <v>253</v>
      </c>
      <c r="D19" s="69"/>
      <c r="E19" s="69" t="s">
        <v>254</v>
      </c>
      <c r="F19" s="69"/>
      <c r="G19" s="78">
        <v>40978.0</v>
      </c>
      <c r="H19" s="65" t="s">
        <v>94</v>
      </c>
      <c r="I19" s="55">
        <f>IF(H19='DO NOT EDIT'!I$6,1,0)</f>
        <v>1</v>
      </c>
      <c r="J19" s="75"/>
      <c r="K19" s="65" t="s">
        <v>144</v>
      </c>
      <c r="L19" s="65" t="s">
        <v>134</v>
      </c>
      <c r="M19" s="77" t="s">
        <v>53</v>
      </c>
      <c r="N19" s="77" t="s">
        <v>105</v>
      </c>
      <c r="O19" s="65" t="s">
        <v>135</v>
      </c>
      <c r="P19" s="78">
        <v>28759.0</v>
      </c>
      <c r="Q19" s="59">
        <f t="shared" si="1"/>
        <v>38</v>
      </c>
      <c r="R19" s="89"/>
      <c r="S19" s="77" t="s">
        <v>127</v>
      </c>
      <c r="T19" s="80" t="s">
        <v>190</v>
      </c>
      <c r="U19" s="65">
        <v>41444.0</v>
      </c>
      <c r="V19" s="65">
        <v>42357.0</v>
      </c>
      <c r="W19" s="89"/>
      <c r="X19" s="64">
        <v>42691.0</v>
      </c>
      <c r="Y19" s="64">
        <v>43435.0</v>
      </c>
      <c r="Z19" s="65"/>
      <c r="AA19" s="89"/>
      <c r="AB19" s="94"/>
      <c r="AF19" s="89"/>
      <c r="AG19" s="77"/>
      <c r="AH19" s="77"/>
      <c r="AI19" s="77"/>
      <c r="AJ19" s="89"/>
      <c r="AK19" s="77" t="s">
        <v>255</v>
      </c>
      <c r="AL19" s="77" t="s">
        <v>144</v>
      </c>
      <c r="AM19" s="77" t="s">
        <v>111</v>
      </c>
      <c r="AN19" s="77">
        <v>98052.0</v>
      </c>
      <c r="AO19" s="98"/>
      <c r="AP19" s="98" t="s">
        <v>256</v>
      </c>
      <c r="AQ19" s="65"/>
      <c r="AR19" s="93" t="s">
        <v>257</v>
      </c>
      <c r="AS19" s="89"/>
      <c r="AT19" s="77" t="s">
        <v>240</v>
      </c>
      <c r="AU19" s="77"/>
      <c r="AV19" s="77" t="s">
        <v>248</v>
      </c>
      <c r="AW19" s="89"/>
      <c r="AX19" s="69" t="s">
        <v>258</v>
      </c>
      <c r="BB19" s="89"/>
      <c r="BC19" s="90" t="s">
        <v>130</v>
      </c>
      <c r="BE19" s="89"/>
      <c r="BF19" s="69"/>
      <c r="BG19" s="94"/>
      <c r="BI19" s="49"/>
    </row>
    <row r="20" ht="15.75" customHeight="1">
      <c r="A20" s="50">
        <v>17.0</v>
      </c>
      <c r="B20" s="51">
        <v>15517.0</v>
      </c>
      <c r="C20" s="69" t="s">
        <v>259</v>
      </c>
      <c r="D20" s="69"/>
      <c r="E20" s="69" t="s">
        <v>260</v>
      </c>
      <c r="F20" s="69"/>
      <c r="G20" s="78">
        <v>39326.0</v>
      </c>
      <c r="H20" s="65" t="s">
        <v>94</v>
      </c>
      <c r="I20" s="55">
        <f>IF(H20='DO NOT EDIT'!I$6,1,0)</f>
        <v>1</v>
      </c>
      <c r="J20" s="75"/>
      <c r="K20" s="65" t="s">
        <v>144</v>
      </c>
      <c r="L20" s="65" t="s">
        <v>118</v>
      </c>
      <c r="M20" s="65" t="s">
        <v>105</v>
      </c>
      <c r="N20" s="56" t="s">
        <v>106</v>
      </c>
      <c r="O20" s="77" t="s">
        <v>100</v>
      </c>
      <c r="P20" s="78" t="s">
        <v>261</v>
      </c>
      <c r="Q20" s="59">
        <f t="shared" si="1"/>
        <v>74</v>
      </c>
      <c r="R20" s="89"/>
      <c r="S20" s="65" t="s">
        <v>127</v>
      </c>
      <c r="T20" s="80"/>
      <c r="U20" s="65"/>
      <c r="V20" s="65">
        <v>41662.0</v>
      </c>
      <c r="W20" s="89"/>
      <c r="X20" s="64">
        <v>40787.0</v>
      </c>
      <c r="Y20" s="65"/>
      <c r="Z20" s="64">
        <v>41275.0</v>
      </c>
      <c r="AA20" s="89"/>
      <c r="AB20" s="94" t="s">
        <v>237</v>
      </c>
      <c r="AC20" s="69" t="s">
        <v>262</v>
      </c>
      <c r="AF20" s="89"/>
      <c r="AG20" s="65"/>
      <c r="AH20" s="65"/>
      <c r="AI20" s="65"/>
      <c r="AJ20" s="89"/>
      <c r="AK20" s="65" t="s">
        <v>263</v>
      </c>
      <c r="AL20" s="65" t="s">
        <v>264</v>
      </c>
      <c r="AM20" s="65" t="s">
        <v>111</v>
      </c>
      <c r="AN20" s="84">
        <v>98296.0</v>
      </c>
      <c r="AO20" s="92" t="s">
        <v>265</v>
      </c>
      <c r="AP20" s="98"/>
      <c r="AQ20" s="65"/>
      <c r="AR20" s="99" t="str">
        <f>HYPERLINK("mailto:sw33143@aol.com","sw33143@aol.com")</f>
        <v>sw33143@aol.com</v>
      </c>
      <c r="AS20" s="89"/>
      <c r="AT20" s="77" t="s">
        <v>266</v>
      </c>
      <c r="AU20" s="77" t="s">
        <v>267</v>
      </c>
      <c r="AV20" s="77"/>
      <c r="AW20" s="89"/>
      <c r="AX20" s="69"/>
      <c r="AZ20" s="69" t="s">
        <v>268</v>
      </c>
      <c r="BA20" s="69"/>
      <c r="BB20" s="89"/>
      <c r="BC20" s="94"/>
      <c r="BE20" s="89"/>
      <c r="BF20" s="51" t="s">
        <v>156</v>
      </c>
      <c r="BG20" s="94"/>
      <c r="BH20" s="51" t="s">
        <v>269</v>
      </c>
      <c r="BI20" s="95"/>
    </row>
    <row r="21" ht="15.75" customHeight="1">
      <c r="A21" s="50">
        <v>18.0</v>
      </c>
      <c r="B21" s="51">
        <v>15518.0</v>
      </c>
      <c r="C21" s="69" t="s">
        <v>270</v>
      </c>
      <c r="D21" s="69"/>
      <c r="E21" s="69" t="s">
        <v>271</v>
      </c>
      <c r="F21" s="51" t="s">
        <v>272</v>
      </c>
      <c r="G21" s="74">
        <v>38200.0</v>
      </c>
      <c r="H21" s="73" t="s">
        <v>94</v>
      </c>
      <c r="I21" s="55">
        <f>IF(H21='DO NOT EDIT'!I$6,1,0)</f>
        <v>1</v>
      </c>
      <c r="J21" s="75"/>
      <c r="K21" s="73" t="s">
        <v>208</v>
      </c>
      <c r="L21" s="73" t="s">
        <v>118</v>
      </c>
      <c r="M21" s="73" t="s">
        <v>106</v>
      </c>
      <c r="N21" s="56" t="s">
        <v>97</v>
      </c>
      <c r="O21" s="77" t="s">
        <v>100</v>
      </c>
      <c r="P21" s="78" t="s">
        <v>273</v>
      </c>
      <c r="Q21" s="59">
        <f t="shared" si="1"/>
        <v>62</v>
      </c>
      <c r="R21" s="79"/>
      <c r="S21" s="73" t="s">
        <v>103</v>
      </c>
      <c r="T21" s="80">
        <v>1.0</v>
      </c>
      <c r="U21" s="64">
        <v>42736.0</v>
      </c>
      <c r="V21" s="64">
        <v>43101.0</v>
      </c>
      <c r="W21" s="79"/>
      <c r="X21" s="64">
        <v>41523.0</v>
      </c>
      <c r="Y21" s="65"/>
      <c r="Z21" s="64">
        <v>40179.0</v>
      </c>
      <c r="AA21" s="79"/>
      <c r="AB21" s="90" t="s">
        <v>147</v>
      </c>
      <c r="AC21" s="90" t="s">
        <v>274</v>
      </c>
      <c r="AD21" s="104">
        <v>42513.0</v>
      </c>
      <c r="AE21" s="104">
        <v>42878.0</v>
      </c>
      <c r="AF21" s="79"/>
      <c r="AG21" s="73"/>
      <c r="AH21" s="73"/>
      <c r="AI21" s="73"/>
      <c r="AJ21" s="79"/>
      <c r="AK21" s="73" t="s">
        <v>275</v>
      </c>
      <c r="AL21" s="73" t="s">
        <v>264</v>
      </c>
      <c r="AM21" s="73" t="s">
        <v>111</v>
      </c>
      <c r="AN21" s="84">
        <v>98290.0</v>
      </c>
      <c r="AO21" s="85" t="s">
        <v>276</v>
      </c>
      <c r="AP21" s="85"/>
      <c r="AQ21" s="73"/>
      <c r="AR21" s="73" t="s">
        <v>277</v>
      </c>
      <c r="AS21" s="79"/>
      <c r="AT21" s="77" t="s">
        <v>278</v>
      </c>
      <c r="AU21" s="77" t="s">
        <v>279</v>
      </c>
      <c r="AV21" s="77" t="s">
        <v>123</v>
      </c>
      <c r="AW21" s="79"/>
      <c r="AX21" s="69"/>
      <c r="AY21" s="83"/>
      <c r="AZ21" s="83"/>
      <c r="BB21" s="79"/>
      <c r="BC21" s="105"/>
      <c r="BD21" s="83"/>
      <c r="BE21" s="79"/>
      <c r="BF21" s="69"/>
      <c r="BG21" s="69"/>
      <c r="BH21" s="69">
        <v>3205313.0</v>
      </c>
      <c r="BI21" s="49"/>
    </row>
    <row r="22" ht="15.75" customHeight="1">
      <c r="A22" s="50">
        <v>19.0</v>
      </c>
      <c r="B22" s="51">
        <v>15519.0</v>
      </c>
      <c r="C22" s="69" t="s">
        <v>280</v>
      </c>
      <c r="D22" s="69"/>
      <c r="E22" s="69" t="s">
        <v>281</v>
      </c>
      <c r="F22" s="51"/>
      <c r="G22" s="74">
        <v>40238.0</v>
      </c>
      <c r="H22" s="73" t="s">
        <v>94</v>
      </c>
      <c r="I22" s="55">
        <f>IF(H22='DO NOT EDIT'!I$6,1,0)</f>
        <v>1</v>
      </c>
      <c r="J22" s="75"/>
      <c r="K22" s="73" t="s">
        <v>208</v>
      </c>
      <c r="L22" s="73" t="s">
        <v>118</v>
      </c>
      <c r="M22" s="73" t="s">
        <v>105</v>
      </c>
      <c r="N22" s="56" t="s">
        <v>106</v>
      </c>
      <c r="O22" s="77" t="s">
        <v>100</v>
      </c>
      <c r="P22" s="78">
        <v>29232.0</v>
      </c>
      <c r="Q22" s="59">
        <f t="shared" si="1"/>
        <v>37</v>
      </c>
      <c r="R22" s="79"/>
      <c r="S22" s="73" t="s">
        <v>103</v>
      </c>
      <c r="T22" s="80">
        <v>3.0</v>
      </c>
      <c r="U22" s="64">
        <v>42614.0</v>
      </c>
      <c r="V22" s="64">
        <v>42979.0</v>
      </c>
      <c r="W22" s="79"/>
      <c r="X22" s="64">
        <v>41489.0</v>
      </c>
      <c r="Y22" s="65"/>
      <c r="Z22" s="64">
        <v>41305.0</v>
      </c>
      <c r="AA22" s="79"/>
      <c r="AB22" s="90"/>
      <c r="AC22" s="90"/>
      <c r="AD22" s="104"/>
      <c r="AE22" s="104"/>
      <c r="AF22" s="79"/>
      <c r="AG22" s="73"/>
      <c r="AH22" s="73"/>
      <c r="AI22" s="73"/>
      <c r="AJ22" s="79"/>
      <c r="AK22" s="73" t="s">
        <v>282</v>
      </c>
      <c r="AL22" s="73" t="s">
        <v>201</v>
      </c>
      <c r="AM22" s="73" t="s">
        <v>111</v>
      </c>
      <c r="AN22" s="84">
        <v>98011.0</v>
      </c>
      <c r="AO22" s="85" t="s">
        <v>283</v>
      </c>
      <c r="AP22" s="85"/>
      <c r="AQ22" s="73"/>
      <c r="AR22" s="73" t="s">
        <v>284</v>
      </c>
      <c r="AS22" s="79"/>
      <c r="AT22" s="77" t="s">
        <v>285</v>
      </c>
      <c r="AU22" s="77" t="s">
        <v>286</v>
      </c>
      <c r="AV22" s="77" t="s">
        <v>215</v>
      </c>
      <c r="AW22" s="79"/>
      <c r="AX22" s="69"/>
      <c r="AY22" s="83"/>
      <c r="AZ22" s="83"/>
      <c r="BB22" s="79"/>
      <c r="BC22" s="105"/>
      <c r="BD22" s="83"/>
      <c r="BE22" s="79"/>
      <c r="BF22" s="69"/>
      <c r="BG22" s="69"/>
      <c r="BH22" s="69">
        <v>3203113.0</v>
      </c>
      <c r="BI22" s="49"/>
    </row>
    <row r="23" ht="15.75" customHeight="1">
      <c r="A23" s="50">
        <v>20.0</v>
      </c>
      <c r="B23" s="51">
        <v>15520.0</v>
      </c>
      <c r="C23" s="106" t="s">
        <v>287</v>
      </c>
      <c r="D23" s="106"/>
      <c r="E23" s="106" t="s">
        <v>288</v>
      </c>
      <c r="F23" s="106"/>
      <c r="G23" s="74">
        <v>42249.0</v>
      </c>
      <c r="H23" s="77" t="s">
        <v>133</v>
      </c>
      <c r="I23" s="55">
        <f>IF(H23='DO NOT EDIT'!I$6,1,0)</f>
        <v>0</v>
      </c>
      <c r="J23" s="75">
        <v>42750.0</v>
      </c>
      <c r="K23" s="73" t="s">
        <v>208</v>
      </c>
      <c r="L23" s="73" t="s">
        <v>134</v>
      </c>
      <c r="M23" s="77" t="s">
        <v>27</v>
      </c>
      <c r="N23" s="77" t="s">
        <v>53</v>
      </c>
      <c r="O23" s="73" t="s">
        <v>135</v>
      </c>
      <c r="P23" s="78">
        <v>33275.0</v>
      </c>
      <c r="Q23" s="59">
        <f t="shared" si="1"/>
        <v>26</v>
      </c>
      <c r="R23" s="79"/>
      <c r="S23" s="73" t="s">
        <v>127</v>
      </c>
      <c r="T23" s="80"/>
      <c r="U23" s="107">
        <v>42249.0</v>
      </c>
      <c r="V23" s="73"/>
      <c r="W23" s="79"/>
      <c r="X23" s="64">
        <v>42600.0</v>
      </c>
      <c r="Y23" s="64">
        <v>42901.0</v>
      </c>
      <c r="Z23" s="65"/>
      <c r="AA23" s="79"/>
      <c r="AB23" s="83"/>
      <c r="AC23" s="83"/>
      <c r="AD23" s="83"/>
      <c r="AE23" s="83"/>
      <c r="AF23" s="79"/>
      <c r="AG23" s="77" t="s">
        <v>289</v>
      </c>
      <c r="AH23" s="77" t="s">
        <v>290</v>
      </c>
      <c r="AI23" s="73"/>
      <c r="AJ23" s="79"/>
      <c r="AK23" s="73" t="s">
        <v>291</v>
      </c>
      <c r="AL23" s="73" t="s">
        <v>201</v>
      </c>
      <c r="AM23" s="73" t="s">
        <v>111</v>
      </c>
      <c r="AN23" s="84">
        <v>98021.0</v>
      </c>
      <c r="AO23" s="85" t="s">
        <v>292</v>
      </c>
      <c r="AP23" s="85"/>
      <c r="AQ23" s="73"/>
      <c r="AR23" s="108" t="str">
        <f>HYPERLINK("mailto:enkipper@yahoo.com","enkipper@yahoo.com")</f>
        <v>enkipper@yahoo.com</v>
      </c>
      <c r="AS23" s="79"/>
      <c r="AT23" s="77" t="s">
        <v>293</v>
      </c>
      <c r="AU23" s="77" t="s">
        <v>294</v>
      </c>
      <c r="AV23" s="77" t="s">
        <v>248</v>
      </c>
      <c r="AW23" s="79"/>
      <c r="AX23" s="69"/>
      <c r="AY23" s="83"/>
      <c r="AZ23" s="83"/>
      <c r="BB23" s="79"/>
      <c r="BC23" s="106"/>
      <c r="BD23" s="83"/>
      <c r="BE23" s="79"/>
      <c r="BF23" s="69"/>
      <c r="BG23" s="69"/>
      <c r="BI23" s="49"/>
    </row>
    <row r="24" ht="15.75" customHeight="1">
      <c r="A24" s="50">
        <v>21.0</v>
      </c>
      <c r="B24" s="51">
        <v>15521.0</v>
      </c>
      <c r="C24" s="50" t="s">
        <v>295</v>
      </c>
      <c r="D24" s="50" t="s">
        <v>296</v>
      </c>
      <c r="E24" s="50" t="s">
        <v>281</v>
      </c>
      <c r="G24" s="109">
        <v>42513.0</v>
      </c>
      <c r="H24" s="56" t="s">
        <v>94</v>
      </c>
      <c r="I24" s="55">
        <f>IF(H24='DO NOT EDIT'!I$6,1,0)</f>
        <v>1</v>
      </c>
      <c r="J24" s="53"/>
      <c r="K24" s="56" t="s">
        <v>208</v>
      </c>
      <c r="L24" s="110"/>
      <c r="M24" s="56" t="s">
        <v>25</v>
      </c>
      <c r="N24" s="65" t="s">
        <v>53</v>
      </c>
      <c r="O24" s="56" t="s">
        <v>135</v>
      </c>
      <c r="P24" s="109" t="s">
        <v>297</v>
      </c>
      <c r="Q24" s="59">
        <f t="shared" si="1"/>
        <v>72</v>
      </c>
      <c r="R24" s="49"/>
      <c r="S24" s="56" t="s">
        <v>127</v>
      </c>
      <c r="T24" s="111"/>
      <c r="U24" s="112">
        <v>42513.0</v>
      </c>
      <c r="V24" s="53">
        <v>42878.0</v>
      </c>
      <c r="W24" s="49"/>
      <c r="X24" s="64">
        <v>42759.0</v>
      </c>
      <c r="Y24" s="64">
        <v>42931.0</v>
      </c>
      <c r="Z24" s="65"/>
      <c r="AA24" s="49"/>
      <c r="AB24" s="50" t="s">
        <v>147</v>
      </c>
      <c r="AC24" s="50" t="s">
        <v>298</v>
      </c>
      <c r="AD24" s="91">
        <v>42513.0</v>
      </c>
      <c r="AE24" s="91">
        <v>42878.0</v>
      </c>
      <c r="AF24" s="49"/>
      <c r="AG24" s="113" t="s">
        <v>299</v>
      </c>
      <c r="AH24" s="113" t="s">
        <v>300</v>
      </c>
      <c r="AI24" s="113" t="s">
        <v>301</v>
      </c>
      <c r="AJ24" s="49"/>
      <c r="AK24" s="113" t="s">
        <v>302</v>
      </c>
      <c r="AL24" s="113" t="s">
        <v>201</v>
      </c>
      <c r="AM24" s="113" t="s">
        <v>111</v>
      </c>
      <c r="AN24" s="114">
        <v>98011.0</v>
      </c>
      <c r="AO24" s="115"/>
      <c r="AP24" s="115"/>
      <c r="AQ24" s="115"/>
      <c r="AR24" s="113" t="s">
        <v>303</v>
      </c>
      <c r="AS24" s="49"/>
      <c r="AT24" s="113" t="s">
        <v>304</v>
      </c>
      <c r="AU24" s="115"/>
      <c r="AV24" s="113" t="s">
        <v>123</v>
      </c>
      <c r="AW24" s="49"/>
      <c r="AX24" s="116" t="s">
        <v>305</v>
      </c>
      <c r="BB24" s="49"/>
      <c r="BC24" s="69"/>
      <c r="BE24" s="49"/>
      <c r="BF24" s="69"/>
      <c r="BG24" s="69"/>
      <c r="BI24" s="49"/>
    </row>
    <row r="25" ht="15.75" customHeight="1">
      <c r="A25" s="50">
        <v>22.0</v>
      </c>
      <c r="B25" s="51">
        <v>15522.0</v>
      </c>
      <c r="C25" s="106" t="s">
        <v>306</v>
      </c>
      <c r="D25" s="106"/>
      <c r="E25" s="90" t="s">
        <v>307</v>
      </c>
      <c r="F25" s="106"/>
      <c r="G25" s="109">
        <v>41264.0</v>
      </c>
      <c r="H25" s="77" t="s">
        <v>133</v>
      </c>
      <c r="I25" s="55">
        <f>IF(H25='DO NOT EDIT'!I$6,1,0)</f>
        <v>0</v>
      </c>
      <c r="J25" s="75">
        <v>42781.0</v>
      </c>
      <c r="K25" s="73" t="s">
        <v>208</v>
      </c>
      <c r="L25" s="73" t="s">
        <v>134</v>
      </c>
      <c r="M25" s="77" t="s">
        <v>53</v>
      </c>
      <c r="N25" s="77" t="s">
        <v>105</v>
      </c>
      <c r="O25" s="73" t="s">
        <v>308</v>
      </c>
      <c r="P25" s="78">
        <v>39030.0</v>
      </c>
      <c r="Q25" s="59">
        <f t="shared" si="1"/>
        <v>10</v>
      </c>
      <c r="R25" s="79"/>
      <c r="S25" s="77" t="s">
        <v>309</v>
      </c>
      <c r="T25" s="80"/>
      <c r="U25" s="118">
        <v>42258.0</v>
      </c>
      <c r="V25" s="118">
        <v>42429.0</v>
      </c>
      <c r="W25" s="79"/>
      <c r="X25" s="64">
        <v>41814.0</v>
      </c>
      <c r="Y25" s="64">
        <v>42782.0</v>
      </c>
      <c r="Z25" s="65"/>
      <c r="AA25" s="79"/>
      <c r="AB25" s="90" t="s">
        <v>310</v>
      </c>
      <c r="AC25" s="90" t="s">
        <v>311</v>
      </c>
      <c r="AD25" s="104">
        <v>42309.0</v>
      </c>
      <c r="AE25" s="104">
        <v>42429.0</v>
      </c>
      <c r="AF25" s="79"/>
      <c r="AG25" s="73"/>
      <c r="AH25" s="73"/>
      <c r="AI25" s="73"/>
      <c r="AJ25" s="79"/>
      <c r="AK25" s="73" t="s">
        <v>312</v>
      </c>
      <c r="AL25" s="73" t="s">
        <v>208</v>
      </c>
      <c r="AM25" s="73" t="s">
        <v>111</v>
      </c>
      <c r="AN25" s="84">
        <v>98034.0</v>
      </c>
      <c r="AO25" s="85">
        <v>2.067554804E9</v>
      </c>
      <c r="AP25" s="85"/>
      <c r="AQ25" s="77" t="s">
        <v>313</v>
      </c>
      <c r="AR25" s="108" t="str">
        <f>HYPERLINK("mailto:s00444.gm@supervalu.com","s00444.gm@supervalu.com")</f>
        <v>s00444.gm@supervalu.com</v>
      </c>
      <c r="AS25" s="79"/>
      <c r="AT25" s="77" t="s">
        <v>314</v>
      </c>
      <c r="AU25" s="73"/>
      <c r="AV25" s="77" t="s">
        <v>215</v>
      </c>
      <c r="AW25" s="79"/>
      <c r="AX25" s="69"/>
      <c r="AY25" s="83"/>
      <c r="AZ25" s="83"/>
      <c r="BB25" s="79"/>
      <c r="BC25" s="106" t="s">
        <v>130</v>
      </c>
      <c r="BD25" s="83"/>
      <c r="BE25" s="79"/>
      <c r="BF25" s="69"/>
      <c r="BG25" s="69"/>
      <c r="BI25" s="49"/>
    </row>
    <row r="26" ht="15.75" customHeight="1">
      <c r="A26" s="50">
        <v>23.0</v>
      </c>
      <c r="B26" s="51">
        <v>15523.0</v>
      </c>
      <c r="C26" s="106" t="s">
        <v>315</v>
      </c>
      <c r="D26" s="69"/>
      <c r="E26" s="106" t="s">
        <v>316</v>
      </c>
      <c r="F26" s="106"/>
      <c r="G26" s="78">
        <v>42375.0</v>
      </c>
      <c r="H26" s="77" t="s">
        <v>133</v>
      </c>
      <c r="I26" s="55">
        <f>IF(H26='DO NOT EDIT'!I$6,1,0)</f>
        <v>0</v>
      </c>
      <c r="J26" s="75">
        <v>42736.0</v>
      </c>
      <c r="K26" s="73" t="s">
        <v>208</v>
      </c>
      <c r="L26" s="73" t="s">
        <v>134</v>
      </c>
      <c r="M26" s="77" t="s">
        <v>27</v>
      </c>
      <c r="N26" s="65" t="s">
        <v>53</v>
      </c>
      <c r="O26" s="73" t="s">
        <v>308</v>
      </c>
      <c r="P26" s="78">
        <v>37501.0</v>
      </c>
      <c r="Q26" s="59">
        <f t="shared" si="1"/>
        <v>14</v>
      </c>
      <c r="R26" s="79"/>
      <c r="S26" s="73" t="s">
        <v>317</v>
      </c>
      <c r="T26" s="80"/>
      <c r="U26" s="107">
        <v>42513.0</v>
      </c>
      <c r="V26" s="107">
        <v>42697.0</v>
      </c>
      <c r="W26" s="79"/>
      <c r="X26" s="65"/>
      <c r="Y26" s="65"/>
      <c r="Z26" s="65"/>
      <c r="AA26" s="79"/>
      <c r="AB26" s="50" t="s">
        <v>318</v>
      </c>
      <c r="AC26" s="50" t="s">
        <v>319</v>
      </c>
      <c r="AD26" s="58">
        <v>42509.0</v>
      </c>
      <c r="AF26" s="79"/>
      <c r="AG26" s="73"/>
      <c r="AH26" s="73"/>
      <c r="AI26" s="73"/>
      <c r="AJ26" s="79"/>
      <c r="AK26" s="73" t="s">
        <v>320</v>
      </c>
      <c r="AL26" s="73" t="s">
        <v>208</v>
      </c>
      <c r="AM26" s="73" t="s">
        <v>111</v>
      </c>
      <c r="AN26" s="84">
        <v>98034.0</v>
      </c>
      <c r="AO26" s="85" t="s">
        <v>321</v>
      </c>
      <c r="AP26" s="85"/>
      <c r="AQ26" s="73" t="s">
        <v>322</v>
      </c>
      <c r="AR26" s="108" t="str">
        <f t="shared" ref="AR26:AR27" si="2">HYPERLINK("mailto:kamalkeyza@gmail.com","kamalkeyza@gmail.com")</f>
        <v>kamalkeyza@gmail.com</v>
      </c>
      <c r="AS26" s="79"/>
      <c r="AT26" s="77" t="s">
        <v>314</v>
      </c>
      <c r="AU26" s="73"/>
      <c r="AV26" s="73"/>
      <c r="AW26" s="79"/>
      <c r="AX26" s="69"/>
      <c r="BB26" s="79"/>
      <c r="BC26" s="69"/>
      <c r="BE26" s="79"/>
      <c r="BF26" s="69"/>
      <c r="BG26" s="69"/>
      <c r="BI26" s="49"/>
    </row>
    <row r="27" ht="15.75" customHeight="1">
      <c r="A27" s="50">
        <v>24.0</v>
      </c>
      <c r="B27" s="51">
        <v>15524.0</v>
      </c>
      <c r="C27" s="106" t="s">
        <v>323</v>
      </c>
      <c r="D27" s="69"/>
      <c r="E27" s="106" t="s">
        <v>324</v>
      </c>
      <c r="F27" s="106"/>
      <c r="G27" s="78">
        <v>42375.0</v>
      </c>
      <c r="H27" s="77" t="s">
        <v>133</v>
      </c>
      <c r="I27" s="55">
        <f>IF(H27='DO NOT EDIT'!I$6,1,0)</f>
        <v>0</v>
      </c>
      <c r="J27" s="75">
        <v>42736.0</v>
      </c>
      <c r="K27" s="73" t="s">
        <v>208</v>
      </c>
      <c r="L27" s="73" t="s">
        <v>134</v>
      </c>
      <c r="M27" s="77" t="s">
        <v>27</v>
      </c>
      <c r="N27" s="65" t="s">
        <v>53</v>
      </c>
      <c r="O27" s="73" t="s">
        <v>308</v>
      </c>
      <c r="P27" s="78">
        <v>37095.0</v>
      </c>
      <c r="Q27" s="59">
        <f t="shared" si="1"/>
        <v>15</v>
      </c>
      <c r="R27" s="79"/>
      <c r="S27" s="77" t="s">
        <v>309</v>
      </c>
      <c r="T27" s="80"/>
      <c r="U27" s="107">
        <v>42513.0</v>
      </c>
      <c r="V27" s="107">
        <v>42697.0</v>
      </c>
      <c r="W27" s="79"/>
      <c r="X27" s="65"/>
      <c r="Y27" s="65"/>
      <c r="Z27" s="65"/>
      <c r="AA27" s="79"/>
      <c r="AB27" s="50" t="s">
        <v>318</v>
      </c>
      <c r="AC27" s="50" t="s">
        <v>319</v>
      </c>
      <c r="AD27" s="58">
        <v>42509.0</v>
      </c>
      <c r="AF27" s="79"/>
      <c r="AG27" s="73"/>
      <c r="AH27" s="73"/>
      <c r="AI27" s="73"/>
      <c r="AJ27" s="79"/>
      <c r="AK27" s="73" t="s">
        <v>320</v>
      </c>
      <c r="AL27" s="73" t="s">
        <v>208</v>
      </c>
      <c r="AM27" s="73" t="s">
        <v>111</v>
      </c>
      <c r="AN27" s="84">
        <v>98034.0</v>
      </c>
      <c r="AO27" s="85" t="s">
        <v>321</v>
      </c>
      <c r="AP27" s="85"/>
      <c r="AQ27" s="73" t="s">
        <v>322</v>
      </c>
      <c r="AR27" s="108" t="str">
        <f t="shared" si="2"/>
        <v>kamalkeyza@gmail.com</v>
      </c>
      <c r="AS27" s="79"/>
      <c r="AT27" s="77" t="s">
        <v>314</v>
      </c>
      <c r="AU27" s="73"/>
      <c r="AV27" s="73"/>
      <c r="AW27" s="79"/>
      <c r="AX27" s="69"/>
      <c r="BB27" s="79"/>
      <c r="BC27" s="69"/>
      <c r="BE27" s="79"/>
      <c r="BF27" s="69"/>
      <c r="BG27" s="69"/>
      <c r="BI27" s="49"/>
    </row>
    <row r="28" ht="15.75" customHeight="1">
      <c r="A28" s="50">
        <v>25.0</v>
      </c>
      <c r="B28" s="51">
        <v>15525.0</v>
      </c>
      <c r="C28" s="51" t="s">
        <v>325</v>
      </c>
      <c r="D28" s="69"/>
      <c r="E28" s="69" t="s">
        <v>326</v>
      </c>
      <c r="F28" s="69"/>
      <c r="G28" s="78">
        <v>42403.0</v>
      </c>
      <c r="H28" s="73" t="s">
        <v>94</v>
      </c>
      <c r="I28" s="55">
        <f>IF(H28='DO NOT EDIT'!I$6,1,0)</f>
        <v>1</v>
      </c>
      <c r="J28" s="75"/>
      <c r="K28" s="73" t="s">
        <v>208</v>
      </c>
      <c r="L28" s="73" t="s">
        <v>134</v>
      </c>
      <c r="M28" s="77" t="s">
        <v>37</v>
      </c>
      <c r="N28" s="65" t="s">
        <v>53</v>
      </c>
      <c r="O28" s="73" t="s">
        <v>327</v>
      </c>
      <c r="P28" s="78">
        <v>38618.0</v>
      </c>
      <c r="Q28" s="59">
        <f t="shared" si="1"/>
        <v>11</v>
      </c>
      <c r="R28" s="79"/>
      <c r="S28" s="77" t="s">
        <v>309</v>
      </c>
      <c r="T28" s="80"/>
      <c r="U28" s="107">
        <v>42444.0</v>
      </c>
      <c r="V28" s="107">
        <v>42628.0</v>
      </c>
      <c r="W28" s="79"/>
      <c r="X28" s="64">
        <v>42873.0</v>
      </c>
      <c r="Y28" s="64">
        <v>43115.0</v>
      </c>
      <c r="Z28" s="65"/>
      <c r="AA28" s="79"/>
      <c r="AB28" s="50" t="s">
        <v>318</v>
      </c>
      <c r="AC28" s="50" t="s">
        <v>328</v>
      </c>
      <c r="AD28" s="58">
        <v>42824.0</v>
      </c>
      <c r="AE28" s="103">
        <v>43008.0</v>
      </c>
      <c r="AF28" s="79"/>
      <c r="AG28" s="77" t="s">
        <v>141</v>
      </c>
      <c r="AH28" s="77" t="s">
        <v>329</v>
      </c>
      <c r="AI28" s="77" t="s">
        <v>330</v>
      </c>
      <c r="AJ28" s="79"/>
      <c r="AK28" s="73" t="s">
        <v>331</v>
      </c>
      <c r="AL28" s="73" t="s">
        <v>208</v>
      </c>
      <c r="AM28" s="73" t="s">
        <v>111</v>
      </c>
      <c r="AN28" s="84">
        <v>98033.0</v>
      </c>
      <c r="AO28" s="85" t="s">
        <v>332</v>
      </c>
      <c r="AP28" s="85"/>
      <c r="AQ28" s="73" t="s">
        <v>333</v>
      </c>
      <c r="AR28" s="73" t="s">
        <v>334</v>
      </c>
      <c r="AS28" s="79"/>
      <c r="AT28" s="77" t="s">
        <v>314</v>
      </c>
      <c r="AU28" s="73"/>
      <c r="AV28" s="77" t="s">
        <v>215</v>
      </c>
      <c r="AW28" s="79"/>
      <c r="AX28" s="69"/>
      <c r="BB28" s="79"/>
      <c r="BC28" s="69"/>
      <c r="BE28" s="79"/>
      <c r="BF28" s="69"/>
      <c r="BG28" s="69"/>
      <c r="BI28" s="49"/>
    </row>
    <row r="29" ht="15.75" customHeight="1">
      <c r="A29" s="50">
        <v>26.0</v>
      </c>
      <c r="B29" s="51">
        <v>15526.0</v>
      </c>
      <c r="C29" s="69" t="s">
        <v>335</v>
      </c>
      <c r="D29" s="69"/>
      <c r="E29" s="69" t="s">
        <v>336</v>
      </c>
      <c r="F29" s="69"/>
      <c r="G29" s="78"/>
      <c r="H29" s="65" t="s">
        <v>94</v>
      </c>
      <c r="I29" s="55">
        <f>IF(H29='DO NOT EDIT'!I$6,1,0)</f>
        <v>1</v>
      </c>
      <c r="J29" s="75"/>
      <c r="K29" s="65" t="s">
        <v>144</v>
      </c>
      <c r="L29" s="65" t="s">
        <v>118</v>
      </c>
      <c r="M29" s="65" t="s">
        <v>106</v>
      </c>
      <c r="N29" s="56" t="s">
        <v>97</v>
      </c>
      <c r="O29" s="77" t="s">
        <v>100</v>
      </c>
      <c r="P29" s="78" t="s">
        <v>337</v>
      </c>
      <c r="Q29" s="59">
        <f t="shared" si="1"/>
        <v>59</v>
      </c>
      <c r="R29" s="89"/>
      <c r="S29" s="77" t="s">
        <v>119</v>
      </c>
      <c r="T29" s="80">
        <v>1.0</v>
      </c>
      <c r="U29" s="64">
        <v>42736.0</v>
      </c>
      <c r="V29" s="64">
        <v>43101.0</v>
      </c>
      <c r="W29" s="89"/>
      <c r="X29" s="77" t="s">
        <v>338</v>
      </c>
      <c r="Y29" s="65"/>
      <c r="Z29" s="64">
        <v>40179.0</v>
      </c>
      <c r="AA29" s="89"/>
      <c r="AB29" s="90" t="s">
        <v>147</v>
      </c>
      <c r="AC29" s="69" t="s">
        <v>262</v>
      </c>
      <c r="AD29" s="58">
        <v>42314.0</v>
      </c>
      <c r="AE29" s="58">
        <v>42680.0</v>
      </c>
      <c r="AF29" s="89"/>
      <c r="AG29" s="65"/>
      <c r="AH29" s="65"/>
      <c r="AI29" s="65"/>
      <c r="AJ29" s="89"/>
      <c r="AK29" s="65" t="s">
        <v>339</v>
      </c>
      <c r="AL29" s="65" t="s">
        <v>95</v>
      </c>
      <c r="AM29" s="65" t="s">
        <v>111</v>
      </c>
      <c r="AN29" s="84">
        <v>98119.0</v>
      </c>
      <c r="AO29" s="92" t="s">
        <v>340</v>
      </c>
      <c r="AP29" s="92" t="s">
        <v>341</v>
      </c>
      <c r="AQ29" s="65"/>
      <c r="AR29" s="99" t="str">
        <f>HYPERLINK("mailto:suzemcampbell@yahoo.com","suzemcampbell@yahoo.com")</f>
        <v>suzemcampbell@yahoo.com</v>
      </c>
      <c r="AS29" s="89"/>
      <c r="AT29" s="77" t="s">
        <v>342</v>
      </c>
      <c r="AU29" s="77"/>
      <c r="AV29" s="77"/>
      <c r="AW29" s="89"/>
      <c r="AX29" s="69"/>
      <c r="BA29" s="69"/>
      <c r="BB29" s="89"/>
      <c r="BC29" s="94"/>
      <c r="BE29" s="89"/>
      <c r="BF29" s="51" t="s">
        <v>156</v>
      </c>
      <c r="BG29" s="94"/>
      <c r="BH29" s="51" t="s">
        <v>343</v>
      </c>
      <c r="BI29" s="95"/>
    </row>
    <row r="30" ht="15.75" customHeight="1">
      <c r="A30" s="50">
        <v>27.0</v>
      </c>
      <c r="B30" s="51">
        <v>15527.0</v>
      </c>
      <c r="C30" s="51" t="s">
        <v>344</v>
      </c>
      <c r="D30" s="69"/>
      <c r="E30" s="51" t="s">
        <v>260</v>
      </c>
      <c r="F30" s="69"/>
      <c r="G30" s="78"/>
      <c r="H30" s="77" t="s">
        <v>94</v>
      </c>
      <c r="I30" s="55">
        <f>IF(H30='DO NOT EDIT'!I$6,1,0)</f>
        <v>1</v>
      </c>
      <c r="J30" s="75"/>
      <c r="K30" s="77" t="s">
        <v>208</v>
      </c>
      <c r="L30" s="77" t="s">
        <v>118</v>
      </c>
      <c r="M30" s="77" t="s">
        <v>106</v>
      </c>
      <c r="N30" s="56" t="s">
        <v>97</v>
      </c>
      <c r="O30" s="77" t="s">
        <v>100</v>
      </c>
      <c r="P30" s="74" t="s">
        <v>345</v>
      </c>
      <c r="Q30" s="59">
        <f t="shared" si="1"/>
        <v>48</v>
      </c>
      <c r="R30" s="89"/>
      <c r="S30" s="77" t="s">
        <v>119</v>
      </c>
      <c r="T30" s="80"/>
      <c r="U30" s="65"/>
      <c r="V30" s="65"/>
      <c r="W30" s="89"/>
      <c r="X30" s="64">
        <v>40544.0</v>
      </c>
      <c r="Y30" s="65"/>
      <c r="Z30" s="64">
        <v>39904.0</v>
      </c>
      <c r="AA30" s="89"/>
      <c r="AB30" s="90"/>
      <c r="AD30" s="103"/>
      <c r="AE30" s="103"/>
      <c r="AF30" s="89"/>
      <c r="AG30" s="77"/>
      <c r="AH30" s="77"/>
      <c r="AI30" s="77"/>
      <c r="AJ30" s="89"/>
      <c r="AK30" s="77" t="s">
        <v>346</v>
      </c>
      <c r="AL30" s="77" t="s">
        <v>347</v>
      </c>
      <c r="AM30" s="77" t="s">
        <v>111</v>
      </c>
      <c r="AN30" s="77">
        <v>98077.0</v>
      </c>
      <c r="AO30" s="92" t="s">
        <v>265</v>
      </c>
      <c r="AP30" s="98"/>
      <c r="AQ30" s="65"/>
      <c r="AR30" s="77" t="s">
        <v>348</v>
      </c>
      <c r="AS30" s="89"/>
      <c r="AT30" s="77" t="s">
        <v>349</v>
      </c>
      <c r="AU30" s="77" t="s">
        <v>350</v>
      </c>
      <c r="AV30" s="77" t="s">
        <v>351</v>
      </c>
      <c r="AW30" s="89"/>
      <c r="AX30" s="51" t="s">
        <v>352</v>
      </c>
      <c r="AY30" s="69"/>
      <c r="AZ30" s="69"/>
      <c r="BA30" s="69"/>
      <c r="BB30" s="89"/>
      <c r="BC30" s="94"/>
      <c r="BE30" s="89"/>
      <c r="BF30" s="90" t="s">
        <v>156</v>
      </c>
      <c r="BG30" s="94"/>
      <c r="BH30" s="69"/>
      <c r="BI30" s="95"/>
    </row>
    <row r="31" ht="15.75" customHeight="1">
      <c r="A31" s="50">
        <v>28.0</v>
      </c>
      <c r="B31" s="51">
        <v>15528.0</v>
      </c>
      <c r="C31" s="69" t="s">
        <v>353</v>
      </c>
      <c r="D31" s="69"/>
      <c r="E31" s="69" t="s">
        <v>125</v>
      </c>
      <c r="F31" s="69"/>
      <c r="G31" s="74">
        <v>39873.0</v>
      </c>
      <c r="H31" s="73" t="s">
        <v>94</v>
      </c>
      <c r="I31" s="55">
        <f>IF(H31='DO NOT EDIT'!I$6,1,0)</f>
        <v>1</v>
      </c>
      <c r="J31" s="75"/>
      <c r="K31" s="73" t="s">
        <v>109</v>
      </c>
      <c r="L31" s="73" t="s">
        <v>118</v>
      </c>
      <c r="M31" s="73" t="s">
        <v>105</v>
      </c>
      <c r="N31" s="56" t="s">
        <v>106</v>
      </c>
      <c r="O31" s="77" t="s">
        <v>100</v>
      </c>
      <c r="P31" s="78" t="s">
        <v>354</v>
      </c>
      <c r="Q31" s="59">
        <f t="shared" si="1"/>
        <v>56</v>
      </c>
      <c r="R31" s="79"/>
      <c r="S31" s="77" t="s">
        <v>119</v>
      </c>
      <c r="T31" s="80"/>
      <c r="U31" s="73"/>
      <c r="V31" s="73"/>
      <c r="W31" s="79"/>
      <c r="X31" s="64">
        <v>40603.0</v>
      </c>
      <c r="Y31" s="65"/>
      <c r="Z31" s="64">
        <v>40554.0</v>
      </c>
      <c r="AA31" s="79"/>
      <c r="AB31" s="83"/>
      <c r="AC31" s="83"/>
      <c r="AD31" s="83"/>
      <c r="AE31" s="83"/>
      <c r="AF31" s="79"/>
      <c r="AG31" s="73"/>
      <c r="AH31" s="73"/>
      <c r="AI31" s="73"/>
      <c r="AJ31" s="79"/>
      <c r="AK31" s="73" t="s">
        <v>128</v>
      </c>
      <c r="AL31" s="73" t="s">
        <v>109</v>
      </c>
      <c r="AM31" s="73" t="s">
        <v>111</v>
      </c>
      <c r="AN31" s="84">
        <v>98027.0</v>
      </c>
      <c r="AO31" s="92" t="s">
        <v>355</v>
      </c>
      <c r="AP31" s="85"/>
      <c r="AQ31" s="77"/>
      <c r="AR31" s="77" t="s">
        <v>356</v>
      </c>
      <c r="AS31" s="79"/>
      <c r="AT31" s="77" t="s">
        <v>357</v>
      </c>
      <c r="AU31" s="77" t="s">
        <v>194</v>
      </c>
      <c r="AV31" s="77" t="s">
        <v>123</v>
      </c>
      <c r="AW31" s="79"/>
      <c r="AX31" s="69"/>
      <c r="AY31" s="83"/>
      <c r="AZ31" s="83"/>
      <c r="BB31" s="79"/>
      <c r="BC31" s="119"/>
      <c r="BD31" s="83"/>
      <c r="BE31" s="79"/>
      <c r="BF31" s="69"/>
      <c r="BG31" s="69"/>
      <c r="BI31" s="49"/>
    </row>
    <row r="32" ht="15.75" customHeight="1">
      <c r="A32" s="50">
        <v>29.0</v>
      </c>
      <c r="B32" s="51">
        <v>15529.0</v>
      </c>
      <c r="C32" s="69" t="s">
        <v>358</v>
      </c>
      <c r="D32" s="69"/>
      <c r="E32" s="69" t="s">
        <v>359</v>
      </c>
      <c r="F32" s="69"/>
      <c r="G32" s="74">
        <v>40308.0</v>
      </c>
      <c r="H32" s="73" t="s">
        <v>94</v>
      </c>
      <c r="I32" s="55">
        <f>IF(H32='DO NOT EDIT'!I$6,1,0)</f>
        <v>1</v>
      </c>
      <c r="J32" s="75"/>
      <c r="K32" s="73" t="s">
        <v>109</v>
      </c>
      <c r="L32" s="73" t="s">
        <v>118</v>
      </c>
      <c r="M32" s="77" t="s">
        <v>105</v>
      </c>
      <c r="N32" s="56" t="s">
        <v>106</v>
      </c>
      <c r="O32" s="77" t="s">
        <v>100</v>
      </c>
      <c r="P32" s="74">
        <v>31855.0</v>
      </c>
      <c r="Q32" s="59">
        <f t="shared" si="1"/>
        <v>30</v>
      </c>
      <c r="R32" s="79"/>
      <c r="S32" s="77" t="s">
        <v>119</v>
      </c>
      <c r="T32" s="80"/>
      <c r="U32" s="73"/>
      <c r="V32" s="73"/>
      <c r="W32" s="79"/>
      <c r="X32" s="64">
        <v>41640.0</v>
      </c>
      <c r="Y32" s="65"/>
      <c r="Z32" s="64">
        <v>41275.0</v>
      </c>
      <c r="AA32" s="79"/>
      <c r="AB32" s="83"/>
      <c r="AC32" s="83"/>
      <c r="AD32" s="83"/>
      <c r="AE32" s="83"/>
      <c r="AF32" s="79"/>
      <c r="AG32" s="73"/>
      <c r="AH32" s="73"/>
      <c r="AI32" s="73"/>
      <c r="AJ32" s="79"/>
      <c r="AK32" s="77" t="s">
        <v>360</v>
      </c>
      <c r="AL32" s="77" t="s">
        <v>109</v>
      </c>
      <c r="AM32" s="77" t="s">
        <v>111</v>
      </c>
      <c r="AN32" s="77">
        <v>98027.0</v>
      </c>
      <c r="AO32" s="92" t="s">
        <v>361</v>
      </c>
      <c r="AP32" s="92"/>
      <c r="AQ32" s="77"/>
      <c r="AR32" s="77" t="s">
        <v>362</v>
      </c>
      <c r="AS32" s="79"/>
      <c r="AT32" s="77" t="s">
        <v>114</v>
      </c>
      <c r="AU32" s="77" t="s">
        <v>363</v>
      </c>
      <c r="AV32" s="77" t="s">
        <v>182</v>
      </c>
      <c r="AW32" s="79"/>
      <c r="AX32" s="51" t="s">
        <v>364</v>
      </c>
      <c r="AY32" s="90" t="s">
        <v>365</v>
      </c>
      <c r="AZ32" s="83"/>
      <c r="BB32" s="79"/>
      <c r="BC32" s="119"/>
      <c r="BD32" s="83"/>
      <c r="BE32" s="79"/>
      <c r="BF32" s="69"/>
      <c r="BG32" s="69"/>
      <c r="BI32" s="49"/>
    </row>
    <row r="33" ht="15.75" customHeight="1">
      <c r="A33" s="50">
        <v>30.0</v>
      </c>
      <c r="B33" s="51">
        <v>15530.0</v>
      </c>
      <c r="C33" s="69" t="s">
        <v>366</v>
      </c>
      <c r="D33" s="69"/>
      <c r="E33" s="69" t="s">
        <v>142</v>
      </c>
      <c r="F33" s="69"/>
      <c r="G33" s="74">
        <v>41487.0</v>
      </c>
      <c r="H33" s="73" t="s">
        <v>94</v>
      </c>
      <c r="I33" s="55">
        <f>IF(H33='DO NOT EDIT'!I$6,1,0)</f>
        <v>1</v>
      </c>
      <c r="J33" s="75"/>
      <c r="K33" s="73" t="s">
        <v>109</v>
      </c>
      <c r="L33" s="73" t="s">
        <v>134</v>
      </c>
      <c r="M33" s="77" t="s">
        <v>49</v>
      </c>
      <c r="N33" s="65" t="s">
        <v>53</v>
      </c>
      <c r="O33" s="73" t="s">
        <v>135</v>
      </c>
      <c r="P33" s="78" t="s">
        <v>367</v>
      </c>
      <c r="Q33" s="59">
        <f t="shared" si="1"/>
        <v>60</v>
      </c>
      <c r="R33" s="79"/>
      <c r="S33" s="77" t="s">
        <v>127</v>
      </c>
      <c r="T33" s="80"/>
      <c r="U33" s="73">
        <v>42622.0</v>
      </c>
      <c r="V33" s="73">
        <v>42805.0</v>
      </c>
      <c r="W33" s="79"/>
      <c r="X33" s="65">
        <v>42607.0</v>
      </c>
      <c r="Y33" s="65"/>
      <c r="Z33" s="65"/>
      <c r="AA33" s="79"/>
      <c r="AB33" s="83"/>
      <c r="AC33" s="83"/>
      <c r="AD33" s="83"/>
      <c r="AE33" s="83"/>
      <c r="AF33" s="79"/>
      <c r="AG33" s="73"/>
      <c r="AH33" s="73"/>
      <c r="AI33" s="73"/>
      <c r="AJ33" s="79"/>
      <c r="AK33" s="73" t="s">
        <v>368</v>
      </c>
      <c r="AL33" s="73" t="s">
        <v>369</v>
      </c>
      <c r="AM33" s="73" t="s">
        <v>111</v>
      </c>
      <c r="AN33" s="84">
        <v>98024.0</v>
      </c>
      <c r="AO33" s="92" t="s">
        <v>370</v>
      </c>
      <c r="AP33" s="85" t="s">
        <v>370</v>
      </c>
      <c r="AQ33" s="77"/>
      <c r="AR33" s="73" t="s">
        <v>371</v>
      </c>
      <c r="AS33" s="79"/>
      <c r="AT33" s="77" t="s">
        <v>372</v>
      </c>
      <c r="AU33" s="77" t="s">
        <v>373</v>
      </c>
      <c r="AV33" s="77" t="s">
        <v>123</v>
      </c>
      <c r="AW33" s="79"/>
      <c r="AX33" s="69"/>
      <c r="AY33" s="83"/>
      <c r="AZ33" s="83"/>
      <c r="BB33" s="79"/>
      <c r="BC33" s="86"/>
      <c r="BD33" s="83"/>
      <c r="BE33" s="79"/>
      <c r="BF33" s="69"/>
      <c r="BG33" s="69"/>
      <c r="BI33" s="49"/>
    </row>
    <row r="34" ht="15.75" customHeight="1">
      <c r="A34" s="50">
        <v>31.0</v>
      </c>
      <c r="B34" s="51">
        <v>15531.0</v>
      </c>
      <c r="C34" s="51" t="s">
        <v>374</v>
      </c>
      <c r="D34" s="69"/>
      <c r="E34" s="51" t="s">
        <v>375</v>
      </c>
      <c r="F34" s="69"/>
      <c r="G34" s="74">
        <v>42401.0</v>
      </c>
      <c r="H34" s="77" t="s">
        <v>94</v>
      </c>
      <c r="I34" s="55">
        <f>IF(H34='DO NOT EDIT'!I$6,1,0)</f>
        <v>1</v>
      </c>
      <c r="J34" s="75"/>
      <c r="K34" s="77" t="s">
        <v>109</v>
      </c>
      <c r="L34" s="65"/>
      <c r="M34" s="77" t="s">
        <v>29</v>
      </c>
      <c r="N34" s="65" t="s">
        <v>53</v>
      </c>
      <c r="O34" s="77" t="s">
        <v>135</v>
      </c>
      <c r="P34" s="74">
        <v>26417.0</v>
      </c>
      <c r="Q34" s="59">
        <f t="shared" si="1"/>
        <v>45</v>
      </c>
      <c r="R34" s="89"/>
      <c r="S34" s="77" t="s">
        <v>127</v>
      </c>
      <c r="T34" s="80"/>
      <c r="U34" s="65"/>
      <c r="V34" s="65"/>
      <c r="W34" s="89"/>
      <c r="X34" s="65">
        <v>42846.0</v>
      </c>
      <c r="Y34" s="65"/>
      <c r="Z34" s="65"/>
      <c r="AA34" s="89"/>
      <c r="AB34" s="90"/>
      <c r="AD34" s="103"/>
      <c r="AE34" s="103"/>
      <c r="AF34" s="89"/>
      <c r="AG34" s="65"/>
      <c r="AH34" s="65"/>
      <c r="AI34" s="65"/>
      <c r="AJ34" s="89"/>
      <c r="AK34" s="120" t="s">
        <v>376</v>
      </c>
      <c r="AL34" s="77" t="s">
        <v>150</v>
      </c>
      <c r="AM34" s="77" t="s">
        <v>111</v>
      </c>
      <c r="AN34" s="77">
        <v>98075.0</v>
      </c>
      <c r="AO34" s="120" t="s">
        <v>377</v>
      </c>
      <c r="AP34" s="98"/>
      <c r="AQ34" s="65"/>
      <c r="AR34" s="120" t="s">
        <v>378</v>
      </c>
      <c r="AS34" s="89"/>
      <c r="AT34" s="77"/>
      <c r="AU34" s="77"/>
      <c r="AV34" s="77"/>
      <c r="AW34" s="89"/>
      <c r="AX34" s="69"/>
      <c r="AY34" s="69"/>
      <c r="AZ34" s="69"/>
      <c r="BA34" s="69"/>
      <c r="BB34" s="89"/>
      <c r="BC34" s="94"/>
      <c r="BE34" s="89"/>
      <c r="BF34" s="121"/>
      <c r="BG34" s="94"/>
      <c r="BH34" s="69"/>
      <c r="BI34" s="95"/>
    </row>
    <row r="35" ht="15.75" customHeight="1">
      <c r="A35" s="50">
        <v>32.0</v>
      </c>
      <c r="B35" s="51">
        <v>15532.0</v>
      </c>
      <c r="C35" s="50" t="s">
        <v>379</v>
      </c>
      <c r="D35" s="69"/>
      <c r="E35" s="50" t="s">
        <v>380</v>
      </c>
      <c r="G35" s="74">
        <v>42370.0</v>
      </c>
      <c r="H35" s="73" t="s">
        <v>94</v>
      </c>
      <c r="I35" s="55">
        <f>IF(H35='DO NOT EDIT'!I$6,1,0)</f>
        <v>1</v>
      </c>
      <c r="J35" s="75"/>
      <c r="K35" s="77" t="s">
        <v>109</v>
      </c>
      <c r="L35" s="110"/>
      <c r="M35" s="77" t="s">
        <v>29</v>
      </c>
      <c r="N35" s="65" t="s">
        <v>53</v>
      </c>
      <c r="O35" s="77" t="s">
        <v>135</v>
      </c>
      <c r="P35" s="78">
        <v>27219.0</v>
      </c>
      <c r="Q35" s="59">
        <f t="shared" si="1"/>
        <v>42</v>
      </c>
      <c r="R35" s="49"/>
      <c r="S35" s="73" t="s">
        <v>127</v>
      </c>
      <c r="T35" s="111"/>
      <c r="U35" s="110"/>
      <c r="V35" s="110"/>
      <c r="W35" s="49"/>
      <c r="X35" s="65">
        <v>42846.0</v>
      </c>
      <c r="Y35" s="65"/>
      <c r="Z35" s="65"/>
      <c r="AA35" s="49"/>
      <c r="AF35" s="49"/>
      <c r="AG35" s="73"/>
      <c r="AH35" s="73"/>
      <c r="AI35" s="73"/>
      <c r="AJ35" s="49"/>
      <c r="AK35" s="73" t="s">
        <v>376</v>
      </c>
      <c r="AL35" s="73" t="s">
        <v>150</v>
      </c>
      <c r="AM35" s="73" t="s">
        <v>111</v>
      </c>
      <c r="AN35" s="84">
        <v>98075.0</v>
      </c>
      <c r="AO35" s="85" t="s">
        <v>381</v>
      </c>
      <c r="AP35" s="85"/>
      <c r="AQ35" s="73"/>
      <c r="AR35" s="77" t="s">
        <v>378</v>
      </c>
      <c r="AS35" s="49"/>
      <c r="AT35" s="110"/>
      <c r="AU35" s="110"/>
      <c r="AV35" s="110"/>
      <c r="AW35" s="49"/>
      <c r="AX35" s="69"/>
      <c r="BB35" s="49"/>
      <c r="BC35" s="69"/>
      <c r="BE35" s="49"/>
      <c r="BF35" s="69"/>
      <c r="BG35" s="69"/>
      <c r="BI35" s="49"/>
    </row>
    <row r="36" ht="15.75" customHeight="1">
      <c r="A36" s="50">
        <v>33.0</v>
      </c>
      <c r="B36" s="51">
        <v>15533.0</v>
      </c>
      <c r="C36" s="69" t="s">
        <v>382</v>
      </c>
      <c r="D36" s="69"/>
      <c r="E36" s="69" t="s">
        <v>383</v>
      </c>
      <c r="F36" s="69"/>
      <c r="G36" s="74">
        <v>42309.0</v>
      </c>
      <c r="H36" s="73" t="s">
        <v>94</v>
      </c>
      <c r="I36" s="55">
        <f>IF(H36='DO NOT EDIT'!I$6,1,0)</f>
        <v>1</v>
      </c>
      <c r="J36" s="75"/>
      <c r="K36" s="73" t="s">
        <v>109</v>
      </c>
      <c r="L36" s="73" t="s">
        <v>134</v>
      </c>
      <c r="M36" s="77" t="s">
        <v>29</v>
      </c>
      <c r="N36" s="65" t="s">
        <v>53</v>
      </c>
      <c r="O36" s="77" t="s">
        <v>327</v>
      </c>
      <c r="P36" s="78">
        <v>39748.0</v>
      </c>
      <c r="Q36" s="59">
        <f t="shared" si="1"/>
        <v>8</v>
      </c>
      <c r="R36" s="79"/>
      <c r="S36" s="73" t="s">
        <v>384</v>
      </c>
      <c r="T36" s="80"/>
      <c r="U36" s="73"/>
      <c r="V36" s="73"/>
      <c r="W36" s="79"/>
      <c r="X36" s="65"/>
      <c r="Y36" s="65"/>
      <c r="Z36" s="65"/>
      <c r="AA36" s="79"/>
      <c r="AB36" s="83"/>
      <c r="AC36" s="83"/>
      <c r="AD36" s="83"/>
      <c r="AE36" s="83"/>
      <c r="AF36" s="79"/>
      <c r="AG36" s="73"/>
      <c r="AH36" s="73"/>
      <c r="AI36" s="73"/>
      <c r="AJ36" s="79"/>
      <c r="AK36" s="73" t="s">
        <v>385</v>
      </c>
      <c r="AL36" s="73" t="s">
        <v>109</v>
      </c>
      <c r="AM36" s="73" t="s">
        <v>111</v>
      </c>
      <c r="AN36" s="84">
        <v>98027.0</v>
      </c>
      <c r="AO36" s="85"/>
      <c r="AP36" s="85" t="s">
        <v>386</v>
      </c>
      <c r="AQ36" s="77" t="s">
        <v>387</v>
      </c>
      <c r="AR36" s="73" t="s">
        <v>388</v>
      </c>
      <c r="AS36" s="79"/>
      <c r="AT36" s="77" t="s">
        <v>314</v>
      </c>
      <c r="AU36" s="73"/>
      <c r="AV36" s="73"/>
      <c r="AW36" s="79"/>
      <c r="AX36" s="69"/>
      <c r="AY36" s="83"/>
      <c r="AZ36" s="83"/>
      <c r="BB36" s="79"/>
      <c r="BC36" s="86"/>
      <c r="BD36" s="83"/>
      <c r="BE36" s="79"/>
      <c r="BF36" s="69"/>
      <c r="BG36" s="69"/>
      <c r="BI36" s="49"/>
    </row>
    <row r="37" ht="15.75" customHeight="1">
      <c r="A37" s="50">
        <v>34.0</v>
      </c>
      <c r="B37" s="51">
        <v>15534.0</v>
      </c>
      <c r="C37" s="50" t="s">
        <v>389</v>
      </c>
      <c r="D37" s="69"/>
      <c r="E37" s="50" t="s">
        <v>390</v>
      </c>
      <c r="G37" s="74">
        <v>42430.0</v>
      </c>
      <c r="H37" s="77" t="s">
        <v>133</v>
      </c>
      <c r="I37" s="55">
        <f>IF(H37='DO NOT EDIT'!I$6,1,0)</f>
        <v>0</v>
      </c>
      <c r="J37" s="75" t="s">
        <v>391</v>
      </c>
      <c r="K37" s="77" t="s">
        <v>109</v>
      </c>
      <c r="L37" s="110"/>
      <c r="M37" s="77" t="s">
        <v>27</v>
      </c>
      <c r="N37" s="65" t="s">
        <v>53</v>
      </c>
      <c r="O37" s="77" t="s">
        <v>308</v>
      </c>
      <c r="P37" s="78">
        <v>38471.0</v>
      </c>
      <c r="Q37" s="59">
        <f t="shared" si="1"/>
        <v>12</v>
      </c>
      <c r="R37" s="49"/>
      <c r="S37" s="73" t="s">
        <v>317</v>
      </c>
      <c r="T37" s="111"/>
      <c r="U37" s="110"/>
      <c r="V37" s="110"/>
      <c r="W37" s="49"/>
      <c r="X37" s="65"/>
      <c r="Y37" s="65"/>
      <c r="Z37" s="65"/>
      <c r="AA37" s="49"/>
      <c r="AF37" s="49"/>
      <c r="AG37" s="73"/>
      <c r="AH37" s="73"/>
      <c r="AI37" s="73"/>
      <c r="AJ37" s="49"/>
      <c r="AK37" s="73" t="s">
        <v>392</v>
      </c>
      <c r="AL37" s="73" t="s">
        <v>393</v>
      </c>
      <c r="AM37" s="73" t="s">
        <v>111</v>
      </c>
      <c r="AN37" s="84">
        <v>98065.0</v>
      </c>
      <c r="AO37" s="85" t="s">
        <v>394</v>
      </c>
      <c r="AP37" s="85"/>
      <c r="AQ37" s="73" t="s">
        <v>287</v>
      </c>
      <c r="AR37" s="73" t="s">
        <v>395</v>
      </c>
      <c r="AS37" s="49"/>
      <c r="AT37" s="110"/>
      <c r="AU37" s="110"/>
      <c r="AV37" s="110"/>
      <c r="AW37" s="49"/>
      <c r="AX37" s="69"/>
      <c r="BB37" s="49"/>
      <c r="BC37" s="69"/>
      <c r="BE37" s="49"/>
      <c r="BF37" s="69"/>
      <c r="BG37" s="69"/>
      <c r="BI37" s="49"/>
    </row>
    <row r="38" ht="15.75" customHeight="1">
      <c r="A38" s="50">
        <v>35.0</v>
      </c>
      <c r="B38" s="51">
        <v>15535.0</v>
      </c>
      <c r="C38" s="106" t="s">
        <v>396</v>
      </c>
      <c r="D38" s="106"/>
      <c r="E38" s="106" t="s">
        <v>397</v>
      </c>
      <c r="F38" s="106"/>
      <c r="G38" s="109">
        <v>41297.0</v>
      </c>
      <c r="H38" s="73" t="s">
        <v>94</v>
      </c>
      <c r="I38" s="55">
        <f>IF(H38='DO NOT EDIT'!I$6,1,0)</f>
        <v>1</v>
      </c>
      <c r="J38" s="75"/>
      <c r="K38" s="73" t="s">
        <v>208</v>
      </c>
      <c r="L38" s="73" t="s">
        <v>134</v>
      </c>
      <c r="M38" s="77" t="s">
        <v>53</v>
      </c>
      <c r="N38" s="77" t="s">
        <v>105</v>
      </c>
      <c r="O38" s="77" t="s">
        <v>308</v>
      </c>
      <c r="P38" s="78">
        <v>39446.0</v>
      </c>
      <c r="Q38" s="59">
        <f t="shared" si="1"/>
        <v>9</v>
      </c>
      <c r="R38" s="79"/>
      <c r="S38" s="77" t="s">
        <v>309</v>
      </c>
      <c r="T38" s="80"/>
      <c r="U38" s="118">
        <v>42327.0</v>
      </c>
      <c r="V38" s="118">
        <v>42475.0</v>
      </c>
      <c r="W38" s="79"/>
      <c r="X38" s="64">
        <v>42873.0</v>
      </c>
      <c r="Y38" s="64">
        <v>43969.0</v>
      </c>
      <c r="Z38" s="65"/>
      <c r="AA38" s="79"/>
      <c r="AB38" s="90" t="s">
        <v>310</v>
      </c>
      <c r="AC38" s="90" t="s">
        <v>398</v>
      </c>
      <c r="AD38" s="104">
        <v>42689.0</v>
      </c>
      <c r="AE38" s="104">
        <v>42885.0</v>
      </c>
      <c r="AF38" s="79"/>
      <c r="AG38" s="77" t="s">
        <v>141</v>
      </c>
      <c r="AH38" s="77" t="s">
        <v>399</v>
      </c>
      <c r="AI38" s="77" t="s">
        <v>400</v>
      </c>
      <c r="AJ38" s="79"/>
      <c r="AK38" s="73" t="s">
        <v>401</v>
      </c>
      <c r="AL38" s="73" t="s">
        <v>144</v>
      </c>
      <c r="AM38" s="73" t="s">
        <v>111</v>
      </c>
      <c r="AN38" s="84">
        <v>98052.0</v>
      </c>
      <c r="AO38" s="92" t="s">
        <v>402</v>
      </c>
      <c r="AP38" s="85"/>
      <c r="AQ38" s="77" t="s">
        <v>403</v>
      </c>
      <c r="AR38" s="73" t="s">
        <v>404</v>
      </c>
      <c r="AS38" s="79"/>
      <c r="AT38" s="77" t="s">
        <v>314</v>
      </c>
      <c r="AU38" s="73"/>
      <c r="AV38" s="77" t="s">
        <v>405</v>
      </c>
      <c r="AW38" s="79"/>
      <c r="AX38" s="69"/>
      <c r="AY38" s="83"/>
      <c r="AZ38" s="83"/>
      <c r="BB38" s="79"/>
      <c r="BC38" s="106"/>
      <c r="BD38" s="83"/>
      <c r="BE38" s="79"/>
      <c r="BF38" s="69"/>
      <c r="BG38" s="69"/>
      <c r="BI38" s="49"/>
    </row>
    <row r="39" ht="15.75" customHeight="1">
      <c r="A39" s="50">
        <v>36.0</v>
      </c>
      <c r="B39" s="51">
        <v>15536.0</v>
      </c>
      <c r="C39" s="106" t="s">
        <v>406</v>
      </c>
      <c r="D39" s="106"/>
      <c r="E39" s="106" t="s">
        <v>397</v>
      </c>
      <c r="F39" s="106"/>
      <c r="G39" s="109">
        <v>41297.0</v>
      </c>
      <c r="H39" s="73" t="s">
        <v>94</v>
      </c>
      <c r="I39" s="55">
        <f>IF(H39='DO NOT EDIT'!I$6,1,0)</f>
        <v>1</v>
      </c>
      <c r="J39" s="75"/>
      <c r="K39" s="73" t="s">
        <v>208</v>
      </c>
      <c r="L39" s="73" t="s">
        <v>134</v>
      </c>
      <c r="M39" s="77" t="s">
        <v>49</v>
      </c>
      <c r="N39" s="65" t="s">
        <v>53</v>
      </c>
      <c r="O39" s="73" t="s">
        <v>308</v>
      </c>
      <c r="P39" s="78">
        <v>37842.0</v>
      </c>
      <c r="Q39" s="59">
        <f t="shared" si="1"/>
        <v>13</v>
      </c>
      <c r="R39" s="79"/>
      <c r="S39" s="77" t="s">
        <v>309</v>
      </c>
      <c r="T39" s="80"/>
      <c r="U39" s="118">
        <v>42327.0</v>
      </c>
      <c r="V39" s="118">
        <v>42475.0</v>
      </c>
      <c r="W39" s="79"/>
      <c r="X39" s="64">
        <v>42084.0</v>
      </c>
      <c r="Y39" s="64">
        <v>42873.0</v>
      </c>
      <c r="Z39" s="65"/>
      <c r="AA39" s="79"/>
      <c r="AB39" s="90" t="s">
        <v>318</v>
      </c>
      <c r="AC39" s="90" t="s">
        <v>407</v>
      </c>
      <c r="AD39" s="104">
        <v>42628.0</v>
      </c>
      <c r="AE39" s="104">
        <v>42855.0</v>
      </c>
      <c r="AF39" s="79"/>
      <c r="AG39" s="77" t="s">
        <v>141</v>
      </c>
      <c r="AH39" s="77" t="s">
        <v>399</v>
      </c>
      <c r="AI39" s="77" t="s">
        <v>400</v>
      </c>
      <c r="AJ39" s="79"/>
      <c r="AK39" s="73" t="s">
        <v>401</v>
      </c>
      <c r="AL39" s="73" t="s">
        <v>144</v>
      </c>
      <c r="AM39" s="73" t="s">
        <v>111</v>
      </c>
      <c r="AN39" s="84">
        <v>98052.0</v>
      </c>
      <c r="AO39" s="92" t="s">
        <v>402</v>
      </c>
      <c r="AP39" s="85"/>
      <c r="AQ39" s="77" t="s">
        <v>403</v>
      </c>
      <c r="AR39" s="73" t="s">
        <v>404</v>
      </c>
      <c r="AS39" s="79"/>
      <c r="AT39" s="77" t="s">
        <v>314</v>
      </c>
      <c r="AU39" s="73"/>
      <c r="AV39" s="77" t="s">
        <v>405</v>
      </c>
      <c r="AW39" s="79"/>
      <c r="AX39" s="69"/>
      <c r="AY39" s="83"/>
      <c r="AZ39" s="83"/>
      <c r="BB39" s="79"/>
      <c r="BC39" s="106"/>
      <c r="BD39" s="83"/>
      <c r="BE39" s="79"/>
      <c r="BF39" s="69"/>
      <c r="BG39" s="69"/>
      <c r="BI39" s="49"/>
    </row>
    <row r="40" ht="15.75" customHeight="1">
      <c r="A40" s="50">
        <v>37.0</v>
      </c>
      <c r="B40" s="51">
        <v>15537.0</v>
      </c>
      <c r="C40" s="69" t="s">
        <v>408</v>
      </c>
      <c r="D40" s="69"/>
      <c r="E40" s="69" t="s">
        <v>409</v>
      </c>
      <c r="F40" s="69"/>
      <c r="G40" s="78"/>
      <c r="H40" s="65" t="s">
        <v>94</v>
      </c>
      <c r="I40" s="55">
        <f>IF(H40='DO NOT EDIT'!I$6,1,0)</f>
        <v>1</v>
      </c>
      <c r="J40" s="75"/>
      <c r="K40" s="65" t="s">
        <v>144</v>
      </c>
      <c r="L40" s="77" t="s">
        <v>118</v>
      </c>
      <c r="M40" s="65" t="s">
        <v>105</v>
      </c>
      <c r="N40" s="56" t="s">
        <v>106</v>
      </c>
      <c r="O40" s="77" t="s">
        <v>100</v>
      </c>
      <c r="P40" s="78" t="s">
        <v>410</v>
      </c>
      <c r="Q40" s="59">
        <f t="shared" si="1"/>
        <v>50</v>
      </c>
      <c r="R40" s="89"/>
      <c r="S40" s="65" t="s">
        <v>103</v>
      </c>
      <c r="T40" s="80">
        <v>1.0</v>
      </c>
      <c r="U40" s="64">
        <v>42736.0</v>
      </c>
      <c r="V40" s="64">
        <v>43101.0</v>
      </c>
      <c r="W40" s="89"/>
      <c r="X40" s="64">
        <v>41894.0</v>
      </c>
      <c r="Y40" s="65"/>
      <c r="Z40" s="64">
        <v>41949.0</v>
      </c>
      <c r="AA40" s="89"/>
      <c r="AB40" s="94" t="s">
        <v>411</v>
      </c>
      <c r="AF40" s="89"/>
      <c r="AG40" s="65"/>
      <c r="AH40" s="65"/>
      <c r="AI40" s="65"/>
      <c r="AJ40" s="89"/>
      <c r="AK40" s="65" t="s">
        <v>412</v>
      </c>
      <c r="AL40" s="65" t="s">
        <v>144</v>
      </c>
      <c r="AM40" s="65" t="s">
        <v>111</v>
      </c>
      <c r="AN40" s="84">
        <v>98052.0</v>
      </c>
      <c r="AO40" s="92"/>
      <c r="AP40" s="98"/>
      <c r="AQ40" s="65"/>
      <c r="AR40" s="65" t="s">
        <v>413</v>
      </c>
      <c r="AS40" s="89"/>
      <c r="AT40" s="77" t="s">
        <v>233</v>
      </c>
      <c r="AU40" s="77" t="s">
        <v>194</v>
      </c>
      <c r="AV40" s="77"/>
      <c r="AW40" s="89"/>
      <c r="AX40" s="69"/>
      <c r="BB40" s="89"/>
      <c r="BC40" s="94"/>
      <c r="BE40" s="89"/>
      <c r="BF40" s="51" t="s">
        <v>156</v>
      </c>
      <c r="BG40" s="94"/>
      <c r="BH40" s="69">
        <v>3200913.0</v>
      </c>
      <c r="BI40" s="49"/>
    </row>
    <row r="41" ht="15.75" customHeight="1">
      <c r="A41" s="50">
        <v>38.0</v>
      </c>
      <c r="B41" s="51">
        <v>15538.0</v>
      </c>
      <c r="C41" s="106" t="s">
        <v>414</v>
      </c>
      <c r="D41" s="106"/>
      <c r="E41" s="106" t="s">
        <v>415</v>
      </c>
      <c r="F41" s="106"/>
      <c r="G41" s="74">
        <v>42195.0</v>
      </c>
      <c r="H41" s="73" t="s">
        <v>94</v>
      </c>
      <c r="I41" s="55">
        <f>IF(H41='DO NOT EDIT'!I$6,1,0)</f>
        <v>1</v>
      </c>
      <c r="J41" s="75"/>
      <c r="K41" s="73" t="s">
        <v>208</v>
      </c>
      <c r="L41" s="73" t="s">
        <v>134</v>
      </c>
      <c r="M41" s="77" t="s">
        <v>29</v>
      </c>
      <c r="N41" s="65" t="s">
        <v>53</v>
      </c>
      <c r="O41" s="73" t="s">
        <v>308</v>
      </c>
      <c r="P41" s="78">
        <v>39405.0</v>
      </c>
      <c r="Q41" s="59">
        <f t="shared" si="1"/>
        <v>9</v>
      </c>
      <c r="R41" s="79"/>
      <c r="S41" s="77" t="s">
        <v>317</v>
      </c>
      <c r="T41" s="80"/>
      <c r="U41" s="107">
        <v>42195.0</v>
      </c>
      <c r="V41" s="73"/>
      <c r="W41" s="79"/>
      <c r="X41" s="64">
        <v>42755.0</v>
      </c>
      <c r="Y41" s="64">
        <v>43023.0</v>
      </c>
      <c r="Z41" s="65"/>
      <c r="AA41" s="79"/>
      <c r="AB41" s="83"/>
      <c r="AC41" s="83"/>
      <c r="AD41" s="83"/>
      <c r="AE41" s="83"/>
      <c r="AF41" s="79"/>
      <c r="AG41" s="77" t="s">
        <v>299</v>
      </c>
      <c r="AH41" s="77" t="s">
        <v>416</v>
      </c>
      <c r="AI41" s="77" t="s">
        <v>417</v>
      </c>
      <c r="AJ41" s="79"/>
      <c r="AK41" s="77" t="s">
        <v>418</v>
      </c>
      <c r="AL41" s="73" t="s">
        <v>208</v>
      </c>
      <c r="AM41" s="73" t="s">
        <v>111</v>
      </c>
      <c r="AN41" s="84">
        <v>98034.0</v>
      </c>
      <c r="AO41" s="92" t="s">
        <v>419</v>
      </c>
      <c r="AP41" s="85"/>
      <c r="AQ41" s="77" t="s">
        <v>420</v>
      </c>
      <c r="AR41" s="108" t="str">
        <f>HYPERLINK("mailto:mgaryaka@yahoo.com","mgaryaka@yahoo.com")</f>
        <v>mgaryaka@yahoo.com</v>
      </c>
      <c r="AS41" s="79"/>
      <c r="AT41" s="77" t="s">
        <v>314</v>
      </c>
      <c r="AU41" s="73"/>
      <c r="AV41" s="77" t="s">
        <v>422</v>
      </c>
      <c r="AW41" s="79"/>
      <c r="AX41" s="69"/>
      <c r="AY41" s="83"/>
      <c r="AZ41" s="83"/>
      <c r="BB41" s="79"/>
      <c r="BC41" s="106"/>
      <c r="BD41" s="83"/>
      <c r="BE41" s="79"/>
      <c r="BF41" s="69"/>
      <c r="BG41" s="69"/>
      <c r="BI41" s="49"/>
    </row>
    <row r="42" ht="15.75" customHeight="1">
      <c r="A42" s="50">
        <v>39.0</v>
      </c>
      <c r="B42" s="51">
        <v>15539.0</v>
      </c>
      <c r="C42" s="50" t="s">
        <v>423</v>
      </c>
      <c r="D42" s="50" t="s">
        <v>424</v>
      </c>
      <c r="E42" s="50" t="s">
        <v>425</v>
      </c>
      <c r="G42" s="109">
        <v>42545.0</v>
      </c>
      <c r="H42" s="56" t="s">
        <v>94</v>
      </c>
      <c r="I42" s="55">
        <f>IF(H42='DO NOT EDIT'!I$6,1,0)</f>
        <v>1</v>
      </c>
      <c r="J42" s="53"/>
      <c r="K42" s="56" t="s">
        <v>208</v>
      </c>
      <c r="L42" s="53"/>
      <c r="M42" s="56" t="s">
        <v>29</v>
      </c>
      <c r="N42" s="65" t="s">
        <v>53</v>
      </c>
      <c r="O42" s="56" t="s">
        <v>308</v>
      </c>
      <c r="P42" s="109">
        <v>39272.0</v>
      </c>
      <c r="Q42" s="59">
        <f t="shared" si="1"/>
        <v>9</v>
      </c>
      <c r="R42" s="61"/>
      <c r="S42" s="56" t="s">
        <v>317</v>
      </c>
      <c r="T42" s="63"/>
      <c r="U42" s="112">
        <v>42545.0</v>
      </c>
      <c r="V42" s="112"/>
      <c r="W42" s="61"/>
      <c r="X42" s="64">
        <v>42789.0</v>
      </c>
      <c r="Y42" s="64">
        <v>42967.0</v>
      </c>
      <c r="Z42" s="65"/>
      <c r="AA42" s="61"/>
      <c r="AB42" s="50" t="s">
        <v>318</v>
      </c>
      <c r="AC42" s="50" t="s">
        <v>426</v>
      </c>
      <c r="AD42" s="103">
        <v>42900.0</v>
      </c>
      <c r="AE42" s="103">
        <v>43099.0</v>
      </c>
      <c r="AF42" s="61"/>
      <c r="AG42" s="113" t="s">
        <v>141</v>
      </c>
      <c r="AH42" s="113" t="s">
        <v>330</v>
      </c>
      <c r="AI42" s="113" t="s">
        <v>427</v>
      </c>
      <c r="AJ42" s="61"/>
      <c r="AK42" s="113" t="s">
        <v>428</v>
      </c>
      <c r="AL42" s="113" t="s">
        <v>144</v>
      </c>
      <c r="AM42" s="113" t="s">
        <v>111</v>
      </c>
      <c r="AN42" s="114">
        <v>98052.0</v>
      </c>
      <c r="AO42" s="92" t="s">
        <v>429</v>
      </c>
      <c r="AP42" s="126"/>
      <c r="AQ42" s="113" t="s">
        <v>430</v>
      </c>
      <c r="AR42" s="128" t="s">
        <v>431</v>
      </c>
      <c r="AS42" s="61"/>
      <c r="AT42" s="113" t="s">
        <v>314</v>
      </c>
      <c r="AU42" s="130"/>
      <c r="AV42" s="113" t="s">
        <v>248</v>
      </c>
      <c r="AW42" s="61"/>
      <c r="AX42" s="131"/>
      <c r="AY42" s="131"/>
      <c r="AZ42" s="131"/>
      <c r="BB42" s="61"/>
      <c r="BC42" s="69"/>
      <c r="BE42" s="61"/>
      <c r="BF42" s="69"/>
      <c r="BG42" s="69"/>
      <c r="BI42" s="49"/>
    </row>
    <row r="43" ht="15.75" customHeight="1">
      <c r="A43" s="50">
        <v>40.0</v>
      </c>
      <c r="B43" s="51">
        <v>15540.0</v>
      </c>
      <c r="C43" s="50" t="s">
        <v>448</v>
      </c>
      <c r="D43" s="69" t="s">
        <v>449</v>
      </c>
      <c r="E43" s="50" t="s">
        <v>450</v>
      </c>
      <c r="G43" s="109">
        <v>42484.0</v>
      </c>
      <c r="H43" s="56" t="s">
        <v>94</v>
      </c>
      <c r="I43" s="55">
        <f>IF(H43='DO NOT EDIT'!I$6,1,0)</f>
        <v>1</v>
      </c>
      <c r="J43" s="53"/>
      <c r="K43" s="56" t="s">
        <v>208</v>
      </c>
      <c r="L43" s="110"/>
      <c r="M43" s="56" t="s">
        <v>29</v>
      </c>
      <c r="N43" s="65" t="s">
        <v>53</v>
      </c>
      <c r="O43" s="56" t="s">
        <v>327</v>
      </c>
      <c r="P43" s="109">
        <v>39982.0</v>
      </c>
      <c r="Q43" s="59">
        <f t="shared" si="1"/>
        <v>8</v>
      </c>
      <c r="R43" s="49"/>
      <c r="S43" s="56" t="s">
        <v>384</v>
      </c>
      <c r="T43" s="111"/>
      <c r="U43" s="112">
        <v>42484.0</v>
      </c>
      <c r="V43" s="110"/>
      <c r="W43" s="49"/>
      <c r="X43" s="64">
        <v>42847.0</v>
      </c>
      <c r="Y43" s="64">
        <v>43084.0</v>
      </c>
      <c r="Z43" s="65"/>
      <c r="AA43" s="49"/>
      <c r="AB43" s="50" t="s">
        <v>318</v>
      </c>
      <c r="AC43" s="50" t="s">
        <v>407</v>
      </c>
      <c r="AD43" s="103">
        <v>43054.0</v>
      </c>
      <c r="AE43" s="103">
        <v>42885.0</v>
      </c>
      <c r="AF43" s="49"/>
      <c r="AG43" s="113" t="s">
        <v>141</v>
      </c>
      <c r="AH43" s="113" t="s">
        <v>427</v>
      </c>
      <c r="AI43" s="113" t="s">
        <v>451</v>
      </c>
      <c r="AJ43" s="49"/>
      <c r="AK43" s="113" t="s">
        <v>452</v>
      </c>
      <c r="AL43" s="113" t="s">
        <v>208</v>
      </c>
      <c r="AM43" s="113" t="s">
        <v>111</v>
      </c>
      <c r="AN43" s="114">
        <v>98033.0</v>
      </c>
      <c r="AO43" s="92" t="s">
        <v>453</v>
      </c>
      <c r="AP43" s="115"/>
      <c r="AQ43" s="113" t="s">
        <v>454</v>
      </c>
      <c r="AR43" s="128" t="s">
        <v>455</v>
      </c>
      <c r="AS43" s="49"/>
      <c r="AT43" s="113" t="s">
        <v>314</v>
      </c>
      <c r="AU43" s="115"/>
      <c r="AV43" s="113" t="s">
        <v>248</v>
      </c>
      <c r="AW43" s="49"/>
      <c r="AX43" s="69"/>
      <c r="BB43" s="49"/>
      <c r="BC43" s="69"/>
      <c r="BE43" s="49"/>
      <c r="BF43" s="69"/>
      <c r="BG43" s="69"/>
      <c r="BI43" s="49"/>
    </row>
    <row r="44" ht="15.75" customHeight="1">
      <c r="A44" s="50">
        <v>41.0</v>
      </c>
      <c r="B44" s="51">
        <v>15541.0</v>
      </c>
      <c r="C44" s="69" t="s">
        <v>456</v>
      </c>
      <c r="D44" s="132"/>
      <c r="E44" s="69" t="s">
        <v>457</v>
      </c>
      <c r="F44" s="132"/>
      <c r="G44" s="78">
        <v>41429.0</v>
      </c>
      <c r="H44" s="65" t="s">
        <v>94</v>
      </c>
      <c r="I44" s="55">
        <f>IF(H44='DO NOT EDIT'!I$6,1,0)</f>
        <v>1</v>
      </c>
      <c r="J44" s="75"/>
      <c r="K44" s="65" t="s">
        <v>144</v>
      </c>
      <c r="L44" s="65" t="s">
        <v>134</v>
      </c>
      <c r="M44" s="77" t="s">
        <v>43</v>
      </c>
      <c r="N44" s="65" t="s">
        <v>53</v>
      </c>
      <c r="O44" s="77" t="s">
        <v>308</v>
      </c>
      <c r="P44" s="78">
        <v>39340.0</v>
      </c>
      <c r="Q44" s="59">
        <f t="shared" si="1"/>
        <v>9</v>
      </c>
      <c r="R44" s="89"/>
      <c r="S44" s="65" t="s">
        <v>384</v>
      </c>
      <c r="T44" s="80"/>
      <c r="U44" s="65">
        <v>41429.0</v>
      </c>
      <c r="V44" s="65"/>
      <c r="W44" s="89"/>
      <c r="X44" s="64">
        <v>42691.0</v>
      </c>
      <c r="Y44" s="64">
        <v>42933.0</v>
      </c>
      <c r="Z44" s="65"/>
      <c r="AA44" s="89"/>
      <c r="AB44" s="90" t="s">
        <v>318</v>
      </c>
      <c r="AC44" s="50" t="s">
        <v>407</v>
      </c>
      <c r="AF44" s="89"/>
      <c r="AG44" s="65"/>
      <c r="AH44" s="65"/>
      <c r="AI44" s="65"/>
      <c r="AJ44" s="89"/>
      <c r="AK44" s="65" t="s">
        <v>458</v>
      </c>
      <c r="AL44" s="65" t="s">
        <v>144</v>
      </c>
      <c r="AM44" s="65" t="s">
        <v>111</v>
      </c>
      <c r="AN44" s="84">
        <v>98052.0</v>
      </c>
      <c r="AO44" s="98"/>
      <c r="AP44" s="98" t="s">
        <v>459</v>
      </c>
      <c r="AQ44" s="65"/>
      <c r="AR44" s="99" t="str">
        <f>HYPERLINK("mailto:shuchi.kashyapa@gmail.com","shuchi.kashyapa@gmail.com")</f>
        <v>shuchi.kashyapa@gmail.com</v>
      </c>
      <c r="AS44" s="89"/>
      <c r="AT44" s="77" t="s">
        <v>314</v>
      </c>
      <c r="AU44" s="65"/>
      <c r="AV44" s="65" t="s">
        <v>182</v>
      </c>
      <c r="AW44" s="89"/>
      <c r="AX44" s="69"/>
      <c r="BB44" s="89"/>
      <c r="BC44" s="94"/>
      <c r="BE44" s="89"/>
      <c r="BG44" s="94"/>
      <c r="BI44" s="49"/>
    </row>
    <row r="45" ht="15.75" customHeight="1">
      <c r="A45" s="50">
        <v>42.0</v>
      </c>
      <c r="B45" s="51">
        <v>15542.0</v>
      </c>
      <c r="C45" s="69" t="s">
        <v>460</v>
      </c>
      <c r="D45" s="132"/>
      <c r="E45" s="69" t="s">
        <v>461</v>
      </c>
      <c r="F45" s="132"/>
      <c r="G45" s="78">
        <v>41596.0</v>
      </c>
      <c r="H45" s="65" t="s">
        <v>94</v>
      </c>
      <c r="I45" s="55">
        <f>IF(H45='DO NOT EDIT'!I$6,1,0)</f>
        <v>1</v>
      </c>
      <c r="J45" s="75"/>
      <c r="K45" s="65" t="s">
        <v>144</v>
      </c>
      <c r="L45" s="65" t="s">
        <v>134</v>
      </c>
      <c r="M45" s="77" t="s">
        <v>43</v>
      </c>
      <c r="N45" s="65" t="s">
        <v>53</v>
      </c>
      <c r="O45" s="77" t="s">
        <v>308</v>
      </c>
      <c r="P45" s="78">
        <v>39249.0</v>
      </c>
      <c r="Q45" s="59">
        <f t="shared" si="1"/>
        <v>10</v>
      </c>
      <c r="R45" s="89"/>
      <c r="S45" s="65" t="s">
        <v>384</v>
      </c>
      <c r="T45" s="80"/>
      <c r="U45" s="65">
        <v>41584.0</v>
      </c>
      <c r="V45" s="65"/>
      <c r="W45" s="89"/>
      <c r="X45" s="64">
        <v>42691.0</v>
      </c>
      <c r="Y45" s="64">
        <v>42933.0</v>
      </c>
      <c r="Z45" s="65"/>
      <c r="AA45" s="89"/>
      <c r="AB45" s="94"/>
      <c r="AF45" s="89"/>
      <c r="AG45" s="65"/>
      <c r="AH45" s="65"/>
      <c r="AI45" s="65"/>
      <c r="AJ45" s="89"/>
      <c r="AK45" s="65" t="s">
        <v>462</v>
      </c>
      <c r="AL45" s="65" t="s">
        <v>144</v>
      </c>
      <c r="AM45" s="65" t="s">
        <v>111</v>
      </c>
      <c r="AN45" s="84">
        <v>98052.0</v>
      </c>
      <c r="AO45" s="98"/>
      <c r="AP45" s="133" t="s">
        <v>463</v>
      </c>
      <c r="AQ45" s="65"/>
      <c r="AR45" s="99" t="str">
        <f>HYPERLINK("mailto:herrera.ad@gmail.com","herrera.ad@gmail.com")</f>
        <v>herrera.ad@gmail.com</v>
      </c>
      <c r="AS45" s="89"/>
      <c r="AT45" s="77" t="s">
        <v>314</v>
      </c>
      <c r="AU45" s="77"/>
      <c r="AV45" s="77" t="s">
        <v>248</v>
      </c>
      <c r="AW45" s="89"/>
      <c r="AX45" s="69" t="s">
        <v>464</v>
      </c>
      <c r="BB45" s="89"/>
      <c r="BC45" s="94"/>
      <c r="BE45" s="89"/>
      <c r="BF45" s="69"/>
      <c r="BG45" s="94"/>
      <c r="BI45" s="49"/>
    </row>
    <row r="46" ht="15.75" customHeight="1">
      <c r="A46" s="50">
        <v>43.0</v>
      </c>
      <c r="B46" s="51">
        <v>15543.0</v>
      </c>
      <c r="C46" s="50" t="s">
        <v>465</v>
      </c>
      <c r="D46" s="69"/>
      <c r="E46" s="50" t="s">
        <v>466</v>
      </c>
      <c r="F46" s="50" t="s">
        <v>467</v>
      </c>
      <c r="G46" s="52">
        <v>42633.0</v>
      </c>
      <c r="H46" s="56" t="s">
        <v>94</v>
      </c>
      <c r="I46" s="55">
        <f>IF(H46='DO NOT EDIT'!I$6,1,0)</f>
        <v>1</v>
      </c>
      <c r="J46" s="53"/>
      <c r="K46" s="56" t="s">
        <v>95</v>
      </c>
      <c r="L46" s="56" t="s">
        <v>134</v>
      </c>
      <c r="M46" s="56" t="s">
        <v>49</v>
      </c>
      <c r="N46" s="65" t="s">
        <v>53</v>
      </c>
      <c r="O46" s="56" t="s">
        <v>135</v>
      </c>
      <c r="P46" s="52">
        <v>30659.0</v>
      </c>
      <c r="Q46" s="59">
        <f t="shared" si="1"/>
        <v>33</v>
      </c>
      <c r="R46" s="49"/>
      <c r="S46" s="56" t="s">
        <v>127</v>
      </c>
      <c r="T46" s="111"/>
      <c r="U46" s="110"/>
      <c r="V46" s="110"/>
      <c r="W46" s="49"/>
      <c r="X46" s="64">
        <v>42703.0</v>
      </c>
      <c r="Y46" s="65"/>
      <c r="Z46" s="65"/>
      <c r="AA46" s="49"/>
      <c r="AF46" s="49"/>
      <c r="AG46" s="56" t="s">
        <v>299</v>
      </c>
      <c r="AH46" s="56" t="s">
        <v>468</v>
      </c>
      <c r="AI46" s="56"/>
      <c r="AJ46" s="49"/>
      <c r="AK46" s="56" t="s">
        <v>469</v>
      </c>
      <c r="AL46" s="56" t="s">
        <v>95</v>
      </c>
      <c r="AM46" s="56" t="s">
        <v>111</v>
      </c>
      <c r="AN46" s="56">
        <v>98105.0</v>
      </c>
      <c r="AO46" s="134"/>
      <c r="AP46" s="134"/>
      <c r="AQ46" s="110"/>
      <c r="AR46" s="56" t="s">
        <v>470</v>
      </c>
      <c r="AS46" s="49"/>
      <c r="AT46" s="56" t="s">
        <v>471</v>
      </c>
      <c r="AU46" s="56" t="s">
        <v>472</v>
      </c>
      <c r="AV46" s="110"/>
      <c r="AW46" s="49"/>
      <c r="AX46" s="69"/>
      <c r="BB46" s="49"/>
      <c r="BC46" s="69"/>
      <c r="BE46" s="49"/>
      <c r="BF46" s="69"/>
      <c r="BG46" s="69"/>
      <c r="BI46" s="49"/>
    </row>
    <row r="47" ht="15.75" customHeight="1">
      <c r="A47" s="50">
        <v>44.0</v>
      </c>
      <c r="B47" s="51">
        <v>15544.0</v>
      </c>
      <c r="C47" s="50" t="s">
        <v>473</v>
      </c>
      <c r="D47" s="69" t="s">
        <v>403</v>
      </c>
      <c r="E47" s="50" t="s">
        <v>235</v>
      </c>
      <c r="G47" s="109">
        <v>41294.0</v>
      </c>
      <c r="H47" s="56" t="s">
        <v>94</v>
      </c>
      <c r="I47" s="55">
        <f>IF(H47='DO NOT EDIT'!I$6,1,0)</f>
        <v>1</v>
      </c>
      <c r="J47" s="53"/>
      <c r="K47" s="56" t="s">
        <v>95</v>
      </c>
      <c r="L47" s="110"/>
      <c r="M47" s="56" t="s">
        <v>49</v>
      </c>
      <c r="N47" s="65" t="s">
        <v>53</v>
      </c>
      <c r="O47" s="56" t="s">
        <v>135</v>
      </c>
      <c r="P47" s="109">
        <v>28287.0</v>
      </c>
      <c r="Q47" s="59">
        <f t="shared" si="1"/>
        <v>40</v>
      </c>
      <c r="R47" s="49"/>
      <c r="S47" s="56" t="s">
        <v>127</v>
      </c>
      <c r="T47" s="111"/>
      <c r="U47" s="112">
        <v>41628.0</v>
      </c>
      <c r="V47" s="110"/>
      <c r="W47" s="49"/>
      <c r="X47" s="64">
        <v>42703.0</v>
      </c>
      <c r="Y47" s="65"/>
      <c r="Z47" s="65"/>
      <c r="AA47" s="49"/>
      <c r="AF47" s="49"/>
      <c r="AG47" s="113" t="s">
        <v>299</v>
      </c>
      <c r="AH47" s="113" t="s">
        <v>474</v>
      </c>
      <c r="AI47" s="113"/>
      <c r="AJ47" s="49"/>
      <c r="AK47" s="56" t="s">
        <v>475</v>
      </c>
      <c r="AL47" s="56" t="s">
        <v>95</v>
      </c>
      <c r="AM47" s="56" t="s">
        <v>111</v>
      </c>
      <c r="AN47" s="56">
        <v>98105.0</v>
      </c>
      <c r="AO47" s="134" t="s">
        <v>476</v>
      </c>
      <c r="AP47" s="113" t="s">
        <v>477</v>
      </c>
      <c r="AQ47" s="113" t="s">
        <v>478</v>
      </c>
      <c r="AR47" s="135" t="s">
        <v>479</v>
      </c>
      <c r="AS47" s="49"/>
      <c r="AT47" s="113" t="s">
        <v>314</v>
      </c>
      <c r="AU47" s="115"/>
      <c r="AV47" s="115"/>
      <c r="AW47" s="49"/>
      <c r="AX47" s="69"/>
      <c r="BB47" s="49"/>
      <c r="BC47" s="51" t="s">
        <v>130</v>
      </c>
      <c r="BE47" s="49"/>
      <c r="BF47" s="51" t="s">
        <v>480</v>
      </c>
      <c r="BG47" s="69"/>
      <c r="BI47" s="49"/>
    </row>
    <row r="48" ht="15.75" customHeight="1">
      <c r="A48" s="50">
        <v>45.0</v>
      </c>
      <c r="B48" s="69"/>
      <c r="C48" s="69" t="s">
        <v>481</v>
      </c>
      <c r="D48" s="69"/>
      <c r="E48" s="69" t="s">
        <v>482</v>
      </c>
      <c r="F48" s="69"/>
      <c r="G48" s="78"/>
      <c r="H48" s="77" t="s">
        <v>199</v>
      </c>
      <c r="I48" s="55">
        <f>IF(H48='DO NOT EDIT'!I$6,1,0)</f>
        <v>0</v>
      </c>
      <c r="J48" s="75"/>
      <c r="K48" s="65" t="s">
        <v>144</v>
      </c>
      <c r="L48" s="65" t="s">
        <v>134</v>
      </c>
      <c r="M48" s="65" t="s">
        <v>53</v>
      </c>
      <c r="N48" s="77" t="s">
        <v>105</v>
      </c>
      <c r="O48" s="65" t="s">
        <v>135</v>
      </c>
      <c r="P48" s="78">
        <v>27243.0</v>
      </c>
      <c r="Q48" s="59">
        <f t="shared" si="1"/>
        <v>42</v>
      </c>
      <c r="R48" s="89"/>
      <c r="S48" s="65" t="s">
        <v>127</v>
      </c>
      <c r="T48" s="80"/>
      <c r="U48" s="65">
        <v>41671.0</v>
      </c>
      <c r="V48" s="65"/>
      <c r="W48" s="89"/>
      <c r="X48" s="65">
        <v>40803.0</v>
      </c>
      <c r="Y48" s="65"/>
      <c r="Z48" s="65"/>
      <c r="AA48" s="89"/>
      <c r="AB48" s="94"/>
      <c r="AF48" s="89"/>
      <c r="AG48" s="65"/>
      <c r="AH48" s="65"/>
      <c r="AI48" s="65"/>
      <c r="AJ48" s="89"/>
      <c r="AK48" s="65" t="s">
        <v>483</v>
      </c>
      <c r="AL48" s="65" t="s">
        <v>169</v>
      </c>
      <c r="AM48" s="65" t="s">
        <v>111</v>
      </c>
      <c r="AN48" s="84">
        <v>98008.0</v>
      </c>
      <c r="AO48" s="92" t="s">
        <v>484</v>
      </c>
      <c r="AP48" s="98"/>
      <c r="AQ48" s="65"/>
      <c r="AR48" s="99" t="str">
        <f>HYPERLINK("mailto:ericjensen15@msn.com","ericjensen15@msn.com")</f>
        <v>ericjensen15@msn.com</v>
      </c>
      <c r="AS48" s="89"/>
      <c r="AT48" s="77" t="s">
        <v>485</v>
      </c>
      <c r="AU48" s="77"/>
      <c r="AV48" s="77"/>
      <c r="AW48" s="89"/>
      <c r="AX48" s="69"/>
      <c r="BB48" s="89"/>
      <c r="BC48" s="94"/>
      <c r="BE48" s="89"/>
      <c r="BF48" s="51" t="s">
        <v>156</v>
      </c>
      <c r="BG48" s="94"/>
      <c r="BH48" s="69">
        <v>3201213.0</v>
      </c>
      <c r="BI48" s="49"/>
    </row>
    <row r="49" ht="15.75" customHeight="1">
      <c r="A49" s="50">
        <v>46.0</v>
      </c>
      <c r="B49" s="69"/>
      <c r="C49" s="69" t="s">
        <v>486</v>
      </c>
      <c r="D49" s="69"/>
      <c r="E49" s="69" t="s">
        <v>487</v>
      </c>
      <c r="F49" s="69"/>
      <c r="G49" s="78">
        <v>40513.0</v>
      </c>
      <c r="H49" s="77" t="s">
        <v>94</v>
      </c>
      <c r="I49" s="55">
        <f>IF(H49='DO NOT EDIT'!I$6,1,0)</f>
        <v>1</v>
      </c>
      <c r="J49" s="75"/>
      <c r="K49" s="65" t="s">
        <v>144</v>
      </c>
      <c r="L49" s="65" t="s">
        <v>54</v>
      </c>
      <c r="M49" s="65" t="s">
        <v>53</v>
      </c>
      <c r="N49" s="77" t="s">
        <v>105</v>
      </c>
      <c r="O49" s="77" t="s">
        <v>100</v>
      </c>
      <c r="P49" s="78" t="s">
        <v>488</v>
      </c>
      <c r="Q49" s="59">
        <f t="shared" si="1"/>
        <v>60</v>
      </c>
      <c r="R49" s="89"/>
      <c r="S49" s="77" t="s">
        <v>127</v>
      </c>
      <c r="T49" s="80" t="s">
        <v>190</v>
      </c>
      <c r="U49" s="65">
        <v>40512.0</v>
      </c>
      <c r="V49" s="65">
        <v>41394.0</v>
      </c>
      <c r="W49" s="89"/>
      <c r="X49" s="65">
        <v>41507.0</v>
      </c>
      <c r="Y49" s="65"/>
      <c r="Z49" s="64">
        <v>41507.0</v>
      </c>
      <c r="AA49" s="89"/>
      <c r="AB49" s="90" t="s">
        <v>147</v>
      </c>
      <c r="AD49" s="103">
        <v>42626.0</v>
      </c>
      <c r="AE49" s="103">
        <v>42991.0</v>
      </c>
      <c r="AF49" s="89"/>
      <c r="AG49" s="65"/>
      <c r="AH49" s="65"/>
      <c r="AI49" s="65"/>
      <c r="AJ49" s="89"/>
      <c r="AK49" s="65" t="s">
        <v>489</v>
      </c>
      <c r="AL49" s="65" t="s">
        <v>150</v>
      </c>
      <c r="AM49" s="65" t="s">
        <v>111</v>
      </c>
      <c r="AN49" s="84">
        <v>98074.0</v>
      </c>
      <c r="AO49" s="98"/>
      <c r="AP49" s="92" t="s">
        <v>490</v>
      </c>
      <c r="AQ49" s="65"/>
      <c r="AR49" s="99" t="str">
        <f>HYPERLINK("mailto:ding.h@ghc.org","ding.h@ghc.org")</f>
        <v>ding.h@ghc.org</v>
      </c>
      <c r="AS49" s="89"/>
      <c r="AT49" s="77" t="s">
        <v>491</v>
      </c>
      <c r="AU49" s="77" t="s">
        <v>492</v>
      </c>
      <c r="AV49" s="77" t="s">
        <v>215</v>
      </c>
      <c r="AW49" s="89"/>
      <c r="AX49" s="69" t="s">
        <v>493</v>
      </c>
      <c r="AY49" s="69" t="s">
        <v>494</v>
      </c>
      <c r="AZ49" s="69" t="s">
        <v>495</v>
      </c>
      <c r="BA49" s="69"/>
      <c r="BB49" s="89"/>
      <c r="BC49" s="94"/>
      <c r="BE49" s="89"/>
      <c r="BF49" s="121"/>
      <c r="BG49" s="94"/>
      <c r="BH49" s="51" t="s">
        <v>496</v>
      </c>
      <c r="BI49" s="95"/>
      <c r="BJ49" s="69"/>
    </row>
    <row r="50" ht="15.75" customHeight="1">
      <c r="A50" s="50">
        <v>47.0</v>
      </c>
      <c r="B50" s="69"/>
      <c r="C50" s="69" t="s">
        <v>497</v>
      </c>
      <c r="D50" s="69"/>
      <c r="E50" s="69" t="s">
        <v>498</v>
      </c>
      <c r="F50" s="69"/>
      <c r="G50" s="78">
        <v>42219.0</v>
      </c>
      <c r="H50" s="77" t="s">
        <v>199</v>
      </c>
      <c r="I50" s="55">
        <f>IF(H50='DO NOT EDIT'!I$6,1,0)</f>
        <v>0</v>
      </c>
      <c r="J50" s="75"/>
      <c r="K50" s="65" t="s">
        <v>144</v>
      </c>
      <c r="L50" s="65" t="s">
        <v>134</v>
      </c>
      <c r="M50" s="65" t="s">
        <v>53</v>
      </c>
      <c r="N50" s="77" t="s">
        <v>105</v>
      </c>
      <c r="O50" s="65" t="s">
        <v>135</v>
      </c>
      <c r="P50" s="78">
        <v>31043.0</v>
      </c>
      <c r="Q50" s="59">
        <f t="shared" si="1"/>
        <v>32</v>
      </c>
      <c r="R50" s="89"/>
      <c r="S50" s="65" t="s">
        <v>127</v>
      </c>
      <c r="T50" s="80"/>
      <c r="U50" s="65">
        <v>40544.0</v>
      </c>
      <c r="V50" s="65"/>
      <c r="W50" s="89"/>
      <c r="X50" s="65">
        <v>40513.0</v>
      </c>
      <c r="Y50" s="65">
        <v>42370.0</v>
      </c>
      <c r="Z50" s="65"/>
      <c r="AA50" s="89"/>
      <c r="AB50" s="94"/>
      <c r="AF50" s="89"/>
      <c r="AG50" s="77" t="s">
        <v>289</v>
      </c>
      <c r="AH50" s="65"/>
      <c r="AI50" s="65"/>
      <c r="AJ50" s="89"/>
      <c r="AK50" s="65" t="s">
        <v>499</v>
      </c>
      <c r="AL50" s="65" t="s">
        <v>201</v>
      </c>
      <c r="AM50" s="65" t="s">
        <v>111</v>
      </c>
      <c r="AN50" s="84">
        <v>98012.0</v>
      </c>
      <c r="AO50" s="98"/>
      <c r="AP50" s="98" t="s">
        <v>500</v>
      </c>
      <c r="AQ50" s="77"/>
      <c r="AR50" s="99" t="str">
        <f>HYPERLINK("mailto:ttmp98012@gmail.com","ttmp98012@gmail.com")</f>
        <v>ttmp98012@gmail.com</v>
      </c>
      <c r="AS50" s="89"/>
      <c r="AT50" s="77" t="s">
        <v>501</v>
      </c>
      <c r="AU50" s="77"/>
      <c r="AV50" s="77"/>
      <c r="AW50" s="89"/>
      <c r="AX50" s="69"/>
      <c r="BB50" s="89"/>
      <c r="BC50" s="94"/>
      <c r="BE50" s="89"/>
      <c r="BF50" s="51" t="s">
        <v>502</v>
      </c>
      <c r="BG50" s="94"/>
      <c r="BI50" s="49"/>
      <c r="BJ50" s="69">
        <v>1003.0</v>
      </c>
    </row>
    <row r="51" ht="15.75" customHeight="1">
      <c r="A51" s="50">
        <v>48.0</v>
      </c>
      <c r="B51" s="69"/>
      <c r="C51" s="69" t="s">
        <v>503</v>
      </c>
      <c r="D51" s="69"/>
      <c r="E51" s="69" t="s">
        <v>504</v>
      </c>
      <c r="F51" s="69"/>
      <c r="G51" s="78">
        <v>40920.0</v>
      </c>
      <c r="H51" s="77" t="s">
        <v>133</v>
      </c>
      <c r="I51" s="55">
        <f>IF(H51='DO NOT EDIT'!I$6,1,0)</f>
        <v>0</v>
      </c>
      <c r="J51" s="75">
        <v>41897.0</v>
      </c>
      <c r="K51" s="65" t="s">
        <v>144</v>
      </c>
      <c r="L51" s="65" t="s">
        <v>134</v>
      </c>
      <c r="M51" s="65" t="s">
        <v>49</v>
      </c>
      <c r="N51" s="65" t="s">
        <v>53</v>
      </c>
      <c r="O51" s="65" t="s">
        <v>135</v>
      </c>
      <c r="P51" s="78" t="s">
        <v>505</v>
      </c>
      <c r="Q51" s="59">
        <f t="shared" si="1"/>
        <v>52</v>
      </c>
      <c r="R51" s="89"/>
      <c r="S51" s="65" t="s">
        <v>189</v>
      </c>
      <c r="T51" s="80" t="s">
        <v>190</v>
      </c>
      <c r="U51" s="65">
        <v>40964.0</v>
      </c>
      <c r="V51" s="65">
        <v>41876.0</v>
      </c>
      <c r="W51" s="89"/>
      <c r="X51" s="65">
        <v>41990.0</v>
      </c>
      <c r="Y51" s="65">
        <v>42172.0</v>
      </c>
      <c r="Z51" s="65"/>
      <c r="AA51" s="89"/>
      <c r="AB51" s="94"/>
      <c r="AF51" s="89"/>
      <c r="AG51" s="65"/>
      <c r="AH51" s="65"/>
      <c r="AI51" s="65"/>
      <c r="AJ51" s="89"/>
      <c r="AK51" s="65" t="s">
        <v>506</v>
      </c>
      <c r="AL51" s="65" t="s">
        <v>144</v>
      </c>
      <c r="AM51" s="65" t="s">
        <v>111</v>
      </c>
      <c r="AN51" s="84">
        <v>98052.0</v>
      </c>
      <c r="AO51" s="98"/>
      <c r="AP51" s="98" t="s">
        <v>507</v>
      </c>
      <c r="AQ51" s="77"/>
      <c r="AR51" s="65"/>
      <c r="AS51" s="89"/>
      <c r="AT51" s="65" t="s">
        <v>508</v>
      </c>
      <c r="AU51" s="77"/>
      <c r="AV51" s="77" t="s">
        <v>215</v>
      </c>
      <c r="AW51" s="89"/>
      <c r="AX51" s="69" t="s">
        <v>509</v>
      </c>
      <c r="AY51" s="69" t="s">
        <v>510</v>
      </c>
      <c r="AZ51" s="69" t="s">
        <v>511</v>
      </c>
      <c r="BA51" s="69"/>
      <c r="BB51" s="89"/>
      <c r="BC51" s="94"/>
      <c r="BE51" s="89"/>
      <c r="BF51" s="51" t="s">
        <v>512</v>
      </c>
      <c r="BG51" s="94"/>
      <c r="BH51" s="69">
        <v>2.0384404E7</v>
      </c>
      <c r="BI51" s="95"/>
      <c r="BJ51" s="69">
        <v>1004.0</v>
      </c>
    </row>
    <row r="52" ht="15.75" customHeight="1">
      <c r="A52" s="50">
        <v>49.0</v>
      </c>
      <c r="B52" s="69"/>
      <c r="C52" s="69" t="s">
        <v>513</v>
      </c>
      <c r="D52" s="69"/>
      <c r="E52" s="69" t="s">
        <v>514</v>
      </c>
      <c r="F52" s="69"/>
      <c r="G52" s="78"/>
      <c r="H52" s="77" t="s">
        <v>133</v>
      </c>
      <c r="I52" s="55">
        <f>IF(H52='DO NOT EDIT'!I$6,1,0)</f>
        <v>0</v>
      </c>
      <c r="J52" s="75">
        <v>42050.0</v>
      </c>
      <c r="K52" s="65" t="s">
        <v>144</v>
      </c>
      <c r="L52" s="65" t="s">
        <v>134</v>
      </c>
      <c r="M52" s="65" t="s">
        <v>37</v>
      </c>
      <c r="N52" s="65" t="s">
        <v>53</v>
      </c>
      <c r="O52" s="65" t="s">
        <v>135</v>
      </c>
      <c r="P52" s="78">
        <v>28517.0</v>
      </c>
      <c r="Q52" s="59">
        <f t="shared" si="1"/>
        <v>39</v>
      </c>
      <c r="R52" s="89"/>
      <c r="S52" s="65" t="s">
        <v>189</v>
      </c>
      <c r="T52" s="80" t="s">
        <v>190</v>
      </c>
      <c r="U52" s="65">
        <v>41444.0</v>
      </c>
      <c r="V52" s="65">
        <v>42357.0</v>
      </c>
      <c r="W52" s="89"/>
      <c r="X52" s="65">
        <v>41990.0</v>
      </c>
      <c r="Y52" s="65">
        <v>41733.0</v>
      </c>
      <c r="Z52" s="65"/>
      <c r="AA52" s="89"/>
      <c r="AB52" s="94"/>
      <c r="AF52" s="89"/>
      <c r="AG52" s="65"/>
      <c r="AH52" s="65"/>
      <c r="AI52" s="65"/>
      <c r="AJ52" s="89"/>
      <c r="AK52" s="65"/>
      <c r="AL52" s="65"/>
      <c r="AM52" s="65"/>
      <c r="AN52" s="84"/>
      <c r="AO52" s="98"/>
      <c r="AP52" s="98" t="s">
        <v>515</v>
      </c>
      <c r="AQ52" s="65"/>
      <c r="AR52" s="99" t="str">
        <f>HYPERLINK("mailto:sofiamar96@gmail.com","sofiamar96@gmail.com")</f>
        <v>sofiamar96@gmail.com</v>
      </c>
      <c r="AS52" s="89"/>
      <c r="AT52" s="77" t="s">
        <v>293</v>
      </c>
      <c r="AU52" s="65"/>
      <c r="AV52" s="65" t="s">
        <v>182</v>
      </c>
      <c r="AW52" s="89"/>
      <c r="AX52" s="69"/>
      <c r="BB52" s="89"/>
      <c r="BC52" s="94"/>
      <c r="BE52" s="89"/>
      <c r="BF52" s="69"/>
      <c r="BG52" s="94"/>
      <c r="BI52" s="49"/>
      <c r="BJ52" s="69">
        <v>1006.0</v>
      </c>
    </row>
    <row r="53" ht="15.75" customHeight="1">
      <c r="A53" s="50">
        <v>50.0</v>
      </c>
      <c r="B53" s="136">
        <v>15545.0</v>
      </c>
      <c r="C53" s="69" t="s">
        <v>516</v>
      </c>
      <c r="D53" s="69"/>
      <c r="E53" s="51" t="s">
        <v>517</v>
      </c>
      <c r="F53" s="69"/>
      <c r="G53" s="78">
        <v>41591.0</v>
      </c>
      <c r="H53" s="65" t="s">
        <v>94</v>
      </c>
      <c r="I53" s="55">
        <f>IF(H53='DO NOT EDIT'!I$6,1,0)</f>
        <v>1</v>
      </c>
      <c r="J53" s="75"/>
      <c r="K53" s="65" t="s">
        <v>144</v>
      </c>
      <c r="L53" s="65" t="s">
        <v>134</v>
      </c>
      <c r="M53" s="77" t="s">
        <v>37</v>
      </c>
      <c r="N53" s="65" t="s">
        <v>53</v>
      </c>
      <c r="O53" s="65" t="s">
        <v>135</v>
      </c>
      <c r="P53" s="78" t="s">
        <v>518</v>
      </c>
      <c r="Q53" s="59">
        <f t="shared" si="1"/>
        <v>51</v>
      </c>
      <c r="R53" s="89"/>
      <c r="S53" s="65" t="s">
        <v>127</v>
      </c>
      <c r="T53" s="80"/>
      <c r="U53" s="65">
        <v>41596.0</v>
      </c>
      <c r="V53" s="65"/>
      <c r="W53" s="89"/>
      <c r="X53" s="64">
        <v>42754.0</v>
      </c>
      <c r="Y53" s="64">
        <v>42997.0</v>
      </c>
      <c r="Z53" s="65"/>
      <c r="AA53" s="89"/>
      <c r="AB53" s="94" t="s">
        <v>237</v>
      </c>
      <c r="AC53" s="69" t="s">
        <v>519</v>
      </c>
      <c r="AF53" s="89"/>
      <c r="AG53" s="65"/>
      <c r="AH53" s="65"/>
      <c r="AI53" s="65"/>
      <c r="AJ53" s="89"/>
      <c r="AK53" s="65" t="s">
        <v>520</v>
      </c>
      <c r="AL53" s="65" t="s">
        <v>150</v>
      </c>
      <c r="AM53" s="65" t="s">
        <v>111</v>
      </c>
      <c r="AN53" s="84">
        <v>98074.0</v>
      </c>
      <c r="AO53" s="98"/>
      <c r="AP53" s="98" t="s">
        <v>521</v>
      </c>
      <c r="AQ53" s="77"/>
      <c r="AR53" s="99" t="str">
        <f>HYPERLINK("mailto:shankarv@live.com","shankarv@live.com")</f>
        <v>shankarv@live.com</v>
      </c>
      <c r="AS53" s="89"/>
      <c r="AT53" s="77" t="s">
        <v>522</v>
      </c>
      <c r="AU53" s="77" t="s">
        <v>194</v>
      </c>
      <c r="AV53" s="77" t="s">
        <v>215</v>
      </c>
      <c r="AW53" s="89"/>
      <c r="AX53" s="69" t="s">
        <v>523</v>
      </c>
      <c r="AY53" s="69" t="s">
        <v>524</v>
      </c>
      <c r="AZ53" s="69" t="s">
        <v>525</v>
      </c>
      <c r="BB53" s="89"/>
      <c r="BC53" s="94"/>
      <c r="BE53" s="89"/>
      <c r="BF53" s="69"/>
      <c r="BG53" s="94"/>
      <c r="BI53" s="49"/>
      <c r="BJ53" s="69">
        <v>1007.0</v>
      </c>
    </row>
    <row r="54" ht="15.75" customHeight="1">
      <c r="A54" s="50">
        <v>51.0</v>
      </c>
      <c r="B54" s="69"/>
      <c r="C54" s="69" t="s">
        <v>335</v>
      </c>
      <c r="D54" s="69"/>
      <c r="E54" s="69" t="s">
        <v>526</v>
      </c>
      <c r="F54" s="69"/>
      <c r="G54" s="78">
        <v>41838.0</v>
      </c>
      <c r="H54" s="77" t="s">
        <v>133</v>
      </c>
      <c r="I54" s="55">
        <f>IF(H54='DO NOT EDIT'!I$6,1,0)</f>
        <v>0</v>
      </c>
      <c r="J54" s="75" t="s">
        <v>391</v>
      </c>
      <c r="K54" s="65" t="s">
        <v>144</v>
      </c>
      <c r="L54" s="65" t="s">
        <v>134</v>
      </c>
      <c r="M54" s="65" t="s">
        <v>27</v>
      </c>
      <c r="N54" s="65" t="s">
        <v>53</v>
      </c>
      <c r="O54" s="65" t="s">
        <v>135</v>
      </c>
      <c r="P54" s="78" t="s">
        <v>527</v>
      </c>
      <c r="Q54" s="59">
        <f t="shared" si="1"/>
        <v>72</v>
      </c>
      <c r="R54" s="89"/>
      <c r="S54" s="65" t="s">
        <v>127</v>
      </c>
      <c r="T54" s="80"/>
      <c r="U54" s="65">
        <v>41838.0</v>
      </c>
      <c r="V54" s="65">
        <v>41869.0</v>
      </c>
      <c r="W54" s="89"/>
      <c r="X54" s="65">
        <v>41990.0</v>
      </c>
      <c r="Y54" s="65">
        <v>42165.0</v>
      </c>
      <c r="Z54" s="65"/>
      <c r="AA54" s="89"/>
      <c r="AB54" s="94"/>
      <c r="AF54" s="89"/>
      <c r="AG54" s="65"/>
      <c r="AH54" s="65"/>
      <c r="AI54" s="65"/>
      <c r="AJ54" s="89"/>
      <c r="AK54" s="65" t="s">
        <v>528</v>
      </c>
      <c r="AL54" s="65" t="s">
        <v>529</v>
      </c>
      <c r="AM54" s="65" t="s">
        <v>111</v>
      </c>
      <c r="AN54" s="84">
        <v>98019.0</v>
      </c>
      <c r="AO54" s="98"/>
      <c r="AP54" s="98" t="s">
        <v>530</v>
      </c>
      <c r="AQ54" s="65"/>
      <c r="AR54" s="99" t="str">
        <f>HYPERLINK("mailto:goddessusan@gmail.com","goddessusan@gmail.com")</f>
        <v>goddessusan@gmail.com</v>
      </c>
      <c r="AS54" s="89"/>
      <c r="AT54" s="77" t="s">
        <v>531</v>
      </c>
      <c r="AU54" s="77" t="s">
        <v>304</v>
      </c>
      <c r="AV54" s="77" t="s">
        <v>215</v>
      </c>
      <c r="AW54" s="89"/>
      <c r="AX54" s="69" t="s">
        <v>532</v>
      </c>
      <c r="BB54" s="89"/>
      <c r="BC54" s="94"/>
      <c r="BE54" s="89"/>
      <c r="BF54" s="69"/>
      <c r="BG54" s="94"/>
      <c r="BI54" s="49"/>
      <c r="BJ54" s="69">
        <v>1009.0</v>
      </c>
    </row>
    <row r="55" ht="15.75" customHeight="1">
      <c r="A55" s="50">
        <v>52.0</v>
      </c>
      <c r="B55" s="69"/>
      <c r="C55" s="69" t="s">
        <v>533</v>
      </c>
      <c r="D55" s="69"/>
      <c r="E55" s="51" t="s">
        <v>534</v>
      </c>
      <c r="F55" s="69"/>
      <c r="G55" s="78">
        <v>41918.0</v>
      </c>
      <c r="H55" s="77" t="s">
        <v>133</v>
      </c>
      <c r="I55" s="55">
        <f>IF(H55='DO NOT EDIT'!I$6,1,0)</f>
        <v>0</v>
      </c>
      <c r="J55" s="75">
        <v>42019.0</v>
      </c>
      <c r="K55" s="65" t="s">
        <v>144</v>
      </c>
      <c r="L55" s="65" t="s">
        <v>134</v>
      </c>
      <c r="M55" s="65" t="s">
        <v>27</v>
      </c>
      <c r="N55" s="65" t="s">
        <v>53</v>
      </c>
      <c r="O55" s="65" t="s">
        <v>135</v>
      </c>
      <c r="P55" s="78">
        <v>27079.0</v>
      </c>
      <c r="Q55" s="59">
        <f t="shared" si="1"/>
        <v>43</v>
      </c>
      <c r="R55" s="89"/>
      <c r="S55" s="65" t="s">
        <v>127</v>
      </c>
      <c r="T55" s="80"/>
      <c r="U55" s="65">
        <v>41918.0</v>
      </c>
      <c r="V55" s="65">
        <v>41949.0</v>
      </c>
      <c r="W55" s="89"/>
      <c r="X55" s="65"/>
      <c r="Y55" s="65"/>
      <c r="Z55" s="65"/>
      <c r="AA55" s="89"/>
      <c r="AB55" s="94"/>
      <c r="AF55" s="89"/>
      <c r="AG55" s="65"/>
      <c r="AH55" s="65"/>
      <c r="AI55" s="65"/>
      <c r="AJ55" s="89"/>
      <c r="AK55" s="65" t="s">
        <v>535</v>
      </c>
      <c r="AL55" s="65" t="s">
        <v>144</v>
      </c>
      <c r="AM55" s="65" t="s">
        <v>111</v>
      </c>
      <c r="AN55" s="84">
        <v>98052.0</v>
      </c>
      <c r="AO55" s="98"/>
      <c r="AP55" s="98" t="s">
        <v>536</v>
      </c>
      <c r="AQ55" s="65"/>
      <c r="AR55" s="99" t="str">
        <f>HYPERLINK("mailto:jumadhu@hotmail.com","jumadhu@hotmail.com")</f>
        <v>jumadhu@hotmail.com</v>
      </c>
      <c r="AS55" s="89"/>
      <c r="AT55" s="77" t="s">
        <v>537</v>
      </c>
      <c r="AU55" s="65"/>
      <c r="AV55" s="65" t="s">
        <v>248</v>
      </c>
      <c r="AW55" s="89"/>
      <c r="AX55" s="69" t="s">
        <v>538</v>
      </c>
      <c r="AY55" s="69" t="s">
        <v>539</v>
      </c>
      <c r="BB55" s="89"/>
      <c r="BC55" s="94"/>
      <c r="BE55" s="89"/>
      <c r="BF55" s="69"/>
      <c r="BG55" s="94"/>
      <c r="BI55" s="49"/>
      <c r="BJ55" s="69">
        <v>1010.0</v>
      </c>
    </row>
    <row r="56" ht="15.75" customHeight="1">
      <c r="A56" s="50">
        <v>53.0</v>
      </c>
      <c r="B56" s="69"/>
      <c r="C56" s="69" t="s">
        <v>540</v>
      </c>
      <c r="D56" s="69"/>
      <c r="E56" s="69" t="s">
        <v>541</v>
      </c>
      <c r="F56" s="69"/>
      <c r="G56" s="78">
        <v>41981.0</v>
      </c>
      <c r="H56" s="77" t="s">
        <v>133</v>
      </c>
      <c r="I56" s="55">
        <f>IF(H56='DO NOT EDIT'!I$6,1,0)</f>
        <v>0</v>
      </c>
      <c r="J56" s="75">
        <v>42139.0</v>
      </c>
      <c r="K56" s="65" t="s">
        <v>144</v>
      </c>
      <c r="L56" s="65" t="s">
        <v>134</v>
      </c>
      <c r="M56" s="65" t="s">
        <v>27</v>
      </c>
      <c r="N56" s="65" t="s">
        <v>53</v>
      </c>
      <c r="O56" s="65" t="s">
        <v>135</v>
      </c>
      <c r="P56" s="78" t="s">
        <v>542</v>
      </c>
      <c r="Q56" s="59">
        <f t="shared" si="1"/>
        <v>49</v>
      </c>
      <c r="R56" s="89"/>
      <c r="S56" s="65" t="s">
        <v>127</v>
      </c>
      <c r="T56" s="80"/>
      <c r="U56" s="65">
        <v>41981.0</v>
      </c>
      <c r="V56" s="65"/>
      <c r="W56" s="89"/>
      <c r="X56" s="65">
        <v>42116.0</v>
      </c>
      <c r="Y56" s="65">
        <v>42240.0</v>
      </c>
      <c r="Z56" s="65"/>
      <c r="AA56" s="89"/>
      <c r="AB56" s="94"/>
      <c r="AF56" s="89"/>
      <c r="AG56" s="65"/>
      <c r="AH56" s="65"/>
      <c r="AI56" s="65"/>
      <c r="AJ56" s="89"/>
      <c r="AK56" s="65" t="s">
        <v>543</v>
      </c>
      <c r="AL56" s="65" t="s">
        <v>144</v>
      </c>
      <c r="AM56" s="65" t="s">
        <v>111</v>
      </c>
      <c r="AN56" s="84">
        <v>98052.0</v>
      </c>
      <c r="AO56" s="98"/>
      <c r="AP56" s="98" t="s">
        <v>544</v>
      </c>
      <c r="AQ56" s="65"/>
      <c r="AR56" s="65" t="s">
        <v>545</v>
      </c>
      <c r="AS56" s="89"/>
      <c r="AT56" s="77" t="s">
        <v>193</v>
      </c>
      <c r="AU56" s="77" t="s">
        <v>546</v>
      </c>
      <c r="AV56" s="65" t="s">
        <v>248</v>
      </c>
      <c r="AW56" s="89"/>
      <c r="AX56" s="69" t="s">
        <v>547</v>
      </c>
      <c r="AY56" s="69" t="s">
        <v>548</v>
      </c>
      <c r="BB56" s="89"/>
      <c r="BC56" s="94"/>
      <c r="BE56" s="89"/>
      <c r="BF56" s="69"/>
      <c r="BG56" s="94"/>
      <c r="BI56" s="49"/>
      <c r="BJ56" s="69">
        <v>1011.0</v>
      </c>
    </row>
    <row r="57" ht="15.75" customHeight="1">
      <c r="A57" s="50">
        <v>54.0</v>
      </c>
      <c r="B57" s="69"/>
      <c r="C57" s="69" t="s">
        <v>549</v>
      </c>
      <c r="D57" s="69"/>
      <c r="E57" s="69" t="s">
        <v>550</v>
      </c>
      <c r="F57" s="69"/>
      <c r="G57" s="78">
        <v>42058.0</v>
      </c>
      <c r="H57" s="77" t="s">
        <v>133</v>
      </c>
      <c r="I57" s="55">
        <f>IF(H57='DO NOT EDIT'!I$6,1,0)</f>
        <v>0</v>
      </c>
      <c r="J57" s="75">
        <v>42139.0</v>
      </c>
      <c r="K57" s="65" t="s">
        <v>144</v>
      </c>
      <c r="L57" s="65" t="s">
        <v>134</v>
      </c>
      <c r="M57" s="65" t="s">
        <v>25</v>
      </c>
      <c r="N57" s="65" t="s">
        <v>53</v>
      </c>
      <c r="O57" s="65" t="s">
        <v>135</v>
      </c>
      <c r="P57" s="78">
        <v>27647.0</v>
      </c>
      <c r="Q57" s="59">
        <f t="shared" si="1"/>
        <v>41</v>
      </c>
      <c r="R57" s="89"/>
      <c r="S57" s="65" t="s">
        <v>127</v>
      </c>
      <c r="T57" s="80"/>
      <c r="U57" s="65">
        <v>42058.0</v>
      </c>
      <c r="V57" s="65"/>
      <c r="W57" s="89"/>
      <c r="X57" s="65">
        <v>42116.0</v>
      </c>
      <c r="Y57" s="65">
        <v>42177.0</v>
      </c>
      <c r="Z57" s="65"/>
      <c r="AA57" s="89"/>
      <c r="AB57" s="94"/>
      <c r="AF57" s="89"/>
      <c r="AG57" s="65"/>
      <c r="AH57" s="65"/>
      <c r="AI57" s="65"/>
      <c r="AJ57" s="89"/>
      <c r="AK57" s="65" t="s">
        <v>551</v>
      </c>
      <c r="AL57" s="65" t="s">
        <v>144</v>
      </c>
      <c r="AM57" s="65" t="s">
        <v>111</v>
      </c>
      <c r="AN57" s="84"/>
      <c r="AO57" s="98"/>
      <c r="AP57" s="98" t="s">
        <v>552</v>
      </c>
      <c r="AQ57" s="77"/>
      <c r="AR57" s="99" t="str">
        <f>HYPERLINK("mailto:nhusar@gmail.com","nhusar@gmail.com")</f>
        <v>nhusar@gmail.com</v>
      </c>
      <c r="AS57" s="89"/>
      <c r="AT57" s="77" t="s">
        <v>220</v>
      </c>
      <c r="AU57" s="65"/>
      <c r="AV57" s="65" t="s">
        <v>182</v>
      </c>
      <c r="AW57" s="89"/>
      <c r="AX57" s="69" t="s">
        <v>553</v>
      </c>
      <c r="AY57" s="69" t="s">
        <v>554</v>
      </c>
      <c r="BB57" s="89"/>
      <c r="BC57" s="94"/>
      <c r="BE57" s="89"/>
      <c r="BF57" s="69"/>
      <c r="BG57" s="94"/>
      <c r="BI57" s="49"/>
      <c r="BJ57" s="69">
        <v>1013.0</v>
      </c>
    </row>
    <row r="58" ht="15.75" customHeight="1">
      <c r="A58" s="50">
        <v>55.0</v>
      </c>
      <c r="B58" s="69"/>
      <c r="C58" s="69" t="s">
        <v>555</v>
      </c>
      <c r="D58" s="69" t="s">
        <v>556</v>
      </c>
      <c r="E58" s="69" t="s">
        <v>557</v>
      </c>
      <c r="F58" s="69"/>
      <c r="G58" s="78">
        <v>42248.0</v>
      </c>
      <c r="H58" s="77" t="s">
        <v>133</v>
      </c>
      <c r="I58" s="55">
        <f>IF(H58='DO NOT EDIT'!I$6,1,0)</f>
        <v>0</v>
      </c>
      <c r="J58" s="75" t="s">
        <v>391</v>
      </c>
      <c r="K58" s="65" t="s">
        <v>144</v>
      </c>
      <c r="L58" s="65" t="s">
        <v>134</v>
      </c>
      <c r="M58" s="77" t="s">
        <v>104</v>
      </c>
      <c r="N58" s="65" t="s">
        <v>53</v>
      </c>
      <c r="O58" s="65" t="s">
        <v>135</v>
      </c>
      <c r="P58" s="78">
        <v>33610.0</v>
      </c>
      <c r="Q58" s="59">
        <f t="shared" si="1"/>
        <v>25</v>
      </c>
      <c r="R58" s="89"/>
      <c r="S58" s="65" t="s">
        <v>127</v>
      </c>
      <c r="T58" s="80"/>
      <c r="U58" s="65">
        <v>42248.0</v>
      </c>
      <c r="V58" s="65"/>
      <c r="W58" s="89"/>
      <c r="X58" s="65"/>
      <c r="Y58" s="65"/>
      <c r="Z58" s="65"/>
      <c r="AA58" s="89"/>
      <c r="AB58" s="94"/>
      <c r="AF58" s="89"/>
      <c r="AG58" s="65"/>
      <c r="AH58" s="65"/>
      <c r="AI58" s="65"/>
      <c r="AJ58" s="89"/>
      <c r="AK58" s="65" t="s">
        <v>499</v>
      </c>
      <c r="AL58" s="65" t="s">
        <v>201</v>
      </c>
      <c r="AM58" s="65" t="s">
        <v>111</v>
      </c>
      <c r="AN58" s="84">
        <v>98012.0</v>
      </c>
      <c r="AO58" s="98"/>
      <c r="AP58" s="98" t="s">
        <v>558</v>
      </c>
      <c r="AQ58" s="65"/>
      <c r="AR58" s="99" t="str">
        <f>HYPERLINK("mailto:hannahwhite233@hotmail.com","hannahwhite233@hotmail.com")</f>
        <v>hannahwhite233@hotmail.com</v>
      </c>
      <c r="AS58" s="89"/>
      <c r="AT58" s="65"/>
      <c r="AU58" s="65"/>
      <c r="AV58" s="65" t="s">
        <v>182</v>
      </c>
      <c r="AW58" s="89"/>
      <c r="AX58" s="69" t="s">
        <v>559</v>
      </c>
      <c r="BB58" s="89"/>
      <c r="BC58" s="94"/>
      <c r="BE58" s="89"/>
      <c r="BF58" s="69"/>
      <c r="BG58" s="94"/>
      <c r="BI58" s="49"/>
      <c r="BJ58" s="69">
        <v>1014.0</v>
      </c>
    </row>
    <row r="59" ht="15.75" customHeight="1">
      <c r="A59" s="50">
        <v>56.0</v>
      </c>
      <c r="B59" s="69"/>
      <c r="C59" s="69" t="s">
        <v>560</v>
      </c>
      <c r="D59" s="69"/>
      <c r="E59" s="69" t="s">
        <v>561</v>
      </c>
      <c r="F59" s="69"/>
      <c r="G59" s="78">
        <v>42276.0</v>
      </c>
      <c r="H59" s="77" t="s">
        <v>94</v>
      </c>
      <c r="I59" s="55">
        <f>IF(H59='DO NOT EDIT'!I$6,1,0)</f>
        <v>1</v>
      </c>
      <c r="J59" s="75"/>
      <c r="K59" s="65" t="s">
        <v>144</v>
      </c>
      <c r="L59" s="65" t="s">
        <v>134</v>
      </c>
      <c r="M59" s="77" t="s">
        <v>25</v>
      </c>
      <c r="N59" s="65" t="s">
        <v>53</v>
      </c>
      <c r="O59" s="65" t="s">
        <v>135</v>
      </c>
      <c r="P59" s="78">
        <v>32271.0</v>
      </c>
      <c r="Q59" s="59">
        <f t="shared" si="1"/>
        <v>29</v>
      </c>
      <c r="R59" s="89"/>
      <c r="S59" s="65" t="s">
        <v>127</v>
      </c>
      <c r="T59" s="80"/>
      <c r="U59" s="65">
        <v>42276.0</v>
      </c>
      <c r="V59" s="65"/>
      <c r="W59" s="89"/>
      <c r="X59" s="64">
        <v>42342.0</v>
      </c>
      <c r="Y59" s="64">
        <v>42931.0</v>
      </c>
      <c r="Z59" s="65"/>
      <c r="AA59" s="89"/>
      <c r="AB59" s="94"/>
      <c r="AF59" s="89"/>
      <c r="AG59" s="65"/>
      <c r="AH59" s="77" t="s">
        <v>562</v>
      </c>
      <c r="AI59" s="65"/>
      <c r="AJ59" s="89"/>
      <c r="AK59" s="65" t="s">
        <v>563</v>
      </c>
      <c r="AL59" s="65" t="s">
        <v>564</v>
      </c>
      <c r="AM59" s="65" t="s">
        <v>111</v>
      </c>
      <c r="AN59" s="84">
        <v>98014.0</v>
      </c>
      <c r="AO59" s="98"/>
      <c r="AP59" s="98" t="s">
        <v>565</v>
      </c>
      <c r="AQ59" s="65"/>
      <c r="AR59" s="99" t="str">
        <f>HYPERLINK("mailto:Polluxo7@gmail.com","Polluxo7@gmail.com")</f>
        <v>Polluxo7@gmail.com</v>
      </c>
      <c r="AS59" s="89"/>
      <c r="AT59" s="65"/>
      <c r="AU59" s="65"/>
      <c r="AV59" s="77" t="s">
        <v>182</v>
      </c>
      <c r="AW59" s="89"/>
      <c r="AX59" s="69" t="s">
        <v>566</v>
      </c>
      <c r="BB59" s="89"/>
      <c r="BC59" s="94"/>
      <c r="BE59" s="89"/>
      <c r="BF59" s="69"/>
      <c r="BG59" s="94"/>
      <c r="BI59" s="49"/>
      <c r="BJ59" s="69">
        <v>1015.0</v>
      </c>
    </row>
    <row r="60" ht="15.75" customHeight="1">
      <c r="A60" s="50">
        <v>57.0</v>
      </c>
      <c r="B60" s="69"/>
      <c r="C60" s="69" t="s">
        <v>567</v>
      </c>
      <c r="D60" s="69"/>
      <c r="E60" s="69" t="s">
        <v>568</v>
      </c>
      <c r="F60" s="69"/>
      <c r="G60" s="78">
        <v>42283.0</v>
      </c>
      <c r="H60" s="77" t="s">
        <v>133</v>
      </c>
      <c r="I60" s="55">
        <f>IF(H60='DO NOT EDIT'!I$6,1,0)</f>
        <v>0</v>
      </c>
      <c r="J60" s="75" t="s">
        <v>391</v>
      </c>
      <c r="K60" s="65" t="s">
        <v>144</v>
      </c>
      <c r="L60" s="65" t="s">
        <v>134</v>
      </c>
      <c r="M60" s="65" t="s">
        <v>104</v>
      </c>
      <c r="N60" s="65" t="s">
        <v>53</v>
      </c>
      <c r="O60" s="65" t="s">
        <v>135</v>
      </c>
      <c r="P60" s="78">
        <v>42238.0</v>
      </c>
      <c r="Q60" s="59">
        <f t="shared" si="1"/>
        <v>1</v>
      </c>
      <c r="R60" s="89"/>
      <c r="S60" s="65" t="s">
        <v>127</v>
      </c>
      <c r="T60" s="80"/>
      <c r="U60" s="65">
        <v>42283.0</v>
      </c>
      <c r="V60" s="65"/>
      <c r="W60" s="89"/>
      <c r="X60" s="65"/>
      <c r="Y60" s="65"/>
      <c r="Z60" s="65"/>
      <c r="AA60" s="89"/>
      <c r="AB60" s="94"/>
      <c r="AF60" s="89"/>
      <c r="AG60" s="65"/>
      <c r="AH60" s="65"/>
      <c r="AI60" s="65"/>
      <c r="AJ60" s="89"/>
      <c r="AK60" s="65" t="s">
        <v>569</v>
      </c>
      <c r="AL60" s="65" t="s">
        <v>144</v>
      </c>
      <c r="AM60" s="65" t="s">
        <v>111</v>
      </c>
      <c r="AN60" s="84">
        <v>98052.0</v>
      </c>
      <c r="AO60" s="98"/>
      <c r="AP60" s="98" t="s">
        <v>570</v>
      </c>
      <c r="AQ60" s="65"/>
      <c r="AR60" s="99" t="str">
        <f>HYPERLINK("mailto:thompson.monica@gmail.com","thompson.monica@gmail.com")</f>
        <v>thompson.monica@gmail.com</v>
      </c>
      <c r="AS60" s="89"/>
      <c r="AT60" s="65"/>
      <c r="AU60" s="65"/>
      <c r="AV60" s="65" t="s">
        <v>248</v>
      </c>
      <c r="AW60" s="89"/>
      <c r="AX60" s="69"/>
      <c r="BB60" s="89"/>
      <c r="BC60" s="94"/>
      <c r="BE60" s="89"/>
      <c r="BF60" s="69"/>
      <c r="BG60" s="94"/>
      <c r="BI60" s="49"/>
      <c r="BJ60" s="69">
        <v>1016.0</v>
      </c>
    </row>
    <row r="61" ht="15.75" customHeight="1">
      <c r="A61" s="50">
        <v>58.0</v>
      </c>
      <c r="B61" s="69"/>
      <c r="C61" s="69" t="s">
        <v>243</v>
      </c>
      <c r="D61" s="69"/>
      <c r="E61" s="69" t="s">
        <v>571</v>
      </c>
      <c r="F61" s="69"/>
      <c r="G61" s="78">
        <v>42276.0</v>
      </c>
      <c r="H61" s="77" t="s">
        <v>133</v>
      </c>
      <c r="I61" s="55">
        <f>IF(H61='DO NOT EDIT'!I$6,1,0)</f>
        <v>0</v>
      </c>
      <c r="J61" s="75">
        <v>42170.0</v>
      </c>
      <c r="K61" s="65" t="s">
        <v>144</v>
      </c>
      <c r="L61" s="65" t="s">
        <v>134</v>
      </c>
      <c r="M61" s="65" t="s">
        <v>104</v>
      </c>
      <c r="N61" s="65" t="s">
        <v>53</v>
      </c>
      <c r="O61" s="65" t="s">
        <v>135</v>
      </c>
      <c r="P61" s="78">
        <v>32769.0</v>
      </c>
      <c r="Q61" s="59">
        <f t="shared" si="1"/>
        <v>27</v>
      </c>
      <c r="R61" s="89"/>
      <c r="S61" s="65" t="s">
        <v>127</v>
      </c>
      <c r="T61" s="80"/>
      <c r="U61" s="65">
        <v>42275.0</v>
      </c>
      <c r="V61" s="65"/>
      <c r="W61" s="89"/>
      <c r="X61" s="65"/>
      <c r="Y61" s="65"/>
      <c r="Z61" s="65"/>
      <c r="AA61" s="89"/>
      <c r="AB61" s="94"/>
      <c r="AF61" s="89"/>
      <c r="AG61" s="65"/>
      <c r="AH61" s="65"/>
      <c r="AI61" s="65"/>
      <c r="AJ61" s="89"/>
      <c r="AK61" s="65" t="s">
        <v>572</v>
      </c>
      <c r="AL61" s="65" t="s">
        <v>144</v>
      </c>
      <c r="AM61" s="65" t="s">
        <v>111</v>
      </c>
      <c r="AN61" s="84">
        <v>98052.0</v>
      </c>
      <c r="AO61" s="98"/>
      <c r="AP61" s="98" t="s">
        <v>573</v>
      </c>
      <c r="AQ61" s="65"/>
      <c r="AR61" s="99" t="str">
        <f>HYPERLINK("mailto:kotbcorp@gmail.com","kotbcorp@gmail.com")</f>
        <v>kotbcorp@gmail.com</v>
      </c>
      <c r="AS61" s="89"/>
      <c r="AT61" s="65"/>
      <c r="AU61" s="65"/>
      <c r="AV61" s="65" t="s">
        <v>182</v>
      </c>
      <c r="AW61" s="89"/>
      <c r="AX61" s="69" t="s">
        <v>509</v>
      </c>
      <c r="BB61" s="89"/>
      <c r="BC61" s="94"/>
      <c r="BE61" s="89"/>
      <c r="BF61" s="69"/>
      <c r="BG61" s="94"/>
      <c r="BI61" s="49"/>
      <c r="BJ61" s="69">
        <v>1017.0</v>
      </c>
    </row>
    <row r="62" ht="15.75" customHeight="1">
      <c r="A62" s="50">
        <v>59.0</v>
      </c>
      <c r="B62" s="69"/>
      <c r="C62" s="69" t="s">
        <v>574</v>
      </c>
      <c r="D62" s="69"/>
      <c r="E62" s="51" t="s">
        <v>575</v>
      </c>
      <c r="F62" s="69"/>
      <c r="G62" s="78">
        <v>40637.0</v>
      </c>
      <c r="H62" s="77" t="s">
        <v>199</v>
      </c>
      <c r="I62" s="55">
        <f>IF(H62='DO NOT EDIT'!I$6,1,0)</f>
        <v>0</v>
      </c>
      <c r="J62" s="75"/>
      <c r="K62" s="65" t="s">
        <v>144</v>
      </c>
      <c r="L62" s="65" t="s">
        <v>134</v>
      </c>
      <c r="M62" s="65" t="s">
        <v>53</v>
      </c>
      <c r="N62" s="77" t="s">
        <v>105</v>
      </c>
      <c r="O62" s="65" t="s">
        <v>308</v>
      </c>
      <c r="P62" s="78">
        <v>37223.0</v>
      </c>
      <c r="Q62" s="59">
        <f t="shared" si="1"/>
        <v>15</v>
      </c>
      <c r="R62" s="89"/>
      <c r="S62" s="65" t="s">
        <v>317</v>
      </c>
      <c r="T62" s="80"/>
      <c r="U62" s="65">
        <v>40963.0</v>
      </c>
      <c r="V62" s="65">
        <v>41875.0</v>
      </c>
      <c r="W62" s="89"/>
      <c r="X62" s="65"/>
      <c r="Y62" s="65"/>
      <c r="Z62" s="65"/>
      <c r="AA62" s="89"/>
      <c r="AB62" s="94"/>
      <c r="AF62" s="89"/>
      <c r="AG62" s="65"/>
      <c r="AH62" s="65"/>
      <c r="AI62" s="65"/>
      <c r="AJ62" s="89"/>
      <c r="AK62" s="65" t="s">
        <v>576</v>
      </c>
      <c r="AL62" s="65" t="s">
        <v>144</v>
      </c>
      <c r="AM62" s="65" t="s">
        <v>111</v>
      </c>
      <c r="AN62" s="84">
        <v>98052.0</v>
      </c>
      <c r="AO62" s="98"/>
      <c r="AP62" s="98" t="s">
        <v>577</v>
      </c>
      <c r="AQ62" s="65" t="s">
        <v>578</v>
      </c>
      <c r="AR62" s="99" t="str">
        <f>HYPERLINK("mailto:amohad@msn.com","amohad@msn.com")</f>
        <v>amohad@msn.com</v>
      </c>
      <c r="AS62" s="89"/>
      <c r="AT62" s="77" t="s">
        <v>314</v>
      </c>
      <c r="AU62" s="65"/>
      <c r="AV62" s="77" t="s">
        <v>248</v>
      </c>
      <c r="AW62" s="89"/>
      <c r="AX62" s="69"/>
      <c r="BA62" s="69"/>
      <c r="BB62" s="89"/>
      <c r="BC62" s="94"/>
      <c r="BE62" s="89"/>
      <c r="BF62" s="69"/>
      <c r="BG62" s="94"/>
      <c r="BH62" s="69">
        <v>2.0384604E7</v>
      </c>
      <c r="BI62" s="95"/>
      <c r="BJ62" s="69">
        <v>1018.0</v>
      </c>
    </row>
    <row r="63" ht="15.75" customHeight="1">
      <c r="A63" s="50">
        <v>60.0</v>
      </c>
      <c r="B63" s="69"/>
      <c r="C63" s="69" t="s">
        <v>579</v>
      </c>
      <c r="D63" s="132"/>
      <c r="E63" s="69" t="s">
        <v>580</v>
      </c>
      <c r="F63" s="132"/>
      <c r="G63" s="78">
        <v>41040.0</v>
      </c>
      <c r="H63" s="77" t="s">
        <v>94</v>
      </c>
      <c r="I63" s="55">
        <f>IF(H63='DO NOT EDIT'!I$6,1,0)</f>
        <v>1</v>
      </c>
      <c r="J63" s="75"/>
      <c r="K63" s="65" t="s">
        <v>208</v>
      </c>
      <c r="L63" s="65" t="s">
        <v>134</v>
      </c>
      <c r="M63" s="77" t="s">
        <v>43</v>
      </c>
      <c r="N63" s="65" t="s">
        <v>53</v>
      </c>
      <c r="O63" s="65" t="s">
        <v>308</v>
      </c>
      <c r="P63" s="78">
        <v>38554.0</v>
      </c>
      <c r="Q63" s="59">
        <f t="shared" si="1"/>
        <v>11</v>
      </c>
      <c r="R63" s="89"/>
      <c r="S63" s="77" t="s">
        <v>189</v>
      </c>
      <c r="T63" s="80"/>
      <c r="U63" s="65">
        <v>41040.0</v>
      </c>
      <c r="V63" s="65"/>
      <c r="W63" s="89"/>
      <c r="X63" s="64">
        <v>42213.0</v>
      </c>
      <c r="Y63" s="64">
        <v>42782.0</v>
      </c>
      <c r="Z63" s="65"/>
      <c r="AA63" s="89"/>
      <c r="AB63" s="94"/>
      <c r="AF63" s="89"/>
      <c r="AG63" s="77" t="s">
        <v>299</v>
      </c>
      <c r="AH63" s="77" t="s">
        <v>417</v>
      </c>
      <c r="AI63" s="77" t="s">
        <v>581</v>
      </c>
      <c r="AJ63" s="89"/>
      <c r="AK63" s="77" t="s">
        <v>582</v>
      </c>
      <c r="AL63" s="77" t="s">
        <v>201</v>
      </c>
      <c r="AM63" s="65" t="s">
        <v>111</v>
      </c>
      <c r="AN63" s="77">
        <v>98012.0</v>
      </c>
      <c r="AO63" s="98"/>
      <c r="AP63" s="98" t="s">
        <v>583</v>
      </c>
      <c r="AQ63" s="65" t="s">
        <v>584</v>
      </c>
      <c r="AR63" s="99" t="str">
        <f>HYPERLINK("mailto:solnishko-lit@yandex.ru","solnishko-lit@yandex.ru")</f>
        <v>solnishko-lit@yandex.ru</v>
      </c>
      <c r="AS63" s="89"/>
      <c r="AT63" s="77" t="s">
        <v>314</v>
      </c>
      <c r="AU63" s="77"/>
      <c r="AV63" s="77" t="s">
        <v>182</v>
      </c>
      <c r="AW63" s="89"/>
      <c r="AX63" s="69"/>
      <c r="BB63" s="89"/>
      <c r="BC63" s="94"/>
      <c r="BE63" s="89"/>
      <c r="BF63" s="51" t="s">
        <v>585</v>
      </c>
      <c r="BG63" s="94"/>
      <c r="BI63" s="49"/>
      <c r="BJ63" s="69">
        <v>1019.0</v>
      </c>
    </row>
    <row r="64" ht="15.75" customHeight="1">
      <c r="A64" s="50">
        <v>61.0</v>
      </c>
      <c r="B64" s="69"/>
      <c r="C64" s="69" t="s">
        <v>586</v>
      </c>
      <c r="D64" s="132"/>
      <c r="E64" s="69" t="s">
        <v>336</v>
      </c>
      <c r="F64" s="132"/>
      <c r="G64" s="78">
        <v>41179.0</v>
      </c>
      <c r="H64" s="77" t="s">
        <v>133</v>
      </c>
      <c r="I64" s="55">
        <f>IF(H64='DO NOT EDIT'!I$6,1,0)</f>
        <v>0</v>
      </c>
      <c r="J64" s="75" t="s">
        <v>391</v>
      </c>
      <c r="K64" s="65" t="s">
        <v>144</v>
      </c>
      <c r="L64" s="65" t="s">
        <v>134</v>
      </c>
      <c r="M64" s="65" t="s">
        <v>43</v>
      </c>
      <c r="N64" s="65" t="s">
        <v>53</v>
      </c>
      <c r="O64" s="65" t="s">
        <v>327</v>
      </c>
      <c r="P64" s="78">
        <v>38397.0</v>
      </c>
      <c r="Q64" s="59">
        <f t="shared" si="1"/>
        <v>12</v>
      </c>
      <c r="R64" s="89"/>
      <c r="S64" s="65" t="s">
        <v>384</v>
      </c>
      <c r="T64" s="80"/>
      <c r="U64" s="65">
        <v>41179.0</v>
      </c>
      <c r="V64" s="65"/>
      <c r="W64" s="89"/>
      <c r="X64" s="65">
        <v>41262.0</v>
      </c>
      <c r="Y64" s="65">
        <v>42019.0</v>
      </c>
      <c r="Z64" s="65"/>
      <c r="AA64" s="89"/>
      <c r="AB64" s="94"/>
      <c r="AF64" s="89"/>
      <c r="AG64" s="65"/>
      <c r="AH64" s="65"/>
      <c r="AI64" s="65"/>
      <c r="AJ64" s="89"/>
      <c r="AK64" s="65" t="s">
        <v>587</v>
      </c>
      <c r="AL64" s="65" t="s">
        <v>144</v>
      </c>
      <c r="AM64" s="65" t="s">
        <v>111</v>
      </c>
      <c r="AN64" s="84">
        <v>98053.0</v>
      </c>
      <c r="AO64" s="98"/>
      <c r="AP64" s="98" t="s">
        <v>588</v>
      </c>
      <c r="AQ64" s="77" t="s">
        <v>589</v>
      </c>
      <c r="AR64" s="99" t="str">
        <f>HYPERLINK("mailto:rdcampbell@frontier.com","rdcampbell@frontier.com")</f>
        <v>rdcampbell@frontier.com</v>
      </c>
      <c r="AS64" s="89"/>
      <c r="AT64" s="77" t="s">
        <v>314</v>
      </c>
      <c r="AU64" s="65"/>
      <c r="AV64" s="65" t="s">
        <v>248</v>
      </c>
      <c r="AW64" s="89"/>
      <c r="AX64" s="69"/>
      <c r="BB64" s="89"/>
      <c r="BC64" s="94"/>
      <c r="BE64" s="89"/>
      <c r="BF64" s="69"/>
      <c r="BG64" s="94"/>
      <c r="BI64" s="49"/>
      <c r="BJ64" s="69">
        <v>1020.0</v>
      </c>
    </row>
    <row r="65" ht="15.75" customHeight="1">
      <c r="A65" s="50">
        <v>62.0</v>
      </c>
      <c r="B65" s="69"/>
      <c r="C65" s="69" t="s">
        <v>590</v>
      </c>
      <c r="D65" s="132"/>
      <c r="E65" s="69" t="s">
        <v>591</v>
      </c>
      <c r="F65" s="132"/>
      <c r="G65" s="78">
        <v>41651.0</v>
      </c>
      <c r="H65" s="65" t="s">
        <v>94</v>
      </c>
      <c r="I65" s="55">
        <f>IF(H65='DO NOT EDIT'!I$6,1,0)</f>
        <v>1</v>
      </c>
      <c r="J65" s="75"/>
      <c r="K65" s="65" t="s">
        <v>144</v>
      </c>
      <c r="L65" s="65" t="s">
        <v>134</v>
      </c>
      <c r="M65" s="77" t="s">
        <v>49</v>
      </c>
      <c r="N65" s="65" t="s">
        <v>53</v>
      </c>
      <c r="O65" s="77" t="s">
        <v>308</v>
      </c>
      <c r="P65" s="78">
        <v>38392.0</v>
      </c>
      <c r="Q65" s="59">
        <f t="shared" si="1"/>
        <v>12</v>
      </c>
      <c r="R65" s="89"/>
      <c r="S65" s="77" t="s">
        <v>317</v>
      </c>
      <c r="T65" s="80"/>
      <c r="U65" s="77" t="s">
        <v>592</v>
      </c>
      <c r="V65" s="65"/>
      <c r="W65" s="89"/>
      <c r="X65" s="64">
        <v>42754.0</v>
      </c>
      <c r="Y65" s="64">
        <v>43119.0</v>
      </c>
      <c r="Z65" s="65"/>
      <c r="AA65" s="89"/>
      <c r="AB65" s="137"/>
      <c r="AC65" s="132"/>
      <c r="AD65" s="132"/>
      <c r="AE65" s="132"/>
      <c r="AF65" s="89"/>
      <c r="AG65" s="65"/>
      <c r="AH65" s="77" t="s">
        <v>593</v>
      </c>
      <c r="AI65" s="65"/>
      <c r="AJ65" s="89"/>
      <c r="AK65" s="65" t="s">
        <v>594</v>
      </c>
      <c r="AL65" s="65" t="s">
        <v>144</v>
      </c>
      <c r="AM65" s="65" t="s">
        <v>111</v>
      </c>
      <c r="AN65" s="84">
        <v>98053.0</v>
      </c>
      <c r="AO65" s="98"/>
      <c r="AP65" s="98" t="s">
        <v>219</v>
      </c>
      <c r="AQ65" s="65"/>
      <c r="AR65" s="99" t="str">
        <f>HYPERLINK("mailto:marina.obraztsov@gmail.com","marina.obraztsov@gmail.com")</f>
        <v>marina.obraztsov@gmail.com</v>
      </c>
      <c r="AS65" s="89"/>
      <c r="AT65" s="77" t="s">
        <v>314</v>
      </c>
      <c r="AU65" s="65"/>
      <c r="AV65" s="65"/>
      <c r="AW65" s="89"/>
      <c r="AX65" s="132"/>
      <c r="AY65" s="132"/>
      <c r="AZ65" s="132"/>
      <c r="BA65" s="132"/>
      <c r="BB65" s="89"/>
      <c r="BC65" s="94"/>
      <c r="BD65" s="132"/>
      <c r="BE65" s="89"/>
      <c r="BF65" s="51" t="s">
        <v>156</v>
      </c>
      <c r="BG65" s="137"/>
      <c r="BH65" s="132"/>
      <c r="BI65" s="138"/>
      <c r="BJ65" s="69">
        <v>1021.0</v>
      </c>
    </row>
    <row r="66" ht="15.75" customHeight="1">
      <c r="A66" s="50">
        <v>63.0</v>
      </c>
      <c r="B66" s="69"/>
      <c r="C66" s="69" t="s">
        <v>595</v>
      </c>
      <c r="D66" s="132"/>
      <c r="E66" s="69" t="s">
        <v>596</v>
      </c>
      <c r="F66" s="132"/>
      <c r="G66" s="139"/>
      <c r="H66" s="140" t="s">
        <v>133</v>
      </c>
      <c r="I66" s="55">
        <f>IF(H66='DO NOT EDIT'!I$6,1,0)</f>
        <v>0</v>
      </c>
      <c r="J66" s="75">
        <v>42384.0</v>
      </c>
      <c r="K66" s="141" t="s">
        <v>144</v>
      </c>
      <c r="L66" s="141" t="s">
        <v>134</v>
      </c>
      <c r="M66" s="141" t="s">
        <v>43</v>
      </c>
      <c r="N66" s="65" t="s">
        <v>53</v>
      </c>
      <c r="O66" s="141" t="s">
        <v>327</v>
      </c>
      <c r="P66" s="139">
        <v>38669.0</v>
      </c>
      <c r="Q66" s="59">
        <f t="shared" si="1"/>
        <v>11</v>
      </c>
      <c r="R66" s="89"/>
      <c r="S66" s="65" t="s">
        <v>384</v>
      </c>
      <c r="T66" s="142"/>
      <c r="U66" s="141" t="s">
        <v>592</v>
      </c>
      <c r="V66" s="141"/>
      <c r="W66" s="89"/>
      <c r="X66" s="65">
        <v>41913.0</v>
      </c>
      <c r="Y66" s="65">
        <v>42156.0</v>
      </c>
      <c r="Z66" s="65"/>
      <c r="AA66" s="89"/>
      <c r="AB66" s="137"/>
      <c r="AC66" s="132"/>
      <c r="AD66" s="132"/>
      <c r="AE66" s="132"/>
      <c r="AF66" s="89"/>
      <c r="AG66" s="141"/>
      <c r="AH66" s="141"/>
      <c r="AI66" s="141"/>
      <c r="AJ66" s="89"/>
      <c r="AK66" s="141" t="s">
        <v>597</v>
      </c>
      <c r="AL66" s="141" t="s">
        <v>144</v>
      </c>
      <c r="AM66" s="141" t="s">
        <v>111</v>
      </c>
      <c r="AN66" s="143">
        <v>98052.0</v>
      </c>
      <c r="AO66" s="144"/>
      <c r="AP66" s="144" t="s">
        <v>598</v>
      </c>
      <c r="AQ66" s="141"/>
      <c r="AR66" s="145" t="str">
        <f>HYPERLINK("mailto:lam.candice@rocketmail.com","lam.candice@rocketmail.com")</f>
        <v>lam.candice@rocketmail.com</v>
      </c>
      <c r="AS66" s="89"/>
      <c r="AT66" s="77" t="s">
        <v>314</v>
      </c>
      <c r="AU66" s="77"/>
      <c r="AV66" s="77" t="s">
        <v>123</v>
      </c>
      <c r="AW66" s="89"/>
      <c r="AX66" s="132"/>
      <c r="AY66" s="132"/>
      <c r="AZ66" s="132"/>
      <c r="BA66" s="132"/>
      <c r="BB66" s="89"/>
      <c r="BC66" s="94"/>
      <c r="BD66" s="132"/>
      <c r="BE66" s="89"/>
      <c r="BF66" s="51" t="s">
        <v>599</v>
      </c>
      <c r="BG66" s="137"/>
      <c r="BH66" s="132"/>
      <c r="BI66" s="138"/>
      <c r="BJ66" s="69">
        <v>1022.0</v>
      </c>
    </row>
    <row r="67" ht="15.75" customHeight="1">
      <c r="A67" s="50">
        <v>64.0</v>
      </c>
      <c r="B67" s="69"/>
      <c r="C67" s="69" t="s">
        <v>375</v>
      </c>
      <c r="D67" s="132"/>
      <c r="E67" s="69" t="s">
        <v>600</v>
      </c>
      <c r="F67" s="132"/>
      <c r="G67" s="78">
        <v>42021.0</v>
      </c>
      <c r="H67" s="77" t="s">
        <v>199</v>
      </c>
      <c r="I67" s="55">
        <f>IF(H67='DO NOT EDIT'!I$6,1,0)</f>
        <v>0</v>
      </c>
      <c r="J67" s="75"/>
      <c r="K67" s="65" t="s">
        <v>144</v>
      </c>
      <c r="L67" s="65" t="s">
        <v>134</v>
      </c>
      <c r="M67" s="65" t="s">
        <v>25</v>
      </c>
      <c r="N67" s="65" t="s">
        <v>53</v>
      </c>
      <c r="O67" s="65" t="s">
        <v>327</v>
      </c>
      <c r="P67" s="78">
        <v>39970.0</v>
      </c>
      <c r="Q67" s="59">
        <f t="shared" si="1"/>
        <v>8</v>
      </c>
      <c r="R67" s="89"/>
      <c r="S67" s="65" t="s">
        <v>384</v>
      </c>
      <c r="T67" s="80"/>
      <c r="U67" s="65">
        <v>42021.0</v>
      </c>
      <c r="V67" s="65"/>
      <c r="W67" s="89"/>
      <c r="X67" s="65"/>
      <c r="Y67" s="65"/>
      <c r="Z67" s="65"/>
      <c r="AA67" s="89"/>
      <c r="AB67" s="94"/>
      <c r="AF67" s="89"/>
      <c r="AG67" s="65"/>
      <c r="AH67" s="65"/>
      <c r="AI67" s="65"/>
      <c r="AJ67" s="89"/>
      <c r="AK67" s="65" t="s">
        <v>601</v>
      </c>
      <c r="AL67" s="65" t="s">
        <v>144</v>
      </c>
      <c r="AM67" s="65" t="s">
        <v>111</v>
      </c>
      <c r="AN67" s="84">
        <v>98052.0</v>
      </c>
      <c r="AO67" s="98"/>
      <c r="AP67" s="98" t="s">
        <v>602</v>
      </c>
      <c r="AQ67" s="65" t="s">
        <v>243</v>
      </c>
      <c r="AR67" s="99" t="str">
        <f>HYPERLINK("mailto:ahsaid.morsy@hotmail.com","ahsaid.morsy@hotmail.com")</f>
        <v>ahsaid.morsy@hotmail.com</v>
      </c>
      <c r="AS67" s="89"/>
      <c r="AT67" s="77" t="s">
        <v>314</v>
      </c>
      <c r="AU67" s="77"/>
      <c r="AV67" s="77" t="s">
        <v>248</v>
      </c>
      <c r="AW67" s="89"/>
      <c r="AX67" s="69" t="s">
        <v>603</v>
      </c>
      <c r="AY67" s="69" t="s">
        <v>604</v>
      </c>
      <c r="BB67" s="89"/>
      <c r="BC67" s="94"/>
      <c r="BE67" s="89"/>
      <c r="BF67" s="69"/>
      <c r="BG67" s="94"/>
      <c r="BI67" s="49"/>
      <c r="BJ67" s="69">
        <v>1025.0</v>
      </c>
    </row>
    <row r="68" ht="15.75" customHeight="1">
      <c r="A68" s="50">
        <v>65.0</v>
      </c>
      <c r="B68" s="69"/>
      <c r="C68" s="69" t="s">
        <v>605</v>
      </c>
      <c r="D68" s="132"/>
      <c r="E68" s="69" t="s">
        <v>336</v>
      </c>
      <c r="F68" s="132"/>
      <c r="G68" s="78">
        <v>42058.0</v>
      </c>
      <c r="H68" s="77" t="s">
        <v>133</v>
      </c>
      <c r="I68" s="55">
        <f>IF(H68='DO NOT EDIT'!I$6,1,0)</f>
        <v>0</v>
      </c>
      <c r="J68" s="75" t="s">
        <v>391</v>
      </c>
      <c r="K68" s="65" t="s">
        <v>144</v>
      </c>
      <c r="L68" s="65" t="s">
        <v>134</v>
      </c>
      <c r="M68" s="65" t="s">
        <v>25</v>
      </c>
      <c r="N68" s="65" t="s">
        <v>53</v>
      </c>
      <c r="O68" s="65" t="s">
        <v>327</v>
      </c>
      <c r="P68" s="78">
        <v>39798.0</v>
      </c>
      <c r="Q68" s="59">
        <f t="shared" si="1"/>
        <v>8</v>
      </c>
      <c r="R68" s="89"/>
      <c r="S68" s="65" t="s">
        <v>384</v>
      </c>
      <c r="T68" s="80"/>
      <c r="U68" s="65">
        <v>42053.0</v>
      </c>
      <c r="V68" s="65"/>
      <c r="W68" s="89"/>
      <c r="X68" s="65"/>
      <c r="Y68" s="65"/>
      <c r="Z68" s="65"/>
      <c r="AA68" s="89"/>
      <c r="AB68" s="94"/>
      <c r="AF68" s="89"/>
      <c r="AG68" s="65"/>
      <c r="AH68" s="65"/>
      <c r="AI68" s="65"/>
      <c r="AJ68" s="89"/>
      <c r="AK68" s="65" t="s">
        <v>587</v>
      </c>
      <c r="AL68" s="65" t="s">
        <v>144</v>
      </c>
      <c r="AM68" s="65" t="s">
        <v>111</v>
      </c>
      <c r="AN68" s="84">
        <v>98053.0</v>
      </c>
      <c r="AO68" s="98"/>
      <c r="AP68" s="98" t="s">
        <v>588</v>
      </c>
      <c r="AQ68" s="77" t="s">
        <v>589</v>
      </c>
      <c r="AR68" s="99" t="str">
        <f>HYPERLINK("mailto:rebecca.marcy@frontier.com","rebecca.marcy@frontier.com")</f>
        <v>rebecca.marcy@frontier.com</v>
      </c>
      <c r="AS68" s="89"/>
      <c r="AT68" s="77" t="s">
        <v>314</v>
      </c>
      <c r="AU68" s="65"/>
      <c r="AV68" s="65" t="s">
        <v>182</v>
      </c>
      <c r="AW68" s="89"/>
      <c r="AX68" s="69"/>
      <c r="BB68" s="89"/>
      <c r="BC68" s="94"/>
      <c r="BE68" s="89"/>
      <c r="BF68" s="69"/>
      <c r="BG68" s="94"/>
      <c r="BI68" s="49"/>
      <c r="BJ68" s="69">
        <v>1026.0</v>
      </c>
    </row>
    <row r="69" ht="15.75" customHeight="1">
      <c r="A69" s="50">
        <v>66.0</v>
      </c>
      <c r="B69" s="69"/>
      <c r="C69" s="69" t="s">
        <v>606</v>
      </c>
      <c r="D69" s="132"/>
      <c r="E69" s="69" t="s">
        <v>607</v>
      </c>
      <c r="F69" s="132"/>
      <c r="G69" s="78">
        <v>42184.0</v>
      </c>
      <c r="H69" s="77" t="s">
        <v>133</v>
      </c>
      <c r="I69" s="55">
        <f>IF(H69='DO NOT EDIT'!I$6,1,0)</f>
        <v>0</v>
      </c>
      <c r="J69" s="75" t="s">
        <v>391</v>
      </c>
      <c r="K69" s="65" t="s">
        <v>144</v>
      </c>
      <c r="L69" s="65" t="s">
        <v>134</v>
      </c>
      <c r="M69" s="65" t="s">
        <v>25</v>
      </c>
      <c r="N69" s="65" t="s">
        <v>53</v>
      </c>
      <c r="O69" s="65" t="s">
        <v>327</v>
      </c>
      <c r="P69" s="78">
        <v>39155.0</v>
      </c>
      <c r="Q69" s="59">
        <f t="shared" si="1"/>
        <v>10</v>
      </c>
      <c r="R69" s="89"/>
      <c r="S69" s="65" t="s">
        <v>384</v>
      </c>
      <c r="T69" s="80"/>
      <c r="U69" s="65">
        <v>42184.0</v>
      </c>
      <c r="V69" s="65"/>
      <c r="W69" s="89"/>
      <c r="X69" s="65"/>
      <c r="Y69" s="65"/>
      <c r="Z69" s="65"/>
      <c r="AA69" s="89"/>
      <c r="AB69" s="94"/>
      <c r="AF69" s="89"/>
      <c r="AG69" s="65"/>
      <c r="AH69" s="65"/>
      <c r="AI69" s="65"/>
      <c r="AJ69" s="89"/>
      <c r="AK69" s="65" t="s">
        <v>608</v>
      </c>
      <c r="AL69" s="65" t="s">
        <v>144</v>
      </c>
      <c r="AM69" s="65" t="s">
        <v>111</v>
      </c>
      <c r="AN69" s="84">
        <v>98052.0</v>
      </c>
      <c r="AO69" s="98"/>
      <c r="AP69" s="98" t="s">
        <v>609</v>
      </c>
      <c r="AQ69" s="65" t="s">
        <v>610</v>
      </c>
      <c r="AR69" s="99" t="str">
        <f>HYPERLINK("mailto:julia01945@yahoo.com","julia01945@yahoo.com")</f>
        <v>julia01945@yahoo.com</v>
      </c>
      <c r="AS69" s="89"/>
      <c r="AT69" s="77" t="s">
        <v>314</v>
      </c>
      <c r="AU69" s="65"/>
      <c r="AV69" s="65" t="s">
        <v>182</v>
      </c>
      <c r="AW69" s="89"/>
      <c r="AX69" s="69" t="s">
        <v>611</v>
      </c>
      <c r="AY69" s="69" t="s">
        <v>612</v>
      </c>
      <c r="BB69" s="89"/>
      <c r="BC69" s="94"/>
      <c r="BE69" s="89"/>
      <c r="BF69" s="69"/>
      <c r="BG69" s="94"/>
      <c r="BI69" s="49"/>
      <c r="BJ69" s="69">
        <v>1027.0</v>
      </c>
    </row>
    <row r="70" ht="15.75" customHeight="1">
      <c r="A70" s="50">
        <v>67.0</v>
      </c>
      <c r="B70" s="69"/>
      <c r="C70" s="69" t="s">
        <v>613</v>
      </c>
      <c r="D70" s="69" t="s">
        <v>614</v>
      </c>
      <c r="E70" s="69" t="s">
        <v>615</v>
      </c>
      <c r="F70" s="132"/>
      <c r="G70" s="78">
        <v>42209.0</v>
      </c>
      <c r="H70" s="77" t="s">
        <v>133</v>
      </c>
      <c r="I70" s="55">
        <f>IF(H70='DO NOT EDIT'!I$6,1,0)</f>
        <v>0</v>
      </c>
      <c r="J70" s="75" t="s">
        <v>391</v>
      </c>
      <c r="K70" s="65" t="s">
        <v>144</v>
      </c>
      <c r="L70" s="65" t="s">
        <v>134</v>
      </c>
      <c r="M70" s="65" t="s">
        <v>104</v>
      </c>
      <c r="N70" s="65" t="s">
        <v>53</v>
      </c>
      <c r="O70" s="65" t="s">
        <v>327</v>
      </c>
      <c r="P70" s="78">
        <v>40377.0</v>
      </c>
      <c r="Q70" s="59">
        <f t="shared" si="1"/>
        <v>6</v>
      </c>
      <c r="R70" s="89"/>
      <c r="S70" s="65" t="s">
        <v>384</v>
      </c>
      <c r="T70" s="80"/>
      <c r="U70" s="65">
        <v>42209.0</v>
      </c>
      <c r="V70" s="65"/>
      <c r="W70" s="89"/>
      <c r="X70" s="65"/>
      <c r="Y70" s="65"/>
      <c r="Z70" s="65"/>
      <c r="AA70" s="89"/>
      <c r="AB70" s="94"/>
      <c r="AF70" s="89"/>
      <c r="AG70" s="65"/>
      <c r="AH70" s="65"/>
      <c r="AI70" s="65"/>
      <c r="AJ70" s="89"/>
      <c r="AK70" s="65" t="s">
        <v>616</v>
      </c>
      <c r="AL70" s="65" t="s">
        <v>144</v>
      </c>
      <c r="AM70" s="65" t="s">
        <v>111</v>
      </c>
      <c r="AN70" s="84">
        <v>98052.0</v>
      </c>
      <c r="AO70" s="98"/>
      <c r="AP70" s="98" t="s">
        <v>617</v>
      </c>
      <c r="AQ70" s="65" t="s">
        <v>614</v>
      </c>
      <c r="AR70" s="99" t="str">
        <f>HYPERLINK("mailto:sahassan_up@hotmail.com","sahassan_up@hotmail.com")</f>
        <v>sahassan_up@hotmail.com</v>
      </c>
      <c r="AS70" s="89"/>
      <c r="AT70" s="77" t="s">
        <v>314</v>
      </c>
      <c r="AU70" s="77"/>
      <c r="AV70" s="77" t="s">
        <v>182</v>
      </c>
      <c r="AW70" s="89"/>
      <c r="AX70" s="69" t="s">
        <v>611</v>
      </c>
      <c r="AY70" s="69" t="s">
        <v>618</v>
      </c>
      <c r="BB70" s="89"/>
      <c r="BC70" s="94"/>
      <c r="BE70" s="89"/>
      <c r="BF70" s="51" t="s">
        <v>619</v>
      </c>
      <c r="BG70" s="94"/>
      <c r="BI70" s="49"/>
      <c r="BJ70" s="69">
        <v>1028.0</v>
      </c>
    </row>
    <row r="71" ht="15.75" customHeight="1">
      <c r="A71" s="50">
        <v>68.0</v>
      </c>
      <c r="B71" s="69"/>
      <c r="C71" s="69" t="s">
        <v>620</v>
      </c>
      <c r="D71" s="132"/>
      <c r="E71" s="69" t="s">
        <v>621</v>
      </c>
      <c r="F71" s="132"/>
      <c r="G71" s="78">
        <v>42212.0</v>
      </c>
      <c r="H71" s="65" t="s">
        <v>94</v>
      </c>
      <c r="I71" s="55">
        <f>IF(H71='DO NOT EDIT'!I$6,1,0)</f>
        <v>1</v>
      </c>
      <c r="J71" s="75"/>
      <c r="K71" s="65" t="s">
        <v>144</v>
      </c>
      <c r="L71" s="65" t="s">
        <v>134</v>
      </c>
      <c r="M71" s="65" t="s">
        <v>104</v>
      </c>
      <c r="N71" s="65" t="s">
        <v>53</v>
      </c>
      <c r="O71" s="77" t="s">
        <v>308</v>
      </c>
      <c r="P71" s="78">
        <v>39364.0</v>
      </c>
      <c r="Q71" s="59">
        <f t="shared" si="1"/>
        <v>9</v>
      </c>
      <c r="R71" s="89"/>
      <c r="S71" s="65" t="s">
        <v>384</v>
      </c>
      <c r="T71" s="80"/>
      <c r="U71" s="65">
        <v>42212.0</v>
      </c>
      <c r="V71" s="65"/>
      <c r="W71" s="89"/>
      <c r="X71" s="64">
        <v>42691.0</v>
      </c>
      <c r="Y71" s="64">
        <v>42933.0</v>
      </c>
      <c r="Z71" s="65"/>
      <c r="AA71" s="89"/>
      <c r="AB71" s="94"/>
      <c r="AF71" s="89"/>
      <c r="AG71" s="65"/>
      <c r="AH71" s="65"/>
      <c r="AI71" s="65"/>
      <c r="AJ71" s="89"/>
      <c r="AK71" s="65" t="s">
        <v>625</v>
      </c>
      <c r="AL71" s="65" t="s">
        <v>144</v>
      </c>
      <c r="AM71" s="65" t="s">
        <v>111</v>
      </c>
      <c r="AN71" s="84">
        <v>98052.0</v>
      </c>
      <c r="AO71" s="98"/>
      <c r="AP71" s="98" t="s">
        <v>629</v>
      </c>
      <c r="AQ71" s="65" t="s">
        <v>630</v>
      </c>
      <c r="AR71" s="99" t="str">
        <f t="shared" ref="AR71:AR72" si="3">HYPERLINK("mailto:yogs101@yahoo.com","yogs101@yahoo.com")</f>
        <v>yogs101@yahoo.com</v>
      </c>
      <c r="AS71" s="89"/>
      <c r="AT71" s="77" t="s">
        <v>314</v>
      </c>
      <c r="AU71" s="65"/>
      <c r="AV71" s="65" t="s">
        <v>248</v>
      </c>
      <c r="AW71" s="89"/>
      <c r="AX71" s="69"/>
      <c r="BB71" s="89"/>
      <c r="BC71" s="94"/>
      <c r="BE71" s="89"/>
      <c r="BF71" s="69"/>
      <c r="BG71" s="94"/>
      <c r="BI71" s="49"/>
      <c r="BJ71" s="69">
        <v>1029.0</v>
      </c>
    </row>
    <row r="72" ht="15.75" customHeight="1">
      <c r="A72" s="50">
        <v>69.0</v>
      </c>
      <c r="B72" s="69"/>
      <c r="C72" s="69" t="s">
        <v>631</v>
      </c>
      <c r="D72" s="132"/>
      <c r="E72" s="69" t="s">
        <v>621</v>
      </c>
      <c r="F72" s="132"/>
      <c r="G72" s="78">
        <v>42212.0</v>
      </c>
      <c r="H72" s="65" t="s">
        <v>94</v>
      </c>
      <c r="I72" s="55">
        <f>IF(H72='DO NOT EDIT'!I$6,1,0)</f>
        <v>1</v>
      </c>
      <c r="J72" s="75"/>
      <c r="K72" s="65" t="s">
        <v>144</v>
      </c>
      <c r="L72" s="65" t="s">
        <v>134</v>
      </c>
      <c r="M72" s="65" t="s">
        <v>104</v>
      </c>
      <c r="N72" s="65" t="s">
        <v>53</v>
      </c>
      <c r="O72" s="65" t="s">
        <v>327</v>
      </c>
      <c r="P72" s="78">
        <v>40665.0</v>
      </c>
      <c r="Q72" s="59">
        <f t="shared" si="1"/>
        <v>6</v>
      </c>
      <c r="R72" s="89"/>
      <c r="S72" s="65" t="s">
        <v>384</v>
      </c>
      <c r="T72" s="80"/>
      <c r="U72" s="65">
        <v>42212.0</v>
      </c>
      <c r="V72" s="65"/>
      <c r="W72" s="89"/>
      <c r="X72" s="64">
        <v>42689.0</v>
      </c>
      <c r="Y72" s="64">
        <v>42901.0</v>
      </c>
      <c r="Z72" s="65"/>
      <c r="AA72" s="89"/>
      <c r="AB72" s="94"/>
      <c r="AF72" s="89"/>
      <c r="AG72" s="65"/>
      <c r="AH72" s="65"/>
      <c r="AI72" s="65"/>
      <c r="AJ72" s="89"/>
      <c r="AK72" s="65" t="s">
        <v>625</v>
      </c>
      <c r="AL72" s="65" t="s">
        <v>144</v>
      </c>
      <c r="AM72" s="65" t="s">
        <v>111</v>
      </c>
      <c r="AN72" s="84">
        <v>98052.0</v>
      </c>
      <c r="AO72" s="98"/>
      <c r="AP72" s="98" t="s">
        <v>629</v>
      </c>
      <c r="AQ72" s="65" t="s">
        <v>632</v>
      </c>
      <c r="AR72" s="99" t="str">
        <f t="shared" si="3"/>
        <v>yogs101@yahoo.com</v>
      </c>
      <c r="AS72" s="89"/>
      <c r="AT72" s="77" t="s">
        <v>314</v>
      </c>
      <c r="AU72" s="65"/>
      <c r="AV72" s="65" t="s">
        <v>248</v>
      </c>
      <c r="AW72" s="89"/>
      <c r="AX72" s="69"/>
      <c r="BB72" s="89"/>
      <c r="BC72" s="94"/>
      <c r="BE72" s="89"/>
      <c r="BF72" s="69"/>
      <c r="BG72" s="94"/>
      <c r="BI72" s="49"/>
      <c r="BJ72" s="69">
        <v>1030.0</v>
      </c>
    </row>
    <row r="73" ht="15.75" customHeight="1">
      <c r="A73" s="50">
        <v>70.0</v>
      </c>
      <c r="B73" s="106"/>
      <c r="C73" s="106" t="s">
        <v>633</v>
      </c>
      <c r="D73" s="106"/>
      <c r="E73" s="106" t="s">
        <v>634</v>
      </c>
      <c r="F73" s="106"/>
      <c r="G73" s="74">
        <v>41179.0</v>
      </c>
      <c r="H73" s="77" t="s">
        <v>133</v>
      </c>
      <c r="I73" s="55">
        <f>IF(H73='DO NOT EDIT'!I$6,1,0)</f>
        <v>0</v>
      </c>
      <c r="J73" s="75">
        <v>42415.0</v>
      </c>
      <c r="K73" s="147" t="s">
        <v>208</v>
      </c>
      <c r="L73" s="147" t="s">
        <v>134</v>
      </c>
      <c r="M73" s="77" t="s">
        <v>43</v>
      </c>
      <c r="N73" s="65" t="s">
        <v>53</v>
      </c>
      <c r="O73" s="147" t="s">
        <v>327</v>
      </c>
      <c r="P73" s="74">
        <v>39232.0</v>
      </c>
      <c r="Q73" s="59">
        <f t="shared" si="1"/>
        <v>10</v>
      </c>
      <c r="R73" s="149"/>
      <c r="S73" s="147" t="s">
        <v>384</v>
      </c>
      <c r="T73" s="80"/>
      <c r="U73" s="75">
        <v>41179.0</v>
      </c>
      <c r="V73" s="147"/>
      <c r="W73" s="149"/>
      <c r="X73" s="65"/>
      <c r="Y73" s="65"/>
      <c r="Z73" s="65"/>
      <c r="AA73" s="149"/>
      <c r="AB73" s="106"/>
      <c r="AC73" s="106"/>
      <c r="AD73" s="106"/>
      <c r="AE73" s="106"/>
      <c r="AF73" s="149"/>
      <c r="AG73" s="147"/>
      <c r="AH73" s="147"/>
      <c r="AI73" s="147"/>
      <c r="AJ73" s="149"/>
      <c r="AK73" s="147" t="s">
        <v>635</v>
      </c>
      <c r="AL73" s="147" t="s">
        <v>208</v>
      </c>
      <c r="AM73" s="147" t="s">
        <v>111</v>
      </c>
      <c r="AN73" s="84">
        <v>98033.0</v>
      </c>
      <c r="AO73" s="150"/>
      <c r="AP73" s="150">
        <v>2.069155443E9</v>
      </c>
      <c r="AQ73" s="77" t="s">
        <v>636</v>
      </c>
      <c r="AR73" s="147" t="s">
        <v>637</v>
      </c>
      <c r="AS73" s="149"/>
      <c r="AT73" s="77" t="s">
        <v>314</v>
      </c>
      <c r="AU73" s="147"/>
      <c r="AV73" s="147"/>
      <c r="AW73" s="149"/>
      <c r="AX73" s="69"/>
      <c r="AY73" s="106"/>
      <c r="AZ73" s="106"/>
      <c r="BB73" s="149"/>
      <c r="BC73" s="106"/>
      <c r="BD73" s="106"/>
      <c r="BE73" s="149"/>
      <c r="BF73" s="69"/>
      <c r="BG73" s="69"/>
      <c r="BI73" s="49"/>
      <c r="BJ73" s="69">
        <v>1031.0</v>
      </c>
    </row>
    <row r="74" ht="15.75" customHeight="1">
      <c r="A74" s="50">
        <v>71.0</v>
      </c>
      <c r="B74" s="106"/>
      <c r="C74" s="106" t="s">
        <v>638</v>
      </c>
      <c r="D74" s="106"/>
      <c r="E74" s="106" t="s">
        <v>639</v>
      </c>
      <c r="F74" s="106"/>
      <c r="G74" s="74">
        <v>40639.0</v>
      </c>
      <c r="H74" s="77" t="s">
        <v>199</v>
      </c>
      <c r="I74" s="55">
        <f>IF(H74='DO NOT EDIT'!I$6,1,0)</f>
        <v>0</v>
      </c>
      <c r="J74" s="75"/>
      <c r="K74" s="147" t="s">
        <v>208</v>
      </c>
      <c r="L74" s="147" t="s">
        <v>134</v>
      </c>
      <c r="M74" s="77" t="s">
        <v>53</v>
      </c>
      <c r="N74" s="77" t="s">
        <v>105</v>
      </c>
      <c r="O74" s="147" t="s">
        <v>308</v>
      </c>
      <c r="P74" s="74">
        <v>38030.0</v>
      </c>
      <c r="Q74" s="59">
        <f t="shared" si="1"/>
        <v>13</v>
      </c>
      <c r="R74" s="149"/>
      <c r="S74" s="77" t="s">
        <v>189</v>
      </c>
      <c r="T74" s="80"/>
      <c r="U74" s="75">
        <v>40639.0</v>
      </c>
      <c r="V74" s="147"/>
      <c r="W74" s="149"/>
      <c r="X74" s="65">
        <v>42131.0</v>
      </c>
      <c r="Y74" s="65"/>
      <c r="Z74" s="65"/>
      <c r="AA74" s="149"/>
      <c r="AB74" s="106"/>
      <c r="AC74" s="106"/>
      <c r="AD74" s="106"/>
      <c r="AE74" s="106"/>
      <c r="AF74" s="149"/>
      <c r="AG74" s="77" t="s">
        <v>299</v>
      </c>
      <c r="AH74" s="77" t="s">
        <v>640</v>
      </c>
      <c r="AI74" s="77" t="s">
        <v>417</v>
      </c>
      <c r="AJ74" s="149"/>
      <c r="AK74" s="147" t="s">
        <v>641</v>
      </c>
      <c r="AL74" s="147" t="s">
        <v>208</v>
      </c>
      <c r="AM74" s="147" t="s">
        <v>111</v>
      </c>
      <c r="AN74" s="84">
        <v>98034.0</v>
      </c>
      <c r="AO74" s="92" t="s">
        <v>642</v>
      </c>
      <c r="AP74" s="150"/>
      <c r="AQ74" s="77" t="s">
        <v>643</v>
      </c>
      <c r="AR74" s="151" t="str">
        <f>HYPERLINK("mailto:adriennekhurana@att.net","adriennekhurana@att.net")</f>
        <v>adriennekhurana@att.net</v>
      </c>
      <c r="AS74" s="149"/>
      <c r="AT74" s="77" t="s">
        <v>314</v>
      </c>
      <c r="AU74" s="147"/>
      <c r="AV74" s="147"/>
      <c r="AW74" s="149"/>
      <c r="AX74" s="106"/>
      <c r="AY74" s="106"/>
      <c r="AZ74" s="106"/>
      <c r="BA74" s="106"/>
      <c r="BB74" s="149"/>
      <c r="BC74" s="106"/>
      <c r="BD74" s="106"/>
      <c r="BE74" s="149"/>
      <c r="BF74" s="106"/>
      <c r="BG74" s="106"/>
      <c r="BH74" s="106"/>
      <c r="BI74" s="149"/>
      <c r="BJ74" s="106">
        <v>1032.0</v>
      </c>
    </row>
    <row r="75" ht="15.75" customHeight="1">
      <c r="A75" s="50">
        <v>72.0</v>
      </c>
      <c r="B75" s="106"/>
      <c r="C75" s="106" t="s">
        <v>644</v>
      </c>
      <c r="D75" s="106"/>
      <c r="E75" s="106" t="s">
        <v>645</v>
      </c>
      <c r="F75" s="106"/>
      <c r="G75" s="74">
        <v>42178.0</v>
      </c>
      <c r="H75" s="77" t="s">
        <v>133</v>
      </c>
      <c r="I75" s="55">
        <f>IF(H75='DO NOT EDIT'!I$6,1,0)</f>
        <v>0</v>
      </c>
      <c r="J75" s="75">
        <v>42475.0</v>
      </c>
      <c r="K75" s="73" t="s">
        <v>208</v>
      </c>
      <c r="L75" s="73" t="s">
        <v>134</v>
      </c>
      <c r="M75" s="77" t="s">
        <v>25</v>
      </c>
      <c r="N75" s="65" t="s">
        <v>53</v>
      </c>
      <c r="O75" s="73" t="s">
        <v>327</v>
      </c>
      <c r="P75" s="78">
        <v>39710.0</v>
      </c>
      <c r="Q75" s="59">
        <f t="shared" si="1"/>
        <v>8</v>
      </c>
      <c r="R75" s="79"/>
      <c r="S75" s="73" t="s">
        <v>384</v>
      </c>
      <c r="T75" s="80"/>
      <c r="U75" s="107">
        <v>42178.0</v>
      </c>
      <c r="V75" s="73"/>
      <c r="W75" s="79"/>
      <c r="X75" s="65">
        <v>42321.0</v>
      </c>
      <c r="Y75" s="65"/>
      <c r="Z75" s="65"/>
      <c r="AA75" s="79"/>
      <c r="AB75" s="83"/>
      <c r="AC75" s="83"/>
      <c r="AD75" s="83"/>
      <c r="AE75" s="83"/>
      <c r="AF75" s="79"/>
      <c r="AG75" s="73"/>
      <c r="AH75" s="73"/>
      <c r="AI75" s="73"/>
      <c r="AJ75" s="79"/>
      <c r="AK75" s="73" t="s">
        <v>646</v>
      </c>
      <c r="AL75" s="73" t="s">
        <v>347</v>
      </c>
      <c r="AM75" s="73" t="s">
        <v>111</v>
      </c>
      <c r="AN75" s="84">
        <v>98072.0</v>
      </c>
      <c r="AO75" s="92" t="s">
        <v>647</v>
      </c>
      <c r="AP75" s="85"/>
      <c r="AQ75" s="77" t="s">
        <v>648</v>
      </c>
      <c r="AR75" s="108" t="str">
        <f>HYPERLINK("mailto:heatheroa@msn.com","heatheroa@msn.com")</f>
        <v>heatheroa@msn.com</v>
      </c>
      <c r="AS75" s="79"/>
      <c r="AT75" s="77" t="s">
        <v>314</v>
      </c>
      <c r="AU75" s="73"/>
      <c r="AV75" s="77" t="s">
        <v>649</v>
      </c>
      <c r="AW75" s="79"/>
      <c r="AX75" s="69"/>
      <c r="AY75" s="83"/>
      <c r="AZ75" s="83"/>
      <c r="BA75" s="50" t="s">
        <v>650</v>
      </c>
      <c r="BB75" s="79"/>
      <c r="BC75" s="106"/>
      <c r="BD75" s="83"/>
      <c r="BE75" s="79"/>
      <c r="BF75" s="69"/>
      <c r="BG75" s="69"/>
      <c r="BI75" s="49"/>
      <c r="BJ75" s="69">
        <v>1033.0</v>
      </c>
    </row>
    <row r="76" ht="15.75" customHeight="1">
      <c r="A76" s="50">
        <v>73.0</v>
      </c>
      <c r="B76" s="106"/>
      <c r="C76" s="106" t="s">
        <v>651</v>
      </c>
      <c r="D76" s="106"/>
      <c r="E76" s="106" t="s">
        <v>652</v>
      </c>
      <c r="F76" s="106"/>
      <c r="G76" s="74">
        <v>41491.0</v>
      </c>
      <c r="H76" s="77" t="s">
        <v>133</v>
      </c>
      <c r="I76" s="55">
        <f>IF(H76='DO NOT EDIT'!I$6,1,0)</f>
        <v>0</v>
      </c>
      <c r="J76" s="75">
        <v>42628.0</v>
      </c>
      <c r="K76" s="147" t="s">
        <v>208</v>
      </c>
      <c r="L76" s="147" t="s">
        <v>134</v>
      </c>
      <c r="M76" s="77" t="s">
        <v>43</v>
      </c>
      <c r="N76" s="65" t="s">
        <v>53</v>
      </c>
      <c r="O76" s="147" t="s">
        <v>308</v>
      </c>
      <c r="P76" s="74">
        <v>37724.0</v>
      </c>
      <c r="Q76" s="59">
        <f t="shared" si="1"/>
        <v>14</v>
      </c>
      <c r="R76" s="149"/>
      <c r="S76" s="147" t="s">
        <v>189</v>
      </c>
      <c r="T76" s="80"/>
      <c r="U76" s="75">
        <v>41491.0</v>
      </c>
      <c r="V76" s="147"/>
      <c r="W76" s="149"/>
      <c r="X76" s="65">
        <v>42286.0</v>
      </c>
      <c r="Y76" s="65"/>
      <c r="Z76" s="65"/>
      <c r="AA76" s="149"/>
      <c r="AB76" s="90" t="s">
        <v>318</v>
      </c>
      <c r="AC76" s="90" t="s">
        <v>398</v>
      </c>
      <c r="AD76" s="152">
        <v>42257.0</v>
      </c>
      <c r="AE76" s="152">
        <v>42429.0</v>
      </c>
      <c r="AF76" s="149"/>
      <c r="AG76" s="147"/>
      <c r="AH76" s="147"/>
      <c r="AI76" s="147"/>
      <c r="AJ76" s="149"/>
      <c r="AK76" s="147" t="s">
        <v>653</v>
      </c>
      <c r="AL76" s="147" t="s">
        <v>201</v>
      </c>
      <c r="AM76" s="147" t="s">
        <v>111</v>
      </c>
      <c r="AN76" s="84">
        <v>98012.0</v>
      </c>
      <c r="AO76" s="150"/>
      <c r="AP76" s="150">
        <v>4.253191841E9</v>
      </c>
      <c r="AQ76" s="77" t="s">
        <v>654</v>
      </c>
      <c r="AR76" s="151" t="str">
        <f>HYPERLINK("mailto:sandramanrique13@gmail.com","sandramanrique13@gmail.com")</f>
        <v>sandramanrique13@gmail.com</v>
      </c>
      <c r="AS76" s="149"/>
      <c r="AT76" s="77" t="s">
        <v>314</v>
      </c>
      <c r="AU76" s="147"/>
      <c r="AV76" s="77" t="s">
        <v>215</v>
      </c>
      <c r="AW76" s="149"/>
      <c r="AX76" s="69"/>
      <c r="AY76" s="106"/>
      <c r="AZ76" s="106"/>
      <c r="BB76" s="149"/>
      <c r="BC76" s="106"/>
      <c r="BD76" s="106"/>
      <c r="BE76" s="149"/>
      <c r="BF76" s="51" t="s">
        <v>655</v>
      </c>
      <c r="BG76" s="69"/>
      <c r="BI76" s="49"/>
      <c r="BJ76" s="69">
        <v>1034.0</v>
      </c>
    </row>
    <row r="77" ht="15.75" customHeight="1">
      <c r="A77" s="50">
        <v>74.0</v>
      </c>
      <c r="B77" s="106"/>
      <c r="C77" s="106" t="s">
        <v>656</v>
      </c>
      <c r="D77" s="106"/>
      <c r="E77" s="106" t="s">
        <v>657</v>
      </c>
      <c r="F77" s="106"/>
      <c r="G77" s="74">
        <v>41802.0</v>
      </c>
      <c r="H77" s="77" t="s">
        <v>133</v>
      </c>
      <c r="I77" s="55">
        <f>IF(H77='DO NOT EDIT'!I$6,1,0)</f>
        <v>0</v>
      </c>
      <c r="J77" s="75">
        <v>42628.0</v>
      </c>
      <c r="K77" s="147" t="s">
        <v>208</v>
      </c>
      <c r="L77" s="147" t="s">
        <v>134</v>
      </c>
      <c r="M77" s="147" t="s">
        <v>658</v>
      </c>
      <c r="N77" s="65" t="s">
        <v>53</v>
      </c>
      <c r="O77" s="147" t="s">
        <v>327</v>
      </c>
      <c r="P77" s="74">
        <v>40569.0</v>
      </c>
      <c r="Q77" s="59">
        <f t="shared" si="1"/>
        <v>6</v>
      </c>
      <c r="R77" s="149"/>
      <c r="S77" s="77" t="s">
        <v>384</v>
      </c>
      <c r="T77" s="80"/>
      <c r="U77" s="75">
        <v>41802.0</v>
      </c>
      <c r="V77" s="147"/>
      <c r="W77" s="149"/>
      <c r="X77" s="65">
        <v>42084.0</v>
      </c>
      <c r="Y77" s="65"/>
      <c r="Z77" s="65"/>
      <c r="AA77" s="149"/>
      <c r="AB77" s="106"/>
      <c r="AC77" s="106"/>
      <c r="AD77" s="106"/>
      <c r="AE77" s="106"/>
      <c r="AF77" s="149"/>
      <c r="AG77" s="147"/>
      <c r="AH77" s="147"/>
      <c r="AI77" s="147"/>
      <c r="AJ77" s="149"/>
      <c r="AK77" s="147" t="s">
        <v>659</v>
      </c>
      <c r="AL77" s="147" t="s">
        <v>208</v>
      </c>
      <c r="AM77" s="147" t="s">
        <v>111</v>
      </c>
      <c r="AN77" s="84">
        <v>98033.0</v>
      </c>
      <c r="AO77" s="150"/>
      <c r="AP77" s="150">
        <v>2.458698045E9</v>
      </c>
      <c r="AQ77" s="77" t="s">
        <v>259</v>
      </c>
      <c r="AR77" s="147" t="s">
        <v>660</v>
      </c>
      <c r="AS77" s="149"/>
      <c r="AT77" s="77" t="s">
        <v>314</v>
      </c>
      <c r="AU77" s="147"/>
      <c r="AV77" s="77" t="s">
        <v>649</v>
      </c>
      <c r="AW77" s="149"/>
      <c r="AX77" s="69"/>
      <c r="AY77" s="106"/>
      <c r="AZ77" s="106"/>
      <c r="BB77" s="149"/>
      <c r="BC77" s="106"/>
      <c r="BD77" s="106"/>
      <c r="BE77" s="149"/>
      <c r="BF77" s="69"/>
      <c r="BG77" s="69"/>
      <c r="BI77" s="49"/>
      <c r="BJ77" s="69">
        <v>1036.0</v>
      </c>
    </row>
    <row r="78" ht="15.75" customHeight="1">
      <c r="A78" s="50">
        <v>75.0</v>
      </c>
      <c r="B78" s="106"/>
      <c r="C78" s="106" t="s">
        <v>661</v>
      </c>
      <c r="D78" s="106"/>
      <c r="E78" s="106" t="s">
        <v>662</v>
      </c>
      <c r="F78" s="106"/>
      <c r="G78" s="78"/>
      <c r="H78" s="73" t="s">
        <v>133</v>
      </c>
      <c r="I78" s="55">
        <f>IF(H78='DO NOT EDIT'!I$6,1,0)</f>
        <v>0</v>
      </c>
      <c r="J78" s="75" t="s">
        <v>391</v>
      </c>
      <c r="K78" s="73" t="s">
        <v>208</v>
      </c>
      <c r="L78" s="73" t="s">
        <v>134</v>
      </c>
      <c r="M78" s="73" t="s">
        <v>105</v>
      </c>
      <c r="N78" s="56" t="s">
        <v>106</v>
      </c>
      <c r="O78" s="73" t="s">
        <v>135</v>
      </c>
      <c r="P78" s="78" t="s">
        <v>663</v>
      </c>
      <c r="Q78" s="59">
        <f t="shared" si="1"/>
        <v>64</v>
      </c>
      <c r="R78" s="79"/>
      <c r="S78" s="73" t="s">
        <v>127</v>
      </c>
      <c r="T78" s="80"/>
      <c r="U78" s="73"/>
      <c r="V78" s="73"/>
      <c r="W78" s="79"/>
      <c r="X78" s="65"/>
      <c r="Y78" s="65"/>
      <c r="Z78" s="65"/>
      <c r="AA78" s="79"/>
      <c r="AB78" s="83"/>
      <c r="AC78" s="83"/>
      <c r="AD78" s="83"/>
      <c r="AE78" s="83"/>
      <c r="AF78" s="79"/>
      <c r="AG78" s="73"/>
      <c r="AH78" s="73"/>
      <c r="AI78" s="73"/>
      <c r="AJ78" s="79"/>
      <c r="AK78" s="73" t="s">
        <v>664</v>
      </c>
      <c r="AL78" s="73" t="s">
        <v>665</v>
      </c>
      <c r="AM78" s="73" t="s">
        <v>111</v>
      </c>
      <c r="AN78" s="84">
        <v>98040.0</v>
      </c>
      <c r="AO78" s="85" t="s">
        <v>666</v>
      </c>
      <c r="AP78" s="85" t="s">
        <v>667</v>
      </c>
      <c r="AQ78" s="73"/>
      <c r="AR78" s="108" t="str">
        <f>HYPERLINK("mailto:paula.libes@gmail.com","paula.libes@gmail.com")</f>
        <v>paula.libes@gmail.com</v>
      </c>
      <c r="AS78" s="79"/>
      <c r="AT78" s="77" t="s">
        <v>668</v>
      </c>
      <c r="AU78" s="73"/>
      <c r="AV78" s="73"/>
      <c r="AW78" s="79"/>
      <c r="AX78" s="106"/>
      <c r="AY78" s="83"/>
      <c r="AZ78" s="83"/>
      <c r="BA78" s="106"/>
      <c r="BB78" s="79"/>
      <c r="BC78" s="106"/>
      <c r="BD78" s="83"/>
      <c r="BE78" s="79"/>
      <c r="BF78" s="106"/>
      <c r="BG78" s="106"/>
      <c r="BH78" s="106"/>
      <c r="BI78" s="149"/>
      <c r="BJ78" s="106">
        <v>1037.0</v>
      </c>
    </row>
    <row r="79" ht="15.75" customHeight="1">
      <c r="A79" s="50">
        <v>76.0</v>
      </c>
      <c r="B79" s="106"/>
      <c r="C79" s="106" t="s">
        <v>669</v>
      </c>
      <c r="D79" s="106"/>
      <c r="E79" s="106" t="s">
        <v>670</v>
      </c>
      <c r="F79" s="106"/>
      <c r="G79" s="74">
        <v>36997.0</v>
      </c>
      <c r="H79" s="77" t="s">
        <v>133</v>
      </c>
      <c r="I79" s="55">
        <f>IF(H79='DO NOT EDIT'!I$6,1,0)</f>
        <v>0</v>
      </c>
      <c r="J79" s="75">
        <v>42536.0</v>
      </c>
      <c r="K79" s="147" t="s">
        <v>208</v>
      </c>
      <c r="L79" s="147" t="s">
        <v>134</v>
      </c>
      <c r="M79" s="77" t="s">
        <v>53</v>
      </c>
      <c r="N79" s="77" t="s">
        <v>105</v>
      </c>
      <c r="O79" s="147" t="s">
        <v>308</v>
      </c>
      <c r="P79" s="74">
        <v>37057.0</v>
      </c>
      <c r="Q79" s="59">
        <f t="shared" si="1"/>
        <v>16</v>
      </c>
      <c r="R79" s="149"/>
      <c r="S79" s="77" t="s">
        <v>309</v>
      </c>
      <c r="T79" s="80"/>
      <c r="U79" s="75">
        <v>42380.0</v>
      </c>
      <c r="V79" s="147"/>
      <c r="W79" s="149"/>
      <c r="X79" s="65">
        <v>42200.0</v>
      </c>
      <c r="Y79" s="65"/>
      <c r="Z79" s="65"/>
      <c r="AA79" s="149"/>
      <c r="AB79" s="90" t="s">
        <v>318</v>
      </c>
      <c r="AC79" s="90" t="s">
        <v>671</v>
      </c>
      <c r="AD79" s="152">
        <v>42380.0</v>
      </c>
      <c r="AE79" s="106"/>
      <c r="AF79" s="149"/>
      <c r="AG79" s="147"/>
      <c r="AH79" s="147"/>
      <c r="AI79" s="147"/>
      <c r="AJ79" s="149"/>
      <c r="AK79" s="147" t="s">
        <v>672</v>
      </c>
      <c r="AL79" s="147" t="s">
        <v>208</v>
      </c>
      <c r="AM79" s="147" t="s">
        <v>111</v>
      </c>
      <c r="AN79" s="84">
        <v>98033.0</v>
      </c>
      <c r="AO79" s="92" t="s">
        <v>673</v>
      </c>
      <c r="AP79" s="150">
        <v>4.256050788E9</v>
      </c>
      <c r="AQ79" s="77" t="s">
        <v>674</v>
      </c>
      <c r="AR79" s="147" t="s">
        <v>675</v>
      </c>
      <c r="AS79" s="149"/>
      <c r="AT79" s="77" t="s">
        <v>314</v>
      </c>
      <c r="AU79" s="147"/>
      <c r="AV79" s="77" t="s">
        <v>215</v>
      </c>
      <c r="AW79" s="149"/>
      <c r="AX79" s="51" t="s">
        <v>509</v>
      </c>
      <c r="AY79" s="106"/>
      <c r="AZ79" s="106"/>
      <c r="BB79" s="149"/>
      <c r="BC79" s="106"/>
      <c r="BD79" s="106"/>
      <c r="BE79" s="149"/>
      <c r="BF79" s="69"/>
      <c r="BG79" s="69"/>
      <c r="BI79" s="49"/>
      <c r="BJ79" s="69">
        <v>1038.0</v>
      </c>
    </row>
    <row r="80" ht="15.75" customHeight="1">
      <c r="A80" s="50">
        <v>77.0</v>
      </c>
      <c r="B80" s="106"/>
      <c r="C80" s="106" t="s">
        <v>676</v>
      </c>
      <c r="D80" s="106"/>
      <c r="E80" s="106" t="s">
        <v>677</v>
      </c>
      <c r="F80" s="106"/>
      <c r="G80" s="74">
        <v>41700.0</v>
      </c>
      <c r="H80" s="77" t="s">
        <v>133</v>
      </c>
      <c r="I80" s="55">
        <f>IF(H80='DO NOT EDIT'!I$6,1,0)</f>
        <v>0</v>
      </c>
      <c r="J80" s="75">
        <v>42566.0</v>
      </c>
      <c r="K80" s="73" t="s">
        <v>208</v>
      </c>
      <c r="L80" s="73" t="s">
        <v>134</v>
      </c>
      <c r="M80" s="77" t="s">
        <v>29</v>
      </c>
      <c r="N80" s="65" t="s">
        <v>53</v>
      </c>
      <c r="O80" s="77" t="s">
        <v>308</v>
      </c>
      <c r="P80" s="74">
        <v>39353.0</v>
      </c>
      <c r="Q80" s="59">
        <f t="shared" si="1"/>
        <v>9</v>
      </c>
      <c r="R80" s="79"/>
      <c r="S80" s="77" t="s">
        <v>317</v>
      </c>
      <c r="T80" s="80"/>
      <c r="U80" s="107">
        <v>41700.0</v>
      </c>
      <c r="V80" s="73"/>
      <c r="W80" s="79"/>
      <c r="X80" s="65">
        <v>42321.0</v>
      </c>
      <c r="Y80" s="65"/>
      <c r="Z80" s="65"/>
      <c r="AA80" s="79"/>
      <c r="AB80" s="83"/>
      <c r="AC80" s="83"/>
      <c r="AD80" s="83"/>
      <c r="AE80" s="83"/>
      <c r="AF80" s="79"/>
      <c r="AG80" s="73"/>
      <c r="AH80" s="73"/>
      <c r="AI80" s="73"/>
      <c r="AJ80" s="79"/>
      <c r="AK80" s="73" t="s">
        <v>678</v>
      </c>
      <c r="AL80" s="73" t="s">
        <v>679</v>
      </c>
      <c r="AM80" s="73" t="s">
        <v>111</v>
      </c>
      <c r="AN80" s="84">
        <v>98028.0</v>
      </c>
      <c r="AO80" s="85"/>
      <c r="AP80" s="85">
        <v>4.259844821E9</v>
      </c>
      <c r="AQ80" s="77" t="s">
        <v>680</v>
      </c>
      <c r="AR80" s="73" t="s">
        <v>681</v>
      </c>
      <c r="AS80" s="79"/>
      <c r="AT80" s="77" t="s">
        <v>314</v>
      </c>
      <c r="AU80" s="73"/>
      <c r="AV80" s="77" t="s">
        <v>123</v>
      </c>
      <c r="AW80" s="79"/>
      <c r="AX80" s="69"/>
      <c r="AY80" s="83"/>
      <c r="AZ80" s="83"/>
      <c r="BB80" s="79"/>
      <c r="BC80" s="106"/>
      <c r="BD80" s="83"/>
      <c r="BE80" s="79"/>
      <c r="BF80" s="69"/>
      <c r="BG80" s="69"/>
      <c r="BI80" s="49"/>
      <c r="BJ80" s="69">
        <v>1039.0</v>
      </c>
    </row>
    <row r="81" ht="15.75" customHeight="1">
      <c r="A81" s="50">
        <v>78.0</v>
      </c>
      <c r="B81" s="106"/>
      <c r="C81" s="106" t="s">
        <v>682</v>
      </c>
      <c r="D81" s="106"/>
      <c r="E81" s="106" t="s">
        <v>683</v>
      </c>
      <c r="F81" s="106"/>
      <c r="G81" s="78"/>
      <c r="H81" s="73" t="s">
        <v>133</v>
      </c>
      <c r="I81" s="55">
        <f>IF(H81='DO NOT EDIT'!I$6,1,0)</f>
        <v>0</v>
      </c>
      <c r="J81" s="75">
        <v>42370.0</v>
      </c>
      <c r="K81" s="73" t="s">
        <v>208</v>
      </c>
      <c r="L81" s="73" t="s">
        <v>134</v>
      </c>
      <c r="M81" s="77" t="s">
        <v>25</v>
      </c>
      <c r="N81" s="65" t="s">
        <v>53</v>
      </c>
      <c r="O81" s="73" t="s">
        <v>327</v>
      </c>
      <c r="P81" s="78">
        <v>40596.0</v>
      </c>
      <c r="Q81" s="59">
        <f t="shared" si="1"/>
        <v>6</v>
      </c>
      <c r="R81" s="79"/>
      <c r="S81" s="73" t="s">
        <v>384</v>
      </c>
      <c r="T81" s="80"/>
      <c r="U81" s="73"/>
      <c r="V81" s="73"/>
      <c r="W81" s="79"/>
      <c r="X81" s="65">
        <v>42321.0</v>
      </c>
      <c r="Y81" s="65"/>
      <c r="Z81" s="65"/>
      <c r="AA81" s="79"/>
      <c r="AB81" s="83"/>
      <c r="AC81" s="83"/>
      <c r="AD81" s="83"/>
      <c r="AE81" s="83"/>
      <c r="AF81" s="79"/>
      <c r="AG81" s="73"/>
      <c r="AH81" s="73"/>
      <c r="AI81" s="73"/>
      <c r="AJ81" s="79"/>
      <c r="AK81" s="73" t="s">
        <v>684</v>
      </c>
      <c r="AL81" s="73" t="s">
        <v>208</v>
      </c>
      <c r="AM81" s="73" t="s">
        <v>111</v>
      </c>
      <c r="AN81" s="84">
        <v>98034.0</v>
      </c>
      <c r="AO81" s="85"/>
      <c r="AP81" s="85" t="s">
        <v>685</v>
      </c>
      <c r="AQ81" s="73"/>
      <c r="AR81" s="108" t="str">
        <f>HYPERLINK("mailto:milminha8@hotmail.com","milminha8@hotmail.com")</f>
        <v>milminha8@hotmail.com</v>
      </c>
      <c r="AS81" s="79"/>
      <c r="AT81" s="77" t="s">
        <v>314</v>
      </c>
      <c r="AU81" s="73"/>
      <c r="AV81" s="73"/>
      <c r="AW81" s="79"/>
      <c r="AX81" s="106"/>
      <c r="AY81" s="83"/>
      <c r="AZ81" s="83"/>
      <c r="BA81" s="106"/>
      <c r="BB81" s="79"/>
      <c r="BC81" s="106"/>
      <c r="BD81" s="83"/>
      <c r="BE81" s="79"/>
      <c r="BF81" s="106"/>
      <c r="BG81" s="106"/>
      <c r="BH81" s="106"/>
      <c r="BI81" s="149"/>
      <c r="BJ81" s="106">
        <v>1040.0</v>
      </c>
    </row>
    <row r="82" ht="15.75" customHeight="1">
      <c r="A82" s="50">
        <v>79.0</v>
      </c>
      <c r="B82" s="106"/>
      <c r="C82" s="106" t="s">
        <v>686</v>
      </c>
      <c r="D82" s="106"/>
      <c r="E82" s="106" t="s">
        <v>687</v>
      </c>
      <c r="F82" s="106"/>
      <c r="G82" s="74">
        <v>40795.0</v>
      </c>
      <c r="H82" s="77" t="s">
        <v>133</v>
      </c>
      <c r="I82" s="55">
        <f>IF(H82='DO NOT EDIT'!I$6,1,0)</f>
        <v>0</v>
      </c>
      <c r="J82" s="75">
        <v>42628.0</v>
      </c>
      <c r="K82" s="73" t="s">
        <v>208</v>
      </c>
      <c r="L82" s="73" t="s">
        <v>134</v>
      </c>
      <c r="M82" s="77" t="s">
        <v>53</v>
      </c>
      <c r="N82" s="77" t="s">
        <v>105</v>
      </c>
      <c r="O82" s="73" t="s">
        <v>308</v>
      </c>
      <c r="P82" s="78">
        <v>36026.0</v>
      </c>
      <c r="Q82" s="59">
        <f t="shared" si="1"/>
        <v>18</v>
      </c>
      <c r="R82" s="79"/>
      <c r="S82" s="73" t="s">
        <v>317</v>
      </c>
      <c r="T82" s="80"/>
      <c r="U82" s="107">
        <v>40795.0</v>
      </c>
      <c r="V82" s="73"/>
      <c r="W82" s="79"/>
      <c r="X82" s="65">
        <v>41986.0</v>
      </c>
      <c r="Y82" s="65"/>
      <c r="Z82" s="65"/>
      <c r="AA82" s="79"/>
      <c r="AB82" s="83"/>
      <c r="AC82" s="83"/>
      <c r="AD82" s="83"/>
      <c r="AE82" s="83"/>
      <c r="AF82" s="79"/>
      <c r="AG82" s="73"/>
      <c r="AH82" s="73"/>
      <c r="AI82" s="73"/>
      <c r="AJ82" s="79"/>
      <c r="AK82" s="73" t="s">
        <v>688</v>
      </c>
      <c r="AL82" s="73" t="s">
        <v>208</v>
      </c>
      <c r="AM82" s="73" t="s">
        <v>111</v>
      </c>
      <c r="AN82" s="84">
        <v>98034.0</v>
      </c>
      <c r="AO82" s="85"/>
      <c r="AP82" s="92" t="s">
        <v>689</v>
      </c>
      <c r="AQ82" s="77" t="s">
        <v>690</v>
      </c>
      <c r="AR82" s="108" t="str">
        <f>HYPERLINK("mailto:bethhil@yahoo.com","bethhil@yahoo.com")</f>
        <v>bethhil@yahoo.com</v>
      </c>
      <c r="AS82" s="79"/>
      <c r="AT82" s="77" t="s">
        <v>314</v>
      </c>
      <c r="AU82" s="73"/>
      <c r="AV82" s="77" t="s">
        <v>691</v>
      </c>
      <c r="AW82" s="79"/>
      <c r="AX82" s="69"/>
      <c r="AY82" s="83"/>
      <c r="AZ82" s="83"/>
      <c r="BB82" s="79"/>
      <c r="BC82" s="106"/>
      <c r="BD82" s="83"/>
      <c r="BE82" s="79"/>
      <c r="BF82" s="69"/>
      <c r="BG82" s="69"/>
      <c r="BI82" s="49"/>
      <c r="BJ82" s="69">
        <v>1041.0</v>
      </c>
    </row>
    <row r="83" ht="15.75" customHeight="1">
      <c r="A83" s="50">
        <v>80.0</v>
      </c>
      <c r="B83" s="136">
        <v>15546.0</v>
      </c>
      <c r="C83" s="106" t="s">
        <v>692</v>
      </c>
      <c r="D83" s="106"/>
      <c r="E83" s="106" t="s">
        <v>693</v>
      </c>
      <c r="F83" s="106"/>
      <c r="G83" s="74">
        <v>41800.0</v>
      </c>
      <c r="H83" s="77" t="s">
        <v>94</v>
      </c>
      <c r="I83" s="55">
        <f>IF(H83='DO NOT EDIT'!I$6,1,0)</f>
        <v>1</v>
      </c>
      <c r="J83" s="75"/>
      <c r="K83" s="73" t="s">
        <v>208</v>
      </c>
      <c r="L83" s="73" t="s">
        <v>134</v>
      </c>
      <c r="M83" s="77" t="s">
        <v>37</v>
      </c>
      <c r="N83" s="65" t="s">
        <v>53</v>
      </c>
      <c r="O83" s="73" t="s">
        <v>327</v>
      </c>
      <c r="P83" s="78">
        <v>39619.0</v>
      </c>
      <c r="Q83" s="59">
        <f t="shared" si="1"/>
        <v>9</v>
      </c>
      <c r="R83" s="79"/>
      <c r="S83" s="73" t="s">
        <v>384</v>
      </c>
      <c r="T83" s="80"/>
      <c r="U83" s="107">
        <v>41800.0</v>
      </c>
      <c r="V83" s="73"/>
      <c r="W83" s="79"/>
      <c r="X83" s="65">
        <v>42286.0</v>
      </c>
      <c r="Y83" s="64">
        <v>42782.0</v>
      </c>
      <c r="Z83" s="65"/>
      <c r="AA83" s="79"/>
      <c r="AB83" s="90" t="s">
        <v>318</v>
      </c>
      <c r="AC83" s="90" t="s">
        <v>407</v>
      </c>
      <c r="AD83" s="104">
        <v>42824.0</v>
      </c>
      <c r="AE83" s="104">
        <v>43008.0</v>
      </c>
      <c r="AF83" s="79"/>
      <c r="AG83" s="77" t="s">
        <v>289</v>
      </c>
      <c r="AH83" s="77" t="s">
        <v>694</v>
      </c>
      <c r="AI83" s="77" t="s">
        <v>695</v>
      </c>
      <c r="AJ83" s="79"/>
      <c r="AK83" s="73" t="s">
        <v>659</v>
      </c>
      <c r="AL83" s="73" t="s">
        <v>208</v>
      </c>
      <c r="AM83" s="73" t="s">
        <v>111</v>
      </c>
      <c r="AN83" s="84">
        <v>98033.0</v>
      </c>
      <c r="AO83" s="85"/>
      <c r="AP83" s="85">
        <v>4.258968045E9</v>
      </c>
      <c r="AQ83" s="77" t="s">
        <v>259</v>
      </c>
      <c r="AR83" s="73" t="s">
        <v>660</v>
      </c>
      <c r="AS83" s="79"/>
      <c r="AT83" s="77" t="s">
        <v>314</v>
      </c>
      <c r="AU83" s="73"/>
      <c r="AV83" s="77" t="s">
        <v>649</v>
      </c>
      <c r="AW83" s="79"/>
      <c r="AX83" s="69"/>
      <c r="AY83" s="83"/>
      <c r="AZ83" s="83"/>
      <c r="BB83" s="79"/>
      <c r="BC83" s="106"/>
      <c r="BD83" s="83"/>
      <c r="BE83" s="79"/>
      <c r="BF83" s="69"/>
      <c r="BG83" s="69"/>
      <c r="BI83" s="49"/>
      <c r="BJ83" s="69">
        <v>1042.0</v>
      </c>
    </row>
    <row r="84" ht="15.75" customHeight="1">
      <c r="A84" s="50">
        <v>81.0</v>
      </c>
      <c r="B84" s="106"/>
      <c r="C84" s="106" t="s">
        <v>389</v>
      </c>
      <c r="D84" s="106"/>
      <c r="E84" s="106" t="s">
        <v>696</v>
      </c>
      <c r="F84" s="106"/>
      <c r="G84" s="74">
        <v>41542.0</v>
      </c>
      <c r="H84" s="77" t="s">
        <v>133</v>
      </c>
      <c r="I84" s="55">
        <f>IF(H84='DO NOT EDIT'!I$6,1,0)</f>
        <v>0</v>
      </c>
      <c r="J84" s="75">
        <v>42809.0</v>
      </c>
      <c r="K84" s="73" t="s">
        <v>208</v>
      </c>
      <c r="L84" s="73" t="s">
        <v>134</v>
      </c>
      <c r="M84" s="77" t="s">
        <v>37</v>
      </c>
      <c r="N84" s="65" t="s">
        <v>53</v>
      </c>
      <c r="O84" s="73" t="s">
        <v>327</v>
      </c>
      <c r="P84" s="74">
        <v>39324.0</v>
      </c>
      <c r="Q84" s="59">
        <f t="shared" si="1"/>
        <v>9</v>
      </c>
      <c r="R84" s="79"/>
      <c r="S84" s="77" t="s">
        <v>317</v>
      </c>
      <c r="T84" s="80"/>
      <c r="U84" s="107">
        <v>41542.0</v>
      </c>
      <c r="V84" s="73"/>
      <c r="W84" s="79"/>
      <c r="X84" s="65">
        <v>42131.0</v>
      </c>
      <c r="Y84" s="64">
        <v>42782.0</v>
      </c>
      <c r="Z84" s="65"/>
      <c r="AA84" s="79"/>
      <c r="AB84" s="83"/>
      <c r="AC84" s="83"/>
      <c r="AD84" s="83"/>
      <c r="AE84" s="83"/>
      <c r="AF84" s="79"/>
      <c r="AG84" s="77" t="s">
        <v>299</v>
      </c>
      <c r="AH84" s="77" t="s">
        <v>417</v>
      </c>
      <c r="AI84" s="77" t="s">
        <v>695</v>
      </c>
      <c r="AJ84" s="79"/>
      <c r="AK84" s="73" t="s">
        <v>697</v>
      </c>
      <c r="AL84" s="73" t="s">
        <v>208</v>
      </c>
      <c r="AM84" s="73" t="s">
        <v>111</v>
      </c>
      <c r="AN84" s="84">
        <v>98034.0</v>
      </c>
      <c r="AO84" s="85" t="s">
        <v>698</v>
      </c>
      <c r="AP84" s="85" t="s">
        <v>699</v>
      </c>
      <c r="AQ84" s="77" t="s">
        <v>700</v>
      </c>
      <c r="AR84" s="73" t="s">
        <v>701</v>
      </c>
      <c r="AS84" s="79"/>
      <c r="AT84" s="77" t="s">
        <v>314</v>
      </c>
      <c r="AU84" s="73"/>
      <c r="AV84" s="77" t="s">
        <v>182</v>
      </c>
      <c r="AW84" s="79"/>
      <c r="AX84" s="69"/>
      <c r="AY84" s="83"/>
      <c r="AZ84" s="83"/>
      <c r="BB84" s="79"/>
      <c r="BC84" s="106"/>
      <c r="BD84" s="83"/>
      <c r="BE84" s="79"/>
      <c r="BF84" s="69"/>
      <c r="BG84" s="69"/>
      <c r="BI84" s="49"/>
      <c r="BJ84" s="51">
        <v>1043.0</v>
      </c>
    </row>
    <row r="85" ht="15.75" customHeight="1">
      <c r="A85" s="50">
        <v>82.0</v>
      </c>
      <c r="B85" s="106"/>
      <c r="C85" s="106" t="s">
        <v>702</v>
      </c>
      <c r="D85" s="106"/>
      <c r="E85" s="106" t="s">
        <v>703</v>
      </c>
      <c r="F85" s="106"/>
      <c r="G85" s="78"/>
      <c r="H85" s="77" t="s">
        <v>133</v>
      </c>
      <c r="I85" s="55">
        <f>IF(H85='DO NOT EDIT'!I$6,1,0)</f>
        <v>0</v>
      </c>
      <c r="J85" s="75" t="s">
        <v>391</v>
      </c>
      <c r="K85" s="73" t="s">
        <v>208</v>
      </c>
      <c r="L85" s="73" t="s">
        <v>134</v>
      </c>
      <c r="M85" s="73" t="s">
        <v>704</v>
      </c>
      <c r="N85" s="65" t="s">
        <v>53</v>
      </c>
      <c r="O85" s="77" t="s">
        <v>308</v>
      </c>
      <c r="P85" s="74">
        <v>39213.0</v>
      </c>
      <c r="Q85" s="59">
        <f t="shared" si="1"/>
        <v>10</v>
      </c>
      <c r="R85" s="79"/>
      <c r="S85" s="77" t="s">
        <v>317</v>
      </c>
      <c r="T85" s="80"/>
      <c r="U85" s="73"/>
      <c r="V85" s="73"/>
      <c r="W85" s="79"/>
      <c r="X85" s="65"/>
      <c r="Y85" s="65"/>
      <c r="Z85" s="65"/>
      <c r="AA85" s="79"/>
      <c r="AB85" s="83"/>
      <c r="AC85" s="83"/>
      <c r="AD85" s="83"/>
      <c r="AE85" s="83"/>
      <c r="AF85" s="79"/>
      <c r="AG85" s="73"/>
      <c r="AH85" s="73"/>
      <c r="AI85" s="73"/>
      <c r="AJ85" s="79"/>
      <c r="AK85" s="73" t="s">
        <v>641</v>
      </c>
      <c r="AL85" s="73" t="s">
        <v>208</v>
      </c>
      <c r="AM85" s="73" t="s">
        <v>111</v>
      </c>
      <c r="AN85" s="84">
        <v>98034.0</v>
      </c>
      <c r="AO85" s="92" t="s">
        <v>642</v>
      </c>
      <c r="AP85" s="85"/>
      <c r="AQ85" s="77" t="s">
        <v>643</v>
      </c>
      <c r="AR85" s="108" t="str">
        <f t="shared" ref="AR85:AR86" si="4">HYPERLINK("mailto:adriennekhurana@att.net","adriennekhurana@att.net")</f>
        <v>adriennekhurana@att.net</v>
      </c>
      <c r="AS85" s="79"/>
      <c r="AT85" s="77" t="s">
        <v>314</v>
      </c>
      <c r="AU85" s="73"/>
      <c r="AV85" s="77" t="s">
        <v>123</v>
      </c>
      <c r="AW85" s="79"/>
      <c r="AX85" s="106"/>
      <c r="AY85" s="83"/>
      <c r="AZ85" s="83"/>
      <c r="BA85" s="106"/>
      <c r="BB85" s="79"/>
      <c r="BC85" s="106"/>
      <c r="BD85" s="83"/>
      <c r="BE85" s="79"/>
      <c r="BF85" s="106"/>
      <c r="BG85" s="106"/>
      <c r="BH85" s="106"/>
      <c r="BI85" s="149"/>
      <c r="BJ85" s="106">
        <v>1044.0</v>
      </c>
    </row>
    <row r="86" ht="15.75" customHeight="1">
      <c r="A86" s="50">
        <v>83.0</v>
      </c>
      <c r="B86" s="90"/>
      <c r="C86" s="90" t="s">
        <v>705</v>
      </c>
      <c r="D86" s="106"/>
      <c r="E86" s="106" t="s">
        <v>703</v>
      </c>
      <c r="F86" s="106"/>
      <c r="G86" s="74">
        <v>42256.0</v>
      </c>
      <c r="H86" s="77" t="s">
        <v>133</v>
      </c>
      <c r="I86" s="55">
        <f>IF(H86='DO NOT EDIT'!I$6,1,0)</f>
        <v>0</v>
      </c>
      <c r="J86" s="75">
        <v>42689.0</v>
      </c>
      <c r="K86" s="73" t="s">
        <v>208</v>
      </c>
      <c r="L86" s="73" t="s">
        <v>134</v>
      </c>
      <c r="M86" s="73" t="s">
        <v>104</v>
      </c>
      <c r="N86" s="65" t="s">
        <v>53</v>
      </c>
      <c r="O86" s="73" t="s">
        <v>327</v>
      </c>
      <c r="P86" s="74">
        <v>40499.0</v>
      </c>
      <c r="Q86" s="59">
        <f t="shared" si="1"/>
        <v>6</v>
      </c>
      <c r="R86" s="79"/>
      <c r="S86" s="73" t="s">
        <v>384</v>
      </c>
      <c r="T86" s="80"/>
      <c r="U86" s="73"/>
      <c r="V86" s="73"/>
      <c r="W86" s="79"/>
      <c r="X86" s="65">
        <v>42342.0</v>
      </c>
      <c r="Y86" s="65"/>
      <c r="Z86" s="65"/>
      <c r="AA86" s="79"/>
      <c r="AB86" s="83"/>
      <c r="AC86" s="83"/>
      <c r="AD86" s="83"/>
      <c r="AE86" s="83"/>
      <c r="AF86" s="79"/>
      <c r="AG86" s="73"/>
      <c r="AH86" s="73"/>
      <c r="AI86" s="73"/>
      <c r="AJ86" s="79"/>
      <c r="AK86" s="73" t="s">
        <v>641</v>
      </c>
      <c r="AL86" s="73" t="s">
        <v>208</v>
      </c>
      <c r="AM86" s="73" t="s">
        <v>111</v>
      </c>
      <c r="AN86" s="84">
        <v>98034.0</v>
      </c>
      <c r="AO86" s="92" t="s">
        <v>642</v>
      </c>
      <c r="AP86" s="85"/>
      <c r="AQ86" s="77" t="s">
        <v>643</v>
      </c>
      <c r="AR86" s="108" t="str">
        <f t="shared" si="4"/>
        <v>adriennekhurana@att.net</v>
      </c>
      <c r="AS86" s="79"/>
      <c r="AT86" s="77" t="s">
        <v>314</v>
      </c>
      <c r="AU86" s="73"/>
      <c r="AV86" s="77" t="s">
        <v>123</v>
      </c>
      <c r="AW86" s="79"/>
      <c r="AX86" s="106"/>
      <c r="AY86" s="83"/>
      <c r="AZ86" s="83"/>
      <c r="BA86" s="106"/>
      <c r="BB86" s="79"/>
      <c r="BC86" s="106"/>
      <c r="BD86" s="83"/>
      <c r="BE86" s="79"/>
      <c r="BF86" s="106"/>
      <c r="BG86" s="106"/>
      <c r="BH86" s="106"/>
      <c r="BI86" s="149"/>
      <c r="BJ86" s="106">
        <v>1045.0</v>
      </c>
    </row>
    <row r="87" ht="15.75" customHeight="1">
      <c r="A87" s="50">
        <v>84.0</v>
      </c>
      <c r="B87" s="106"/>
      <c r="C87" s="106" t="s">
        <v>706</v>
      </c>
      <c r="D87" s="106"/>
      <c r="E87" s="106" t="s">
        <v>707</v>
      </c>
      <c r="F87" s="106"/>
      <c r="G87" s="74">
        <v>42278.0</v>
      </c>
      <c r="H87" s="77" t="s">
        <v>133</v>
      </c>
      <c r="I87" s="55">
        <f>IF(H87='DO NOT EDIT'!I$6,1,0)</f>
        <v>0</v>
      </c>
      <c r="J87" s="75">
        <v>42444.0</v>
      </c>
      <c r="K87" s="73" t="s">
        <v>208</v>
      </c>
      <c r="L87" s="73" t="s">
        <v>134</v>
      </c>
      <c r="M87" s="77" t="s">
        <v>27</v>
      </c>
      <c r="N87" s="65" t="s">
        <v>53</v>
      </c>
      <c r="O87" s="73" t="s">
        <v>327</v>
      </c>
      <c r="P87" s="78">
        <v>40121.0</v>
      </c>
      <c r="Q87" s="59">
        <f t="shared" si="1"/>
        <v>7</v>
      </c>
      <c r="R87" s="79"/>
      <c r="S87" s="77" t="s">
        <v>309</v>
      </c>
      <c r="T87" s="80"/>
      <c r="U87" s="107">
        <v>42323.0</v>
      </c>
      <c r="V87" s="107">
        <v>42475.0</v>
      </c>
      <c r="W87" s="79"/>
      <c r="X87" s="65">
        <v>42321.0</v>
      </c>
      <c r="Y87" s="65"/>
      <c r="Z87" s="65"/>
      <c r="AA87" s="79"/>
      <c r="AB87" s="90" t="s">
        <v>318</v>
      </c>
      <c r="AC87" s="90" t="s">
        <v>398</v>
      </c>
      <c r="AD87" s="104">
        <v>42327.0</v>
      </c>
      <c r="AE87" s="104">
        <v>42475.0</v>
      </c>
      <c r="AF87" s="79"/>
      <c r="AG87" s="73"/>
      <c r="AH87" s="73"/>
      <c r="AI87" s="73"/>
      <c r="AJ87" s="79"/>
      <c r="AK87" s="73" t="s">
        <v>708</v>
      </c>
      <c r="AL87" s="73" t="s">
        <v>208</v>
      </c>
      <c r="AM87" s="73" t="s">
        <v>111</v>
      </c>
      <c r="AN87" s="84">
        <v>98034.0</v>
      </c>
      <c r="AO87" s="85" t="s">
        <v>709</v>
      </c>
      <c r="AP87" s="92" t="s">
        <v>710</v>
      </c>
      <c r="AQ87" s="77" t="s">
        <v>711</v>
      </c>
      <c r="AR87" s="108" t="str">
        <f>HYPERLINK("mailto:KLKantar@yahoo.com","KLKantar@yahoo.com")</f>
        <v>KLKantar@yahoo.com</v>
      </c>
      <c r="AS87" s="79"/>
      <c r="AT87" s="77" t="s">
        <v>314</v>
      </c>
      <c r="AU87" s="73"/>
      <c r="AV87" s="77" t="s">
        <v>248</v>
      </c>
      <c r="AW87" s="79"/>
      <c r="AX87" s="69"/>
      <c r="AY87" s="83"/>
      <c r="AZ87" s="83"/>
      <c r="BB87" s="79"/>
      <c r="BC87" s="106"/>
      <c r="BD87" s="83"/>
      <c r="BE87" s="79"/>
      <c r="BF87" s="69"/>
      <c r="BG87" s="69"/>
      <c r="BI87" s="49"/>
      <c r="BJ87" s="69">
        <v>1047.0</v>
      </c>
    </row>
    <row r="88" ht="15.75" customHeight="1">
      <c r="A88" s="50">
        <v>85.0</v>
      </c>
      <c r="B88" s="106"/>
      <c r="C88" s="106" t="s">
        <v>270</v>
      </c>
      <c r="D88" s="106"/>
      <c r="E88" s="106" t="s">
        <v>712</v>
      </c>
      <c r="F88" s="106"/>
      <c r="G88" s="74">
        <v>42018.0</v>
      </c>
      <c r="H88" s="77" t="s">
        <v>133</v>
      </c>
      <c r="I88" s="55">
        <f>IF(H88='DO NOT EDIT'!I$6,1,0)</f>
        <v>0</v>
      </c>
      <c r="J88" s="75">
        <v>42536.0</v>
      </c>
      <c r="K88" s="73" t="s">
        <v>208</v>
      </c>
      <c r="L88" s="73" t="s">
        <v>134</v>
      </c>
      <c r="M88" s="77" t="s">
        <v>27</v>
      </c>
      <c r="N88" s="65" t="s">
        <v>53</v>
      </c>
      <c r="O88" s="73" t="s">
        <v>327</v>
      </c>
      <c r="P88" s="78">
        <v>39860.0</v>
      </c>
      <c r="Q88" s="59">
        <f t="shared" si="1"/>
        <v>8</v>
      </c>
      <c r="R88" s="79"/>
      <c r="S88" s="73" t="s">
        <v>384</v>
      </c>
      <c r="T88" s="80"/>
      <c r="U88" s="107">
        <v>42018.0</v>
      </c>
      <c r="V88" s="73"/>
      <c r="W88" s="79"/>
      <c r="X88" s="65">
        <v>42321.0</v>
      </c>
      <c r="Y88" s="65"/>
      <c r="Z88" s="65"/>
      <c r="AA88" s="79"/>
      <c r="AB88" s="83"/>
      <c r="AC88" s="83"/>
      <c r="AD88" s="83"/>
      <c r="AE88" s="83"/>
      <c r="AF88" s="79"/>
      <c r="AG88" s="73"/>
      <c r="AH88" s="73"/>
      <c r="AI88" s="73"/>
      <c r="AJ88" s="79"/>
      <c r="AK88" s="73" t="s">
        <v>713</v>
      </c>
      <c r="AL88" s="73" t="s">
        <v>208</v>
      </c>
      <c r="AM88" s="73" t="s">
        <v>111</v>
      </c>
      <c r="AN88" s="84">
        <v>98034.0</v>
      </c>
      <c r="AO88" s="85" t="s">
        <v>714</v>
      </c>
      <c r="AP88" s="85"/>
      <c r="AQ88" s="77" t="s">
        <v>606</v>
      </c>
      <c r="AR88" s="108" t="str">
        <f>HYPERLINK("mailto:eepuh@yahoo.com","eepuh@yahoo.com")</f>
        <v>eepuh@yahoo.com</v>
      </c>
      <c r="AS88" s="79"/>
      <c r="AT88" s="77" t="s">
        <v>314</v>
      </c>
      <c r="AU88" s="73"/>
      <c r="AV88" s="77" t="s">
        <v>248</v>
      </c>
      <c r="AW88" s="79"/>
      <c r="AX88" s="69"/>
      <c r="AY88" s="83"/>
      <c r="AZ88" s="83"/>
      <c r="BB88" s="79"/>
      <c r="BC88" s="106"/>
      <c r="BD88" s="83"/>
      <c r="BE88" s="79"/>
      <c r="BF88" s="69"/>
      <c r="BG88" s="69"/>
      <c r="BI88" s="49"/>
      <c r="BJ88" s="69">
        <v>1048.0</v>
      </c>
    </row>
    <row r="89" ht="15.75" customHeight="1">
      <c r="A89" s="50">
        <v>86.0</v>
      </c>
      <c r="B89" s="106"/>
      <c r="C89" s="106" t="s">
        <v>715</v>
      </c>
      <c r="D89" s="106"/>
      <c r="E89" s="106" t="s">
        <v>716</v>
      </c>
      <c r="F89" s="106"/>
      <c r="G89" s="74">
        <v>42051.0</v>
      </c>
      <c r="H89" s="77" t="s">
        <v>133</v>
      </c>
      <c r="I89" s="55">
        <f>IF(H89='DO NOT EDIT'!I$6,1,0)</f>
        <v>0</v>
      </c>
      <c r="J89" s="75">
        <v>42536.0</v>
      </c>
      <c r="K89" s="73" t="s">
        <v>208</v>
      </c>
      <c r="L89" s="73" t="s">
        <v>134</v>
      </c>
      <c r="M89" s="73" t="s">
        <v>717</v>
      </c>
      <c r="N89" s="65" t="s">
        <v>53</v>
      </c>
      <c r="O89" s="73" t="s">
        <v>327</v>
      </c>
      <c r="P89" s="78">
        <v>40883.0</v>
      </c>
      <c r="Q89" s="59">
        <f t="shared" si="1"/>
        <v>5</v>
      </c>
      <c r="R89" s="79"/>
      <c r="S89" s="73" t="s">
        <v>384</v>
      </c>
      <c r="T89" s="80"/>
      <c r="U89" s="107">
        <v>42051.0</v>
      </c>
      <c r="V89" s="73"/>
      <c r="W89" s="79"/>
      <c r="X89" s="65">
        <v>42321.0</v>
      </c>
      <c r="Y89" s="65"/>
      <c r="Z89" s="65"/>
      <c r="AA89" s="79"/>
      <c r="AB89" s="83"/>
      <c r="AC89" s="83"/>
      <c r="AD89" s="83"/>
      <c r="AE89" s="83"/>
      <c r="AF89" s="79"/>
      <c r="AG89" s="73"/>
      <c r="AH89" s="73"/>
      <c r="AI89" s="73"/>
      <c r="AJ89" s="79"/>
      <c r="AK89" s="73" t="s">
        <v>718</v>
      </c>
      <c r="AL89" s="73" t="s">
        <v>208</v>
      </c>
      <c r="AM89" s="73" t="s">
        <v>111</v>
      </c>
      <c r="AN89" s="84">
        <v>98034.0</v>
      </c>
      <c r="AO89" s="92" t="s">
        <v>719</v>
      </c>
      <c r="AP89" s="85"/>
      <c r="AQ89" s="77" t="s">
        <v>720</v>
      </c>
      <c r="AR89" s="73" t="s">
        <v>721</v>
      </c>
      <c r="AS89" s="79"/>
      <c r="AT89" s="77" t="s">
        <v>314</v>
      </c>
      <c r="AU89" s="73"/>
      <c r="AV89" s="77" t="s">
        <v>123</v>
      </c>
      <c r="AW89" s="79"/>
      <c r="AX89" s="69"/>
      <c r="AY89" s="83"/>
      <c r="AZ89" s="83"/>
      <c r="BB89" s="79"/>
      <c r="BC89" s="106"/>
      <c r="BD89" s="83"/>
      <c r="BE89" s="79"/>
      <c r="BF89" s="69"/>
      <c r="BG89" s="69"/>
      <c r="BI89" s="49"/>
      <c r="BJ89" s="69">
        <v>1049.0</v>
      </c>
    </row>
    <row r="90" ht="15.75" customHeight="1">
      <c r="A90" s="50">
        <v>87.0</v>
      </c>
      <c r="B90" s="106"/>
      <c r="C90" s="106" t="s">
        <v>610</v>
      </c>
      <c r="D90" s="106"/>
      <c r="E90" s="106" t="s">
        <v>716</v>
      </c>
      <c r="F90" s="106"/>
      <c r="G90" s="74">
        <v>41663.0</v>
      </c>
      <c r="H90" s="77" t="s">
        <v>133</v>
      </c>
      <c r="I90" s="55">
        <f>IF(H90='DO NOT EDIT'!I$6,1,0)</f>
        <v>0</v>
      </c>
      <c r="J90" s="75">
        <v>42536.0</v>
      </c>
      <c r="K90" s="73" t="s">
        <v>208</v>
      </c>
      <c r="L90" s="73" t="s">
        <v>134</v>
      </c>
      <c r="M90" s="73" t="s">
        <v>722</v>
      </c>
      <c r="N90" s="65" t="s">
        <v>53</v>
      </c>
      <c r="O90" s="73" t="s">
        <v>327</v>
      </c>
      <c r="P90" s="78">
        <v>39736.0</v>
      </c>
      <c r="Q90" s="59">
        <f t="shared" si="1"/>
        <v>8</v>
      </c>
      <c r="R90" s="79"/>
      <c r="S90" s="73" t="s">
        <v>384</v>
      </c>
      <c r="T90" s="80"/>
      <c r="U90" s="107">
        <v>42028.0</v>
      </c>
      <c r="V90" s="73"/>
      <c r="W90" s="79"/>
      <c r="X90" s="65">
        <v>42048.0</v>
      </c>
      <c r="Y90" s="65"/>
      <c r="Z90" s="65"/>
      <c r="AA90" s="79"/>
      <c r="AB90" s="83"/>
      <c r="AC90" s="83"/>
      <c r="AD90" s="83"/>
      <c r="AE90" s="83"/>
      <c r="AF90" s="79"/>
      <c r="AG90" s="73"/>
      <c r="AH90" s="73"/>
      <c r="AI90" s="73"/>
      <c r="AJ90" s="79"/>
      <c r="AK90" s="73" t="s">
        <v>718</v>
      </c>
      <c r="AL90" s="73" t="s">
        <v>208</v>
      </c>
      <c r="AM90" s="73" t="s">
        <v>111</v>
      </c>
      <c r="AN90" s="84">
        <v>98034.0</v>
      </c>
      <c r="AO90" s="92" t="s">
        <v>719</v>
      </c>
      <c r="AP90" s="85"/>
      <c r="AQ90" s="77" t="s">
        <v>720</v>
      </c>
      <c r="AR90" s="73" t="s">
        <v>721</v>
      </c>
      <c r="AS90" s="79"/>
      <c r="AT90" s="77" t="s">
        <v>314</v>
      </c>
      <c r="AU90" s="73"/>
      <c r="AV90" s="73"/>
      <c r="AW90" s="79"/>
      <c r="AX90" s="69"/>
      <c r="AY90" s="83"/>
      <c r="AZ90" s="83"/>
      <c r="BB90" s="79"/>
      <c r="BC90" s="106"/>
      <c r="BD90" s="83"/>
      <c r="BE90" s="79"/>
      <c r="BF90" s="69"/>
      <c r="BG90" s="69"/>
      <c r="BI90" s="49"/>
      <c r="BJ90" s="69">
        <v>1050.0</v>
      </c>
    </row>
    <row r="91" ht="15.75" customHeight="1">
      <c r="A91" s="50">
        <v>88.0</v>
      </c>
      <c r="B91" s="106"/>
      <c r="C91" s="106" t="s">
        <v>723</v>
      </c>
      <c r="D91" s="106"/>
      <c r="E91" s="106" t="s">
        <v>724</v>
      </c>
      <c r="F91" s="106"/>
      <c r="G91" s="74">
        <v>42249.0</v>
      </c>
      <c r="H91" s="77" t="s">
        <v>133</v>
      </c>
      <c r="I91" s="55">
        <f>IF(H91='DO NOT EDIT'!I$6,1,0)</f>
        <v>0</v>
      </c>
      <c r="J91" s="75">
        <v>42505.0</v>
      </c>
      <c r="K91" s="73" t="s">
        <v>208</v>
      </c>
      <c r="L91" s="73" t="s">
        <v>134</v>
      </c>
      <c r="M91" s="77" t="s">
        <v>27</v>
      </c>
      <c r="N91" s="65" t="s">
        <v>53</v>
      </c>
      <c r="O91" s="73" t="s">
        <v>327</v>
      </c>
      <c r="P91" s="78">
        <v>40107.0</v>
      </c>
      <c r="Q91" s="59">
        <f t="shared" si="1"/>
        <v>7</v>
      </c>
      <c r="R91" s="79"/>
      <c r="S91" s="73" t="s">
        <v>384</v>
      </c>
      <c r="T91" s="80"/>
      <c r="U91" s="107">
        <v>42249.0</v>
      </c>
      <c r="V91" s="73"/>
      <c r="W91" s="79"/>
      <c r="X91" s="65">
        <v>42321.0</v>
      </c>
      <c r="Y91" s="65"/>
      <c r="Z91" s="65"/>
      <c r="AA91" s="79"/>
      <c r="AB91" s="83"/>
      <c r="AC91" s="83"/>
      <c r="AD91" s="83"/>
      <c r="AE91" s="83"/>
      <c r="AF91" s="79"/>
      <c r="AG91" s="73"/>
      <c r="AH91" s="73"/>
      <c r="AI91" s="73"/>
      <c r="AJ91" s="79"/>
      <c r="AK91" s="73" t="s">
        <v>725</v>
      </c>
      <c r="AL91" s="73" t="s">
        <v>208</v>
      </c>
      <c r="AM91" s="73" t="s">
        <v>111</v>
      </c>
      <c r="AN91" s="84">
        <v>98034.0</v>
      </c>
      <c r="AO91" s="85" t="s">
        <v>726</v>
      </c>
      <c r="AP91" s="85"/>
      <c r="AQ91" s="77" t="s">
        <v>727</v>
      </c>
      <c r="AR91" s="108" t="str">
        <f>HYPERLINK("mailto:larachlin@gmail.com","larachlin@gmail.com")</f>
        <v>larachlin@gmail.com</v>
      </c>
      <c r="AS91" s="79"/>
      <c r="AT91" s="77" t="s">
        <v>314</v>
      </c>
      <c r="AU91" s="73"/>
      <c r="AV91" s="77" t="s">
        <v>728</v>
      </c>
      <c r="AW91" s="79"/>
      <c r="AX91" s="69"/>
      <c r="AY91" s="83"/>
      <c r="AZ91" s="83"/>
      <c r="BB91" s="79"/>
      <c r="BC91" s="106"/>
      <c r="BD91" s="83"/>
      <c r="BE91" s="79"/>
      <c r="BF91" s="69"/>
      <c r="BG91" s="69"/>
      <c r="BI91" s="49"/>
      <c r="BJ91" s="69">
        <v>1051.0</v>
      </c>
    </row>
    <row r="92" ht="15.75" customHeight="1">
      <c r="A92" s="50">
        <v>89.0</v>
      </c>
      <c r="B92" s="106"/>
      <c r="C92" s="106" t="s">
        <v>729</v>
      </c>
      <c r="D92" s="106"/>
      <c r="E92" s="106" t="s">
        <v>724</v>
      </c>
      <c r="F92" s="106"/>
      <c r="G92" s="74">
        <v>42249.0</v>
      </c>
      <c r="H92" s="77" t="s">
        <v>133</v>
      </c>
      <c r="I92" s="55">
        <f>IF(H92='DO NOT EDIT'!I$6,1,0)</f>
        <v>0</v>
      </c>
      <c r="J92" s="75">
        <v>42505.0</v>
      </c>
      <c r="K92" s="73" t="s">
        <v>208</v>
      </c>
      <c r="L92" s="73" t="s">
        <v>134</v>
      </c>
      <c r="M92" s="77" t="s">
        <v>27</v>
      </c>
      <c r="N92" s="65" t="s">
        <v>53</v>
      </c>
      <c r="O92" s="73" t="s">
        <v>327</v>
      </c>
      <c r="P92" s="78">
        <v>40776.0</v>
      </c>
      <c r="Q92" s="59">
        <f t="shared" si="1"/>
        <v>5</v>
      </c>
      <c r="R92" s="79"/>
      <c r="S92" s="73" t="s">
        <v>384</v>
      </c>
      <c r="T92" s="80"/>
      <c r="U92" s="107">
        <v>42249.0</v>
      </c>
      <c r="V92" s="73"/>
      <c r="W92" s="79"/>
      <c r="X92" s="65">
        <v>42286.0</v>
      </c>
      <c r="Y92" s="65"/>
      <c r="Z92" s="65"/>
      <c r="AA92" s="79"/>
      <c r="AB92" s="83"/>
      <c r="AC92" s="83"/>
      <c r="AD92" s="83"/>
      <c r="AE92" s="83"/>
      <c r="AF92" s="79"/>
      <c r="AG92" s="73"/>
      <c r="AH92" s="73"/>
      <c r="AI92" s="73"/>
      <c r="AJ92" s="79"/>
      <c r="AK92" s="73" t="s">
        <v>725</v>
      </c>
      <c r="AL92" s="73" t="s">
        <v>208</v>
      </c>
      <c r="AM92" s="73" t="s">
        <v>111</v>
      </c>
      <c r="AN92" s="84">
        <v>98034.0</v>
      </c>
      <c r="AO92" s="85" t="s">
        <v>726</v>
      </c>
      <c r="AP92" s="85"/>
      <c r="AQ92" s="77" t="s">
        <v>727</v>
      </c>
      <c r="AR92" s="73" t="s">
        <v>730</v>
      </c>
      <c r="AS92" s="79"/>
      <c r="AT92" s="77" t="s">
        <v>314</v>
      </c>
      <c r="AU92" s="73"/>
      <c r="AV92" s="77" t="s">
        <v>728</v>
      </c>
      <c r="AW92" s="79"/>
      <c r="AX92" s="69"/>
      <c r="AY92" s="83"/>
      <c r="AZ92" s="83"/>
      <c r="BB92" s="79"/>
      <c r="BC92" s="106"/>
      <c r="BD92" s="83"/>
      <c r="BE92" s="79"/>
      <c r="BF92" s="51" t="s">
        <v>156</v>
      </c>
      <c r="BG92" s="69"/>
      <c r="BI92" s="49"/>
      <c r="BJ92" s="69">
        <v>1052.0</v>
      </c>
    </row>
    <row r="93" ht="15.75" customHeight="1">
      <c r="A93" s="50">
        <v>90.0</v>
      </c>
      <c r="B93" s="106"/>
      <c r="C93" s="106" t="s">
        <v>731</v>
      </c>
      <c r="D93" s="106"/>
      <c r="E93" s="106" t="s">
        <v>732</v>
      </c>
      <c r="F93" s="106"/>
      <c r="G93" s="74">
        <v>41548.0</v>
      </c>
      <c r="H93" s="77" t="s">
        <v>133</v>
      </c>
      <c r="I93" s="55">
        <f>IF(H93='DO NOT EDIT'!I$6,1,0)</f>
        <v>0</v>
      </c>
      <c r="J93" s="75">
        <v>42475.0</v>
      </c>
      <c r="K93" s="73" t="s">
        <v>208</v>
      </c>
      <c r="L93" s="73" t="s">
        <v>134</v>
      </c>
      <c r="M93" s="77" t="s">
        <v>49</v>
      </c>
      <c r="N93" s="65" t="s">
        <v>53</v>
      </c>
      <c r="O93" s="73" t="s">
        <v>308</v>
      </c>
      <c r="P93" s="78">
        <v>37549.0</v>
      </c>
      <c r="Q93" s="59">
        <f t="shared" si="1"/>
        <v>14</v>
      </c>
      <c r="R93" s="79"/>
      <c r="S93" s="77" t="s">
        <v>309</v>
      </c>
      <c r="T93" s="80"/>
      <c r="U93" s="107">
        <v>42103.0</v>
      </c>
      <c r="V93" s="107">
        <v>42277.0</v>
      </c>
      <c r="W93" s="79"/>
      <c r="X93" s="65">
        <v>42200.0</v>
      </c>
      <c r="Y93" s="65"/>
      <c r="Z93" s="65"/>
      <c r="AA93" s="79"/>
      <c r="AB93" s="90" t="s">
        <v>318</v>
      </c>
      <c r="AC93" s="90" t="s">
        <v>733</v>
      </c>
      <c r="AD93" s="104">
        <v>42103.0</v>
      </c>
      <c r="AE93" s="104">
        <v>42277.0</v>
      </c>
      <c r="AF93" s="79"/>
      <c r="AG93" s="73"/>
      <c r="AH93" s="73"/>
      <c r="AI93" s="73"/>
      <c r="AJ93" s="79"/>
      <c r="AK93" s="73" t="s">
        <v>734</v>
      </c>
      <c r="AL93" s="73" t="s">
        <v>208</v>
      </c>
      <c r="AM93" s="73" t="s">
        <v>111</v>
      </c>
      <c r="AN93" s="84">
        <v>98034.0</v>
      </c>
      <c r="AO93" s="85" t="s">
        <v>735</v>
      </c>
      <c r="AP93" s="85"/>
      <c r="AQ93" s="77" t="s">
        <v>736</v>
      </c>
      <c r="AR93" s="108" t="str">
        <f t="shared" ref="AR93:AR96" si="5">HYPERLINK("mailto:lluo888@gmail.com","lluo888@gmail.com")</f>
        <v>lluo888@gmail.com</v>
      </c>
      <c r="AS93" s="79"/>
      <c r="AT93" s="77" t="s">
        <v>314</v>
      </c>
      <c r="AU93" s="73"/>
      <c r="AV93" s="73"/>
      <c r="AW93" s="79"/>
      <c r="AX93" s="69"/>
      <c r="AY93" s="83"/>
      <c r="AZ93" s="83"/>
      <c r="BB93" s="79"/>
      <c r="BC93" s="106"/>
      <c r="BD93" s="83"/>
      <c r="BE93" s="79"/>
      <c r="BF93" s="51" t="s">
        <v>156</v>
      </c>
      <c r="BG93" s="69"/>
      <c r="BI93" s="49"/>
      <c r="BJ93" s="69">
        <v>1053.0</v>
      </c>
    </row>
    <row r="94" ht="15.75" customHeight="1">
      <c r="A94" s="50">
        <v>91.0</v>
      </c>
      <c r="B94" s="106"/>
      <c r="C94" s="106" t="s">
        <v>737</v>
      </c>
      <c r="D94" s="106"/>
      <c r="E94" s="106" t="s">
        <v>732</v>
      </c>
      <c r="F94" s="106"/>
      <c r="G94" s="74">
        <v>41548.0</v>
      </c>
      <c r="H94" s="77" t="s">
        <v>133</v>
      </c>
      <c r="I94" s="55">
        <f>IF(H94='DO NOT EDIT'!I$6,1,0)</f>
        <v>0</v>
      </c>
      <c r="J94" s="75">
        <v>42505.0</v>
      </c>
      <c r="K94" s="73" t="s">
        <v>208</v>
      </c>
      <c r="L94" s="73" t="s">
        <v>134</v>
      </c>
      <c r="M94" s="73" t="s">
        <v>722</v>
      </c>
      <c r="N94" s="65" t="s">
        <v>53</v>
      </c>
      <c r="O94" s="73" t="s">
        <v>308</v>
      </c>
      <c r="P94" s="78">
        <v>38145.0</v>
      </c>
      <c r="Q94" s="59">
        <f t="shared" si="1"/>
        <v>13</v>
      </c>
      <c r="R94" s="79"/>
      <c r="S94" s="73" t="s">
        <v>317</v>
      </c>
      <c r="T94" s="80"/>
      <c r="U94" s="107">
        <v>41548.0</v>
      </c>
      <c r="V94" s="107"/>
      <c r="W94" s="79"/>
      <c r="X94" s="65">
        <v>42084.0</v>
      </c>
      <c r="Y94" s="65"/>
      <c r="Z94" s="65"/>
      <c r="AA94" s="79"/>
      <c r="AB94" s="90"/>
      <c r="AC94" s="83"/>
      <c r="AD94" s="83"/>
      <c r="AE94" s="83"/>
      <c r="AF94" s="79"/>
      <c r="AG94" s="73"/>
      <c r="AH94" s="73"/>
      <c r="AI94" s="73"/>
      <c r="AJ94" s="79"/>
      <c r="AK94" s="73" t="s">
        <v>734</v>
      </c>
      <c r="AL94" s="73" t="s">
        <v>208</v>
      </c>
      <c r="AM94" s="73" t="s">
        <v>111</v>
      </c>
      <c r="AN94" s="84">
        <v>98034.0</v>
      </c>
      <c r="AO94" s="85" t="s">
        <v>735</v>
      </c>
      <c r="AP94" s="85"/>
      <c r="AQ94" s="77" t="s">
        <v>736</v>
      </c>
      <c r="AR94" s="108" t="str">
        <f t="shared" si="5"/>
        <v>lluo888@gmail.com</v>
      </c>
      <c r="AS94" s="79"/>
      <c r="AT94" s="77" t="s">
        <v>314</v>
      </c>
      <c r="AU94" s="73"/>
      <c r="AV94" s="73"/>
      <c r="AW94" s="79"/>
      <c r="AX94" s="69"/>
      <c r="AY94" s="83"/>
      <c r="AZ94" s="83"/>
      <c r="BB94" s="79"/>
      <c r="BC94" s="106"/>
      <c r="BD94" s="83"/>
      <c r="BE94" s="79"/>
      <c r="BF94" s="51" t="s">
        <v>156</v>
      </c>
      <c r="BG94" s="69"/>
      <c r="BI94" s="49"/>
      <c r="BJ94" s="69">
        <v>1054.0</v>
      </c>
    </row>
    <row r="95" ht="15.75" customHeight="1">
      <c r="A95" s="50">
        <v>92.0</v>
      </c>
      <c r="B95" s="106"/>
      <c r="C95" s="106" t="s">
        <v>738</v>
      </c>
      <c r="D95" s="106"/>
      <c r="E95" s="106" t="s">
        <v>732</v>
      </c>
      <c r="F95" s="106"/>
      <c r="G95" s="74">
        <v>41548.0</v>
      </c>
      <c r="H95" s="77" t="s">
        <v>133</v>
      </c>
      <c r="I95" s="55">
        <f>IF(H95='DO NOT EDIT'!I$6,1,0)</f>
        <v>0</v>
      </c>
      <c r="J95" s="75">
        <v>42505.0</v>
      </c>
      <c r="K95" s="73" t="s">
        <v>208</v>
      </c>
      <c r="L95" s="73" t="s">
        <v>134</v>
      </c>
      <c r="M95" s="73" t="s">
        <v>722</v>
      </c>
      <c r="N95" s="65" t="s">
        <v>53</v>
      </c>
      <c r="O95" s="73" t="s">
        <v>308</v>
      </c>
      <c r="P95" s="78">
        <v>38804.0</v>
      </c>
      <c r="Q95" s="59">
        <f t="shared" si="1"/>
        <v>11</v>
      </c>
      <c r="R95" s="79"/>
      <c r="S95" s="73" t="s">
        <v>317</v>
      </c>
      <c r="T95" s="80"/>
      <c r="U95" s="107">
        <v>41548.0</v>
      </c>
      <c r="V95" s="73"/>
      <c r="W95" s="79"/>
      <c r="X95" s="65">
        <v>42084.0</v>
      </c>
      <c r="Y95" s="65"/>
      <c r="Z95" s="65"/>
      <c r="AA95" s="79"/>
      <c r="AB95" s="83"/>
      <c r="AC95" s="83"/>
      <c r="AD95" s="83"/>
      <c r="AE95" s="83"/>
      <c r="AF95" s="79"/>
      <c r="AG95" s="73"/>
      <c r="AH95" s="73"/>
      <c r="AI95" s="73"/>
      <c r="AJ95" s="79"/>
      <c r="AK95" s="73" t="s">
        <v>734</v>
      </c>
      <c r="AL95" s="73" t="s">
        <v>208</v>
      </c>
      <c r="AM95" s="73" t="s">
        <v>111</v>
      </c>
      <c r="AN95" s="84">
        <v>98034.0</v>
      </c>
      <c r="AO95" s="85" t="s">
        <v>735</v>
      </c>
      <c r="AP95" s="85"/>
      <c r="AQ95" s="77" t="s">
        <v>736</v>
      </c>
      <c r="AR95" s="108" t="str">
        <f t="shared" si="5"/>
        <v>lluo888@gmail.com</v>
      </c>
      <c r="AS95" s="79"/>
      <c r="AT95" s="77" t="s">
        <v>314</v>
      </c>
      <c r="AU95" s="73"/>
      <c r="AV95" s="73"/>
      <c r="AW95" s="79"/>
      <c r="AX95" s="69"/>
      <c r="AY95" s="83"/>
      <c r="AZ95" s="83"/>
      <c r="BB95" s="79"/>
      <c r="BC95" s="106"/>
      <c r="BD95" s="83"/>
      <c r="BE95" s="79"/>
      <c r="BF95" s="51" t="s">
        <v>156</v>
      </c>
      <c r="BG95" s="69"/>
      <c r="BI95" s="49"/>
      <c r="BJ95" s="69">
        <v>1055.0</v>
      </c>
    </row>
    <row r="96" ht="15.75" customHeight="1">
      <c r="A96" s="50">
        <v>93.0</v>
      </c>
      <c r="B96" s="106"/>
      <c r="C96" s="106" t="s">
        <v>739</v>
      </c>
      <c r="D96" s="106"/>
      <c r="E96" s="106" t="s">
        <v>732</v>
      </c>
      <c r="F96" s="106"/>
      <c r="G96" s="74">
        <v>41548.0</v>
      </c>
      <c r="H96" s="77" t="s">
        <v>133</v>
      </c>
      <c r="I96" s="55">
        <f>IF(H96='DO NOT EDIT'!I$6,1,0)</f>
        <v>0</v>
      </c>
      <c r="J96" s="75">
        <v>42475.0</v>
      </c>
      <c r="K96" s="73" t="s">
        <v>208</v>
      </c>
      <c r="L96" s="73" t="s">
        <v>134</v>
      </c>
      <c r="M96" s="77" t="s">
        <v>49</v>
      </c>
      <c r="N96" s="65" t="s">
        <v>53</v>
      </c>
      <c r="O96" s="73" t="s">
        <v>308</v>
      </c>
      <c r="P96" s="78">
        <v>36960.0</v>
      </c>
      <c r="Q96" s="59">
        <f t="shared" si="1"/>
        <v>16</v>
      </c>
      <c r="R96" s="79"/>
      <c r="S96" s="77" t="s">
        <v>309</v>
      </c>
      <c r="T96" s="80"/>
      <c r="U96" s="107">
        <v>42105.0</v>
      </c>
      <c r="V96" s="107">
        <v>42277.0</v>
      </c>
      <c r="W96" s="79"/>
      <c r="X96" s="65">
        <v>42200.0</v>
      </c>
      <c r="Y96" s="65"/>
      <c r="Z96" s="65"/>
      <c r="AA96" s="79"/>
      <c r="AB96" s="90" t="s">
        <v>318</v>
      </c>
      <c r="AC96" s="90" t="s">
        <v>740</v>
      </c>
      <c r="AD96" s="104">
        <v>42105.0</v>
      </c>
      <c r="AE96" s="104">
        <v>42277.0</v>
      </c>
      <c r="AF96" s="79"/>
      <c r="AG96" s="73"/>
      <c r="AH96" s="73"/>
      <c r="AI96" s="73"/>
      <c r="AJ96" s="79"/>
      <c r="AK96" s="73" t="s">
        <v>734</v>
      </c>
      <c r="AL96" s="73" t="s">
        <v>208</v>
      </c>
      <c r="AM96" s="73" t="s">
        <v>111</v>
      </c>
      <c r="AN96" s="84">
        <v>98034.0</v>
      </c>
      <c r="AO96" s="85" t="s">
        <v>735</v>
      </c>
      <c r="AP96" s="85"/>
      <c r="AQ96" s="77" t="s">
        <v>736</v>
      </c>
      <c r="AR96" s="108" t="str">
        <f t="shared" si="5"/>
        <v>lluo888@gmail.com</v>
      </c>
      <c r="AS96" s="79"/>
      <c r="AT96" s="77" t="s">
        <v>314</v>
      </c>
      <c r="AU96" s="73"/>
      <c r="AV96" s="73"/>
      <c r="AW96" s="79"/>
      <c r="AX96" s="69"/>
      <c r="AY96" s="83"/>
      <c r="AZ96" s="83"/>
      <c r="BB96" s="79"/>
      <c r="BC96" s="106"/>
      <c r="BD96" s="83"/>
      <c r="BE96" s="79"/>
      <c r="BF96" s="69"/>
      <c r="BG96" s="69"/>
      <c r="BI96" s="49"/>
      <c r="BJ96" s="69">
        <v>1056.0</v>
      </c>
    </row>
    <row r="97" ht="15.75" customHeight="1">
      <c r="A97" s="50">
        <v>94.0</v>
      </c>
      <c r="B97" s="106"/>
      <c r="C97" s="106" t="s">
        <v>741</v>
      </c>
      <c r="D97" s="106"/>
      <c r="E97" s="106" t="s">
        <v>742</v>
      </c>
      <c r="F97" s="106"/>
      <c r="G97" s="109">
        <v>42041.0</v>
      </c>
      <c r="H97" s="73" t="s">
        <v>94</v>
      </c>
      <c r="I97" s="55">
        <f>IF(H97='DO NOT EDIT'!I$6,1,0)</f>
        <v>1</v>
      </c>
      <c r="J97" s="75"/>
      <c r="K97" s="73" t="s">
        <v>208</v>
      </c>
      <c r="L97" s="73" t="s">
        <v>134</v>
      </c>
      <c r="M97" s="77" t="s">
        <v>37</v>
      </c>
      <c r="N97" s="65" t="s">
        <v>53</v>
      </c>
      <c r="O97" s="73" t="s">
        <v>308</v>
      </c>
      <c r="P97" s="78">
        <v>37450.0</v>
      </c>
      <c r="Q97" s="59">
        <f t="shared" si="1"/>
        <v>14</v>
      </c>
      <c r="R97" s="79"/>
      <c r="S97" s="73" t="s">
        <v>317</v>
      </c>
      <c r="T97" s="80"/>
      <c r="U97" s="118">
        <v>42041.0</v>
      </c>
      <c r="V97" s="154"/>
      <c r="W97" s="79"/>
      <c r="X97" s="64">
        <v>42663.0</v>
      </c>
      <c r="Y97" s="64">
        <v>43027.0</v>
      </c>
      <c r="Z97" s="65"/>
      <c r="AA97" s="79"/>
      <c r="AB97" s="83"/>
      <c r="AC97" s="83"/>
      <c r="AD97" s="83"/>
      <c r="AE97" s="83"/>
      <c r="AF97" s="79"/>
      <c r="AG97" s="77" t="s">
        <v>299</v>
      </c>
      <c r="AH97" s="77" t="s">
        <v>743</v>
      </c>
      <c r="AI97" s="77" t="s">
        <v>318</v>
      </c>
      <c r="AJ97" s="79"/>
      <c r="AK97" s="73" t="s">
        <v>744</v>
      </c>
      <c r="AL97" s="73" t="s">
        <v>208</v>
      </c>
      <c r="AM97" s="73" t="s">
        <v>111</v>
      </c>
      <c r="AN97" s="84">
        <v>98034.0</v>
      </c>
      <c r="AO97" s="85" t="s">
        <v>745</v>
      </c>
      <c r="AP97" s="85"/>
      <c r="AQ97" s="77" t="s">
        <v>746</v>
      </c>
      <c r="AR97" s="108" t="str">
        <f>HYPERLINK("mailto:anupadhye@yahoo.com","anupadhye@yahoo.com")</f>
        <v>anupadhye@yahoo.com</v>
      </c>
      <c r="AS97" s="79"/>
      <c r="AT97" s="77" t="s">
        <v>314</v>
      </c>
      <c r="AU97" s="73"/>
      <c r="AV97" s="77" t="s">
        <v>649</v>
      </c>
      <c r="AW97" s="79"/>
      <c r="AX97" s="69"/>
      <c r="AY97" s="83"/>
      <c r="AZ97" s="83"/>
      <c r="BB97" s="79"/>
      <c r="BC97" s="106"/>
      <c r="BD97" s="83"/>
      <c r="BE97" s="79"/>
      <c r="BF97" s="69"/>
      <c r="BG97" s="69"/>
      <c r="BI97" s="49"/>
      <c r="BJ97" s="69">
        <v>1058.0</v>
      </c>
    </row>
    <row r="98" ht="15.75" customHeight="1">
      <c r="A98" s="50">
        <v>95.0</v>
      </c>
      <c r="B98" s="106"/>
      <c r="C98" s="106" t="s">
        <v>747</v>
      </c>
      <c r="D98" s="106"/>
      <c r="E98" s="106" t="s">
        <v>748</v>
      </c>
      <c r="F98" s="106"/>
      <c r="G98" s="78"/>
      <c r="H98" s="73" t="s">
        <v>133</v>
      </c>
      <c r="I98" s="55">
        <f>IF(H98='DO NOT EDIT'!I$6,1,0)</f>
        <v>0</v>
      </c>
      <c r="J98" s="75">
        <v>42370.0</v>
      </c>
      <c r="K98" s="73" t="s">
        <v>208</v>
      </c>
      <c r="L98" s="73" t="s">
        <v>134</v>
      </c>
      <c r="M98" s="73" t="s">
        <v>749</v>
      </c>
      <c r="N98" s="65" t="s">
        <v>53</v>
      </c>
      <c r="O98" s="73" t="s">
        <v>308</v>
      </c>
      <c r="P98" s="78">
        <v>39076.0</v>
      </c>
      <c r="Q98" s="59">
        <f t="shared" si="1"/>
        <v>10</v>
      </c>
      <c r="R98" s="79"/>
      <c r="S98" s="73" t="s">
        <v>317</v>
      </c>
      <c r="T98" s="80"/>
      <c r="U98" s="73"/>
      <c r="V98" s="73"/>
      <c r="W98" s="79"/>
      <c r="X98" s="65">
        <v>42286.0</v>
      </c>
      <c r="Y98" s="65"/>
      <c r="Z98" s="65"/>
      <c r="AA98" s="79"/>
      <c r="AB98" s="83"/>
      <c r="AC98" s="83"/>
      <c r="AD98" s="83"/>
      <c r="AE98" s="83"/>
      <c r="AF98" s="79"/>
      <c r="AG98" s="73"/>
      <c r="AH98" s="73"/>
      <c r="AI98" s="73"/>
      <c r="AJ98" s="79"/>
      <c r="AK98" s="73" t="s">
        <v>750</v>
      </c>
      <c r="AL98" s="73" t="s">
        <v>144</v>
      </c>
      <c r="AM98" s="73" t="s">
        <v>111</v>
      </c>
      <c r="AN98" s="84">
        <v>98052.0</v>
      </c>
      <c r="AO98" s="85" t="s">
        <v>751</v>
      </c>
      <c r="AP98" s="85"/>
      <c r="AQ98" s="73"/>
      <c r="AR98" s="108" t="str">
        <f t="shared" ref="AR98:AR99" si="6">HYPERLINK("mailto:anu89125@gmail.com","anu89125@gmail.com")</f>
        <v>anu89125@gmail.com</v>
      </c>
      <c r="AS98" s="79"/>
      <c r="AT98" s="77" t="s">
        <v>314</v>
      </c>
      <c r="AU98" s="73"/>
      <c r="AV98" s="73"/>
      <c r="AW98" s="79"/>
      <c r="AX98" s="106"/>
      <c r="AY98" s="83"/>
      <c r="AZ98" s="83"/>
      <c r="BA98" s="106"/>
      <c r="BB98" s="79"/>
      <c r="BC98" s="106"/>
      <c r="BD98" s="83"/>
      <c r="BE98" s="79"/>
      <c r="BF98" s="106"/>
      <c r="BG98" s="106"/>
      <c r="BH98" s="106"/>
      <c r="BI98" s="149"/>
      <c r="BJ98" s="106">
        <v>1059.0</v>
      </c>
    </row>
    <row r="99" ht="15.75" customHeight="1">
      <c r="A99" s="50">
        <v>96.0</v>
      </c>
      <c r="B99" s="106"/>
      <c r="C99" s="106" t="s">
        <v>752</v>
      </c>
      <c r="D99" s="106"/>
      <c r="E99" s="106" t="s">
        <v>748</v>
      </c>
      <c r="F99" s="106"/>
      <c r="G99" s="78"/>
      <c r="H99" s="73" t="s">
        <v>133</v>
      </c>
      <c r="I99" s="55">
        <f>IF(H99='DO NOT EDIT'!I$6,1,0)</f>
        <v>0</v>
      </c>
      <c r="J99" s="75">
        <v>42370.0</v>
      </c>
      <c r="K99" s="73" t="s">
        <v>208</v>
      </c>
      <c r="L99" s="73" t="s">
        <v>134</v>
      </c>
      <c r="M99" s="73" t="s">
        <v>749</v>
      </c>
      <c r="N99" s="65" t="s">
        <v>53</v>
      </c>
      <c r="O99" s="73" t="s">
        <v>308</v>
      </c>
      <c r="P99" s="78">
        <v>37834.0</v>
      </c>
      <c r="Q99" s="59">
        <f t="shared" si="1"/>
        <v>13</v>
      </c>
      <c r="R99" s="79"/>
      <c r="S99" s="73" t="s">
        <v>317</v>
      </c>
      <c r="T99" s="80"/>
      <c r="U99" s="73"/>
      <c r="V99" s="73"/>
      <c r="W99" s="79"/>
      <c r="X99" s="65">
        <v>42321.0</v>
      </c>
      <c r="Y99" s="65"/>
      <c r="Z99" s="65"/>
      <c r="AA99" s="79"/>
      <c r="AB99" s="83"/>
      <c r="AC99" s="83"/>
      <c r="AD99" s="83"/>
      <c r="AE99" s="83"/>
      <c r="AF99" s="79"/>
      <c r="AG99" s="73"/>
      <c r="AH99" s="73"/>
      <c r="AI99" s="73"/>
      <c r="AJ99" s="79"/>
      <c r="AK99" s="73" t="s">
        <v>750</v>
      </c>
      <c r="AL99" s="73" t="s">
        <v>144</v>
      </c>
      <c r="AM99" s="73" t="s">
        <v>111</v>
      </c>
      <c r="AN99" s="84">
        <v>98052.0</v>
      </c>
      <c r="AO99" s="85" t="s">
        <v>751</v>
      </c>
      <c r="AP99" s="85"/>
      <c r="AQ99" s="73"/>
      <c r="AR99" s="108" t="str">
        <f t="shared" si="6"/>
        <v>anu89125@gmail.com</v>
      </c>
      <c r="AS99" s="79"/>
      <c r="AT99" s="77" t="s">
        <v>314</v>
      </c>
      <c r="AU99" s="73"/>
      <c r="AV99" s="73"/>
      <c r="AW99" s="79"/>
      <c r="AX99" s="106"/>
      <c r="AY99" s="83"/>
      <c r="AZ99" s="83"/>
      <c r="BA99" s="106"/>
      <c r="BB99" s="79"/>
      <c r="BC99" s="106"/>
      <c r="BD99" s="83"/>
      <c r="BE99" s="79"/>
      <c r="BF99" s="106"/>
      <c r="BG99" s="106"/>
      <c r="BH99" s="106"/>
      <c r="BI99" s="149"/>
      <c r="BJ99" s="106">
        <v>1060.0</v>
      </c>
    </row>
    <row r="100" ht="15.75" customHeight="1">
      <c r="A100" s="50">
        <v>97.0</v>
      </c>
      <c r="B100" s="106"/>
      <c r="C100" s="106" t="s">
        <v>753</v>
      </c>
      <c r="D100" s="106"/>
      <c r="E100" s="106" t="s">
        <v>754</v>
      </c>
      <c r="F100" s="106"/>
      <c r="G100" s="109">
        <v>42124.0</v>
      </c>
      <c r="H100" s="77" t="s">
        <v>133</v>
      </c>
      <c r="I100" s="55">
        <f>IF(H100='DO NOT EDIT'!I$6,1,0)</f>
        <v>0</v>
      </c>
      <c r="J100" s="75">
        <v>42491.0</v>
      </c>
      <c r="K100" s="73" t="s">
        <v>208</v>
      </c>
      <c r="L100" s="73" t="s">
        <v>134</v>
      </c>
      <c r="M100" s="77" t="s">
        <v>29</v>
      </c>
      <c r="N100" s="65" t="s">
        <v>53</v>
      </c>
      <c r="O100" s="73" t="s">
        <v>327</v>
      </c>
      <c r="P100" s="78">
        <v>40574.0</v>
      </c>
      <c r="Q100" s="59">
        <f t="shared" si="1"/>
        <v>6</v>
      </c>
      <c r="R100" s="79"/>
      <c r="S100" s="73" t="s">
        <v>384</v>
      </c>
      <c r="T100" s="80"/>
      <c r="U100" s="118">
        <v>42124.0</v>
      </c>
      <c r="V100" s="73"/>
      <c r="W100" s="79"/>
      <c r="X100" s="65">
        <v>42286.0</v>
      </c>
      <c r="Y100" s="65"/>
      <c r="Z100" s="65"/>
      <c r="AA100" s="79"/>
      <c r="AB100" s="83"/>
      <c r="AC100" s="83"/>
      <c r="AD100" s="83"/>
      <c r="AE100" s="83"/>
      <c r="AF100" s="79"/>
      <c r="AG100" s="73"/>
      <c r="AH100" s="73"/>
      <c r="AI100" s="73"/>
      <c r="AJ100" s="79"/>
      <c r="AK100" s="73" t="s">
        <v>755</v>
      </c>
      <c r="AL100" s="73" t="s">
        <v>144</v>
      </c>
      <c r="AM100" s="73" t="s">
        <v>111</v>
      </c>
      <c r="AN100" s="84">
        <v>98052.0</v>
      </c>
      <c r="AO100" s="85" t="s">
        <v>756</v>
      </c>
      <c r="AP100" s="85" t="s">
        <v>757</v>
      </c>
      <c r="AQ100" s="77" t="s">
        <v>549</v>
      </c>
      <c r="AR100" s="108" t="str">
        <f t="shared" ref="AR100:AR101" si="7">HYPERLINK("mailto:nataliyak@hotmail.com","nataliyak@hotmail.com")</f>
        <v>nataliyak@hotmail.com</v>
      </c>
      <c r="AS100" s="79"/>
      <c r="AT100" s="77" t="s">
        <v>314</v>
      </c>
      <c r="AU100" s="73"/>
      <c r="AV100" s="77" t="s">
        <v>728</v>
      </c>
      <c r="AW100" s="79"/>
      <c r="AX100" s="69"/>
      <c r="AY100" s="83"/>
      <c r="AZ100" s="83"/>
      <c r="BB100" s="79"/>
      <c r="BC100" s="106"/>
      <c r="BD100" s="83"/>
      <c r="BE100" s="79"/>
      <c r="BF100" s="69"/>
      <c r="BG100" s="69"/>
      <c r="BI100" s="49"/>
      <c r="BJ100" s="69">
        <v>1063.0</v>
      </c>
    </row>
    <row r="101" ht="15.75" customHeight="1">
      <c r="A101" s="50">
        <v>98.0</v>
      </c>
      <c r="B101" s="106"/>
      <c r="C101" s="106" t="s">
        <v>758</v>
      </c>
      <c r="D101" s="106"/>
      <c r="E101" s="106" t="s">
        <v>754</v>
      </c>
      <c r="F101" s="106"/>
      <c r="G101" s="109">
        <v>42124.0</v>
      </c>
      <c r="H101" s="77" t="s">
        <v>133</v>
      </c>
      <c r="I101" s="55">
        <f>IF(H101='DO NOT EDIT'!I$6,1,0)</f>
        <v>0</v>
      </c>
      <c r="J101" s="75">
        <v>42536.0</v>
      </c>
      <c r="K101" s="73" t="s">
        <v>208</v>
      </c>
      <c r="L101" s="73" t="s">
        <v>134</v>
      </c>
      <c r="M101" s="77" t="s">
        <v>27</v>
      </c>
      <c r="N101" s="65" t="s">
        <v>53</v>
      </c>
      <c r="O101" s="73" t="s">
        <v>327</v>
      </c>
      <c r="P101" s="78">
        <v>39540.0</v>
      </c>
      <c r="Q101" s="59">
        <f t="shared" si="1"/>
        <v>9</v>
      </c>
      <c r="R101" s="79"/>
      <c r="S101" s="73" t="s">
        <v>384</v>
      </c>
      <c r="T101" s="80"/>
      <c r="U101" s="118">
        <v>42124.0</v>
      </c>
      <c r="V101" s="73"/>
      <c r="W101" s="79"/>
      <c r="X101" s="65">
        <v>42286.0</v>
      </c>
      <c r="Y101" s="65"/>
      <c r="Z101" s="65"/>
      <c r="AA101" s="79"/>
      <c r="AB101" s="83"/>
      <c r="AC101" s="83"/>
      <c r="AD101" s="83"/>
      <c r="AE101" s="83"/>
      <c r="AF101" s="79"/>
      <c r="AG101" s="73"/>
      <c r="AH101" s="73"/>
      <c r="AI101" s="73"/>
      <c r="AJ101" s="79"/>
      <c r="AK101" s="73" t="s">
        <v>755</v>
      </c>
      <c r="AL101" s="73" t="s">
        <v>144</v>
      </c>
      <c r="AM101" s="73" t="s">
        <v>111</v>
      </c>
      <c r="AN101" s="84">
        <v>98052.0</v>
      </c>
      <c r="AO101" s="85" t="s">
        <v>756</v>
      </c>
      <c r="AP101" s="85" t="s">
        <v>757</v>
      </c>
      <c r="AQ101" s="77" t="s">
        <v>549</v>
      </c>
      <c r="AR101" s="108" t="str">
        <f t="shared" si="7"/>
        <v>nataliyak@hotmail.com</v>
      </c>
      <c r="AS101" s="79"/>
      <c r="AT101" s="77" t="s">
        <v>314</v>
      </c>
      <c r="AU101" s="73"/>
      <c r="AV101" s="77" t="s">
        <v>728</v>
      </c>
      <c r="AW101" s="79"/>
      <c r="AX101" s="69"/>
      <c r="AY101" s="83"/>
      <c r="AZ101" s="83"/>
      <c r="BB101" s="79"/>
      <c r="BC101" s="106"/>
      <c r="BD101" s="83"/>
      <c r="BE101" s="79"/>
      <c r="BF101" s="69"/>
      <c r="BG101" s="69"/>
      <c r="BI101" s="49"/>
      <c r="BJ101" s="69">
        <v>1064.0</v>
      </c>
    </row>
    <row r="102" ht="15.75" customHeight="1">
      <c r="A102" s="50">
        <v>99.0</v>
      </c>
      <c r="B102" s="106"/>
      <c r="C102" s="106" t="s">
        <v>759</v>
      </c>
      <c r="D102" s="106"/>
      <c r="E102" s="106" t="s">
        <v>760</v>
      </c>
      <c r="F102" s="106"/>
      <c r="G102" s="109">
        <v>41484.0</v>
      </c>
      <c r="H102" s="77" t="s">
        <v>133</v>
      </c>
      <c r="I102" s="55">
        <f>IF(H102='DO NOT EDIT'!I$6,1,0)</f>
        <v>0</v>
      </c>
      <c r="J102" s="75" t="s">
        <v>391</v>
      </c>
      <c r="K102" s="73" t="s">
        <v>208</v>
      </c>
      <c r="L102" s="73" t="s">
        <v>134</v>
      </c>
      <c r="M102" s="73" t="s">
        <v>722</v>
      </c>
      <c r="N102" s="65" t="s">
        <v>53</v>
      </c>
      <c r="O102" s="73" t="s">
        <v>308</v>
      </c>
      <c r="P102" s="78">
        <v>37901.0</v>
      </c>
      <c r="Q102" s="59">
        <f t="shared" si="1"/>
        <v>13</v>
      </c>
      <c r="R102" s="79"/>
      <c r="S102" s="73" t="s">
        <v>317</v>
      </c>
      <c r="T102" s="80"/>
      <c r="U102" s="118">
        <v>41484.0</v>
      </c>
      <c r="V102" s="73"/>
      <c r="W102" s="79"/>
      <c r="X102" s="65">
        <v>42286.0</v>
      </c>
      <c r="Y102" s="65"/>
      <c r="Z102" s="65"/>
      <c r="AA102" s="79"/>
      <c r="AB102" s="83"/>
      <c r="AC102" s="83"/>
      <c r="AD102" s="83"/>
      <c r="AE102" s="83"/>
      <c r="AF102" s="79"/>
      <c r="AG102" s="73"/>
      <c r="AH102" s="73"/>
      <c r="AI102" s="73"/>
      <c r="AJ102" s="79"/>
      <c r="AK102" s="73" t="s">
        <v>761</v>
      </c>
      <c r="AL102" s="73" t="s">
        <v>208</v>
      </c>
      <c r="AM102" s="73" t="s">
        <v>111</v>
      </c>
      <c r="AN102" s="84">
        <v>98034.0</v>
      </c>
      <c r="AO102" s="85"/>
      <c r="AP102" s="85">
        <v>4.25825446E9</v>
      </c>
      <c r="AQ102" s="77" t="s">
        <v>762</v>
      </c>
      <c r="AR102" s="108" t="str">
        <f>HYPERLINK("mailto:marrysoltanian@yahoo.com","marrysoltanian@yahoo.com")</f>
        <v>marrysoltanian@yahoo.com</v>
      </c>
      <c r="AS102" s="79"/>
      <c r="AT102" s="77" t="s">
        <v>314</v>
      </c>
      <c r="AU102" s="73"/>
      <c r="AV102" s="73"/>
      <c r="AW102" s="79"/>
      <c r="AX102" s="69"/>
      <c r="AY102" s="83"/>
      <c r="AZ102" s="83"/>
      <c r="BB102" s="79"/>
      <c r="BC102" s="106"/>
      <c r="BD102" s="83"/>
      <c r="BE102" s="79"/>
      <c r="BF102" s="69"/>
      <c r="BG102" s="69"/>
      <c r="BI102" s="49"/>
      <c r="BJ102" s="69">
        <v>1065.0</v>
      </c>
    </row>
    <row r="103" ht="15.75" customHeight="1">
      <c r="A103" s="50">
        <v>100.0</v>
      </c>
      <c r="B103" s="69"/>
      <c r="C103" s="69" t="s">
        <v>763</v>
      </c>
      <c r="D103" s="69"/>
      <c r="E103" s="69" t="s">
        <v>764</v>
      </c>
      <c r="F103" s="69"/>
      <c r="G103" s="74">
        <v>42309.0</v>
      </c>
      <c r="H103" s="77" t="s">
        <v>133</v>
      </c>
      <c r="I103" s="55">
        <f>IF(H103='DO NOT EDIT'!I$6,1,0)</f>
        <v>0</v>
      </c>
      <c r="J103" s="75" t="s">
        <v>391</v>
      </c>
      <c r="K103" s="73" t="s">
        <v>109</v>
      </c>
      <c r="L103" s="73" t="s">
        <v>134</v>
      </c>
      <c r="M103" s="77" t="s">
        <v>25</v>
      </c>
      <c r="N103" s="65" t="s">
        <v>53</v>
      </c>
      <c r="O103" s="77" t="s">
        <v>327</v>
      </c>
      <c r="P103" s="78">
        <v>39419.0</v>
      </c>
      <c r="Q103" s="59">
        <f t="shared" si="1"/>
        <v>9</v>
      </c>
      <c r="R103" s="79"/>
      <c r="S103" s="73" t="s">
        <v>384</v>
      </c>
      <c r="T103" s="80"/>
      <c r="U103" s="73"/>
      <c r="V103" s="73"/>
      <c r="W103" s="79"/>
      <c r="X103" s="65"/>
      <c r="Y103" s="65"/>
      <c r="Z103" s="65"/>
      <c r="AA103" s="79"/>
      <c r="AB103" s="83"/>
      <c r="AC103" s="83"/>
      <c r="AD103" s="83"/>
      <c r="AE103" s="83"/>
      <c r="AF103" s="79"/>
      <c r="AG103" s="73"/>
      <c r="AH103" s="73"/>
      <c r="AI103" s="73"/>
      <c r="AJ103" s="79"/>
      <c r="AK103" s="73" t="s">
        <v>765</v>
      </c>
      <c r="AL103" s="73" t="s">
        <v>109</v>
      </c>
      <c r="AM103" s="73" t="s">
        <v>111</v>
      </c>
      <c r="AN103" s="84">
        <v>98029.0</v>
      </c>
      <c r="AO103" s="85"/>
      <c r="AP103" s="85" t="s">
        <v>766</v>
      </c>
      <c r="AQ103" s="77" t="s">
        <v>767</v>
      </c>
      <c r="AR103" s="73" t="s">
        <v>768</v>
      </c>
      <c r="AS103" s="79"/>
      <c r="AT103" s="77" t="s">
        <v>314</v>
      </c>
      <c r="AU103" s="73"/>
      <c r="AV103" s="73"/>
      <c r="AW103" s="79"/>
      <c r="AX103" s="69"/>
      <c r="AY103" s="83"/>
      <c r="AZ103" s="83"/>
      <c r="BB103" s="79"/>
      <c r="BC103" s="86"/>
      <c r="BD103" s="83"/>
      <c r="BE103" s="79"/>
      <c r="BF103" s="69"/>
      <c r="BG103" s="69"/>
      <c r="BI103" s="49"/>
      <c r="BJ103" s="69">
        <v>1066.0</v>
      </c>
    </row>
    <row r="104" ht="15.75" customHeight="1">
      <c r="A104" s="50">
        <v>101.0</v>
      </c>
      <c r="B104" s="69"/>
      <c r="C104" s="69" t="s">
        <v>769</v>
      </c>
      <c r="D104" s="69"/>
      <c r="E104" s="69" t="s">
        <v>770</v>
      </c>
      <c r="F104" s="69"/>
      <c r="G104" s="74">
        <v>42278.0</v>
      </c>
      <c r="H104" s="77" t="s">
        <v>133</v>
      </c>
      <c r="I104" s="55">
        <f>IF(H104='DO NOT EDIT'!I$6,1,0)</f>
        <v>0</v>
      </c>
      <c r="J104" s="75" t="s">
        <v>391</v>
      </c>
      <c r="K104" s="73" t="s">
        <v>109</v>
      </c>
      <c r="L104" s="73" t="s">
        <v>134</v>
      </c>
      <c r="M104" s="73" t="s">
        <v>25</v>
      </c>
      <c r="N104" s="65" t="s">
        <v>53</v>
      </c>
      <c r="O104" s="77" t="s">
        <v>327</v>
      </c>
      <c r="P104" s="78">
        <v>39547.0</v>
      </c>
      <c r="Q104" s="59">
        <f t="shared" si="1"/>
        <v>9</v>
      </c>
      <c r="R104" s="79"/>
      <c r="S104" s="73" t="s">
        <v>384</v>
      </c>
      <c r="T104" s="80"/>
      <c r="U104" s="73"/>
      <c r="V104" s="73"/>
      <c r="W104" s="79"/>
      <c r="X104" s="65"/>
      <c r="Y104" s="65"/>
      <c r="Z104" s="65"/>
      <c r="AA104" s="79"/>
      <c r="AB104" s="83"/>
      <c r="AC104" s="83"/>
      <c r="AD104" s="83"/>
      <c r="AE104" s="83"/>
      <c r="AF104" s="79"/>
      <c r="AG104" s="73"/>
      <c r="AH104" s="73"/>
      <c r="AI104" s="73"/>
      <c r="AJ104" s="79"/>
      <c r="AK104" s="73" t="s">
        <v>771</v>
      </c>
      <c r="AL104" s="73" t="s">
        <v>169</v>
      </c>
      <c r="AM104" s="73" t="s">
        <v>111</v>
      </c>
      <c r="AN104" s="84">
        <v>98006.0</v>
      </c>
      <c r="AO104" s="85"/>
      <c r="AP104" s="85" t="s">
        <v>772</v>
      </c>
      <c r="AQ104" s="77" t="s">
        <v>773</v>
      </c>
      <c r="AR104" s="73" t="s">
        <v>774</v>
      </c>
      <c r="AS104" s="79"/>
      <c r="AT104" s="77" t="s">
        <v>314</v>
      </c>
      <c r="AU104" s="73"/>
      <c r="AV104" s="73"/>
      <c r="AW104" s="79"/>
      <c r="AX104" s="69"/>
      <c r="AY104" s="83"/>
      <c r="AZ104" s="83"/>
      <c r="BB104" s="79"/>
      <c r="BC104" s="86"/>
      <c r="BD104" s="83"/>
      <c r="BE104" s="79"/>
      <c r="BF104" s="69"/>
      <c r="BG104" s="69"/>
      <c r="BI104" s="49"/>
      <c r="BJ104" s="69">
        <v>1067.0</v>
      </c>
    </row>
    <row r="105" ht="15.75" customHeight="1">
      <c r="A105" s="50">
        <v>102.0</v>
      </c>
      <c r="B105" s="69"/>
      <c r="C105" s="69" t="s">
        <v>773</v>
      </c>
      <c r="D105" s="69"/>
      <c r="E105" s="69" t="s">
        <v>770</v>
      </c>
      <c r="F105" s="69"/>
      <c r="G105" s="74">
        <v>42278.0</v>
      </c>
      <c r="H105" s="77" t="s">
        <v>133</v>
      </c>
      <c r="I105" s="55">
        <f>IF(H105='DO NOT EDIT'!I$6,1,0)</f>
        <v>0</v>
      </c>
      <c r="J105" s="75" t="s">
        <v>391</v>
      </c>
      <c r="K105" s="73" t="s">
        <v>109</v>
      </c>
      <c r="L105" s="73" t="s">
        <v>134</v>
      </c>
      <c r="M105" s="73" t="s">
        <v>25</v>
      </c>
      <c r="N105" s="65" t="s">
        <v>53</v>
      </c>
      <c r="O105" s="77" t="s">
        <v>327</v>
      </c>
      <c r="P105" s="78">
        <v>39940.0</v>
      </c>
      <c r="Q105" s="59">
        <f t="shared" si="1"/>
        <v>8</v>
      </c>
      <c r="R105" s="79"/>
      <c r="S105" s="73" t="s">
        <v>384</v>
      </c>
      <c r="T105" s="80"/>
      <c r="U105" s="73"/>
      <c r="V105" s="73"/>
      <c r="W105" s="79"/>
      <c r="X105" s="65"/>
      <c r="Y105" s="65"/>
      <c r="Z105" s="65"/>
      <c r="AA105" s="79"/>
      <c r="AB105" s="83"/>
      <c r="AC105" s="83"/>
      <c r="AD105" s="83"/>
      <c r="AE105" s="83"/>
      <c r="AF105" s="79"/>
      <c r="AG105" s="73"/>
      <c r="AH105" s="73"/>
      <c r="AI105" s="73"/>
      <c r="AJ105" s="79"/>
      <c r="AK105" s="73" t="s">
        <v>771</v>
      </c>
      <c r="AL105" s="73" t="s">
        <v>169</v>
      </c>
      <c r="AM105" s="73" t="s">
        <v>111</v>
      </c>
      <c r="AN105" s="84">
        <v>98006.0</v>
      </c>
      <c r="AO105" s="85"/>
      <c r="AP105" s="85" t="s">
        <v>772</v>
      </c>
      <c r="AQ105" s="77" t="s">
        <v>773</v>
      </c>
      <c r="AR105" s="73" t="s">
        <v>774</v>
      </c>
      <c r="AS105" s="79"/>
      <c r="AT105" s="77" t="s">
        <v>314</v>
      </c>
      <c r="AU105" s="73"/>
      <c r="AV105" s="73"/>
      <c r="AW105" s="79"/>
      <c r="AX105" s="69"/>
      <c r="AY105" s="83"/>
      <c r="AZ105" s="83"/>
      <c r="BB105" s="79"/>
      <c r="BC105" s="86"/>
      <c r="BD105" s="83"/>
      <c r="BE105" s="79"/>
      <c r="BF105" s="69"/>
      <c r="BG105" s="69"/>
      <c r="BI105" s="49"/>
      <c r="BJ105" s="69">
        <v>1068.0</v>
      </c>
    </row>
    <row r="106" ht="15.75" customHeight="1">
      <c r="A106" s="50">
        <v>103.0</v>
      </c>
      <c r="B106" s="69"/>
      <c r="C106" s="69" t="s">
        <v>775</v>
      </c>
      <c r="D106" s="69"/>
      <c r="E106" s="69" t="s">
        <v>776</v>
      </c>
      <c r="F106" s="69"/>
      <c r="G106" s="74">
        <v>42370.0</v>
      </c>
      <c r="H106" s="77" t="s">
        <v>133</v>
      </c>
      <c r="I106" s="55">
        <f>IF(H106='DO NOT EDIT'!I$6,1,0)</f>
        <v>0</v>
      </c>
      <c r="J106" s="75" t="s">
        <v>391</v>
      </c>
      <c r="K106" s="73" t="s">
        <v>109</v>
      </c>
      <c r="L106" s="73" t="s">
        <v>134</v>
      </c>
      <c r="M106" s="73" t="s">
        <v>25</v>
      </c>
      <c r="N106" s="65" t="s">
        <v>53</v>
      </c>
      <c r="O106" s="77" t="s">
        <v>308</v>
      </c>
      <c r="P106" s="78">
        <v>36759.0</v>
      </c>
      <c r="Q106" s="59">
        <f t="shared" si="1"/>
        <v>16</v>
      </c>
      <c r="R106" s="79"/>
      <c r="S106" s="73" t="s">
        <v>317</v>
      </c>
      <c r="T106" s="80"/>
      <c r="U106" s="73"/>
      <c r="V106" s="73"/>
      <c r="W106" s="79"/>
      <c r="X106" s="65"/>
      <c r="Y106" s="65"/>
      <c r="Z106" s="65"/>
      <c r="AA106" s="79"/>
      <c r="AB106" s="83"/>
      <c r="AC106" s="83"/>
      <c r="AD106" s="83"/>
      <c r="AE106" s="83"/>
      <c r="AF106" s="79"/>
      <c r="AG106" s="73"/>
      <c r="AH106" s="73"/>
      <c r="AI106" s="73"/>
      <c r="AJ106" s="79"/>
      <c r="AK106" s="73" t="s">
        <v>777</v>
      </c>
      <c r="AL106" s="73" t="s">
        <v>109</v>
      </c>
      <c r="AM106" s="73" t="s">
        <v>111</v>
      </c>
      <c r="AN106" s="84">
        <v>98027.0</v>
      </c>
      <c r="AO106" s="85"/>
      <c r="AP106" s="85" t="s">
        <v>778</v>
      </c>
      <c r="AQ106" s="77" t="s">
        <v>779</v>
      </c>
      <c r="AR106" s="73" t="s">
        <v>780</v>
      </c>
      <c r="AS106" s="79"/>
      <c r="AT106" s="77" t="s">
        <v>314</v>
      </c>
      <c r="AU106" s="73"/>
      <c r="AV106" s="73"/>
      <c r="AW106" s="79"/>
      <c r="AX106" s="69"/>
      <c r="AY106" s="83"/>
      <c r="AZ106" s="83"/>
      <c r="BB106" s="79"/>
      <c r="BC106" s="86"/>
      <c r="BD106" s="83"/>
      <c r="BE106" s="79"/>
      <c r="BF106" s="69"/>
      <c r="BG106" s="69"/>
      <c r="BI106" s="49"/>
      <c r="BJ106" s="69">
        <v>1069.0</v>
      </c>
    </row>
    <row r="107" ht="15.75" customHeight="1">
      <c r="A107" s="50">
        <v>104.0</v>
      </c>
      <c r="B107" s="69"/>
      <c r="C107" s="69" t="s">
        <v>781</v>
      </c>
      <c r="D107" s="69"/>
      <c r="E107" s="69" t="s">
        <v>782</v>
      </c>
      <c r="F107" s="69"/>
      <c r="G107" s="78"/>
      <c r="H107" s="77" t="s">
        <v>133</v>
      </c>
      <c r="I107" s="55">
        <f>IF(H107='DO NOT EDIT'!I$6,1,0)</f>
        <v>0</v>
      </c>
      <c r="J107" s="75" t="s">
        <v>391</v>
      </c>
      <c r="K107" s="73" t="s">
        <v>109</v>
      </c>
      <c r="L107" s="73" t="s">
        <v>134</v>
      </c>
      <c r="M107" s="73" t="s">
        <v>29</v>
      </c>
      <c r="N107" s="65" t="s">
        <v>53</v>
      </c>
      <c r="O107" s="77" t="s">
        <v>327</v>
      </c>
      <c r="P107" s="78"/>
      <c r="Q107" s="59">
        <f t="shared" si="1"/>
        <v>117</v>
      </c>
      <c r="R107" s="79"/>
      <c r="S107" s="73" t="s">
        <v>384</v>
      </c>
      <c r="T107" s="80"/>
      <c r="U107" s="73"/>
      <c r="V107" s="73"/>
      <c r="W107" s="79"/>
      <c r="X107" s="65"/>
      <c r="Y107" s="65"/>
      <c r="Z107" s="65"/>
      <c r="AA107" s="79"/>
      <c r="AB107" s="83"/>
      <c r="AC107" s="83"/>
      <c r="AD107" s="83"/>
      <c r="AE107" s="83"/>
      <c r="AF107" s="79"/>
      <c r="AG107" s="73"/>
      <c r="AH107" s="73"/>
      <c r="AI107" s="73"/>
      <c r="AJ107" s="79"/>
      <c r="AK107" s="73" t="s">
        <v>783</v>
      </c>
      <c r="AL107" s="73" t="s">
        <v>169</v>
      </c>
      <c r="AM107" s="73" t="s">
        <v>111</v>
      </c>
      <c r="AN107" s="84">
        <v>98006.0</v>
      </c>
      <c r="AO107" s="85"/>
      <c r="AP107" s="85" t="s">
        <v>784</v>
      </c>
      <c r="AQ107" s="77"/>
      <c r="AR107" s="73"/>
      <c r="AS107" s="79"/>
      <c r="AT107" s="77" t="s">
        <v>314</v>
      </c>
      <c r="AU107" s="73"/>
      <c r="AV107" s="73"/>
      <c r="AW107" s="79"/>
      <c r="AX107" s="69"/>
      <c r="AY107" s="83"/>
      <c r="AZ107" s="83"/>
      <c r="BB107" s="79"/>
      <c r="BC107" s="86"/>
      <c r="BD107" s="83"/>
      <c r="BE107" s="79"/>
      <c r="BF107" s="69"/>
      <c r="BG107" s="69"/>
      <c r="BI107" s="49"/>
      <c r="BJ107" s="69">
        <v>1070.0</v>
      </c>
    </row>
    <row r="108" ht="15.75" customHeight="1">
      <c r="A108" s="50">
        <v>105.0</v>
      </c>
      <c r="B108" s="69"/>
      <c r="C108" s="69" t="s">
        <v>785</v>
      </c>
      <c r="D108" s="69"/>
      <c r="E108" s="69" t="s">
        <v>786</v>
      </c>
      <c r="F108" s="69"/>
      <c r="G108" s="74">
        <v>41883.0</v>
      </c>
      <c r="H108" s="73" t="s">
        <v>94</v>
      </c>
      <c r="I108" s="55">
        <f>IF(H108='DO NOT EDIT'!I$6,1,0)</f>
        <v>1</v>
      </c>
      <c r="J108" s="75"/>
      <c r="K108" s="73" t="s">
        <v>109</v>
      </c>
      <c r="L108" s="73" t="s">
        <v>134</v>
      </c>
      <c r="M108" s="77" t="s">
        <v>37</v>
      </c>
      <c r="N108" s="65" t="s">
        <v>53</v>
      </c>
      <c r="O108" s="77" t="s">
        <v>327</v>
      </c>
      <c r="P108" s="78">
        <v>38847.0</v>
      </c>
      <c r="Q108" s="59">
        <f t="shared" si="1"/>
        <v>11</v>
      </c>
      <c r="R108" s="79"/>
      <c r="S108" s="73" t="s">
        <v>384</v>
      </c>
      <c r="T108" s="80"/>
      <c r="U108" s="73"/>
      <c r="V108" s="73"/>
      <c r="W108" s="79"/>
      <c r="X108" s="65"/>
      <c r="Y108" s="65"/>
      <c r="Z108" s="65"/>
      <c r="AA108" s="79"/>
      <c r="AB108" s="83"/>
      <c r="AC108" s="83"/>
      <c r="AD108" s="83"/>
      <c r="AE108" s="83"/>
      <c r="AF108" s="79"/>
      <c r="AG108" s="73"/>
      <c r="AH108" s="73"/>
      <c r="AI108" s="73"/>
      <c r="AJ108" s="79"/>
      <c r="AK108" s="73" t="s">
        <v>787</v>
      </c>
      <c r="AL108" s="73" t="s">
        <v>109</v>
      </c>
      <c r="AM108" s="73" t="s">
        <v>111</v>
      </c>
      <c r="AN108" s="84">
        <v>98027.0</v>
      </c>
      <c r="AO108" s="85"/>
      <c r="AP108" s="85" t="s">
        <v>788</v>
      </c>
      <c r="AQ108" s="77" t="s">
        <v>789</v>
      </c>
      <c r="AR108" s="73" t="s">
        <v>790</v>
      </c>
      <c r="AS108" s="79"/>
      <c r="AT108" s="77" t="s">
        <v>314</v>
      </c>
      <c r="AU108" s="73"/>
      <c r="AV108" s="73"/>
      <c r="AW108" s="79"/>
      <c r="AX108" s="69"/>
      <c r="AY108" s="83"/>
      <c r="AZ108" s="83"/>
      <c r="BB108" s="79"/>
      <c r="BC108" s="86"/>
      <c r="BD108" s="83"/>
      <c r="BE108" s="79"/>
      <c r="BF108" s="69"/>
      <c r="BG108" s="69"/>
      <c r="BI108" s="49"/>
      <c r="BJ108" s="69">
        <v>1071.0</v>
      </c>
    </row>
    <row r="109" ht="15.75" customHeight="1">
      <c r="A109" s="50">
        <v>106.0</v>
      </c>
      <c r="B109" s="69"/>
      <c r="C109" s="69" t="s">
        <v>791</v>
      </c>
      <c r="D109" s="69"/>
      <c r="E109" s="69" t="s">
        <v>792</v>
      </c>
      <c r="F109" s="69"/>
      <c r="G109" s="74">
        <v>42156.0</v>
      </c>
      <c r="H109" s="73" t="s">
        <v>94</v>
      </c>
      <c r="I109" s="55">
        <f>IF(H109='DO NOT EDIT'!I$6,1,0)</f>
        <v>1</v>
      </c>
      <c r="J109" s="75"/>
      <c r="K109" s="73" t="s">
        <v>109</v>
      </c>
      <c r="L109" s="73" t="s">
        <v>134</v>
      </c>
      <c r="M109" s="73" t="s">
        <v>27</v>
      </c>
      <c r="N109" s="65" t="s">
        <v>53</v>
      </c>
      <c r="O109" s="77" t="s">
        <v>308</v>
      </c>
      <c r="P109" s="78">
        <v>37164.0</v>
      </c>
      <c r="Q109" s="59">
        <f t="shared" si="1"/>
        <v>15</v>
      </c>
      <c r="R109" s="79"/>
      <c r="S109" s="73" t="s">
        <v>317</v>
      </c>
      <c r="T109" s="80"/>
      <c r="U109" s="73"/>
      <c r="V109" s="73"/>
      <c r="W109" s="79"/>
      <c r="X109" s="65"/>
      <c r="Y109" s="65"/>
      <c r="Z109" s="65"/>
      <c r="AA109" s="79"/>
      <c r="AB109" s="83"/>
      <c r="AC109" s="83"/>
      <c r="AD109" s="83"/>
      <c r="AE109" s="83"/>
      <c r="AF109" s="79"/>
      <c r="AG109" s="73"/>
      <c r="AH109" s="73"/>
      <c r="AI109" s="73"/>
      <c r="AJ109" s="79"/>
      <c r="AK109" s="73" t="s">
        <v>793</v>
      </c>
      <c r="AL109" s="73" t="s">
        <v>109</v>
      </c>
      <c r="AM109" s="73" t="s">
        <v>111</v>
      </c>
      <c r="AN109" s="84">
        <v>98027.0</v>
      </c>
      <c r="AO109" s="85"/>
      <c r="AP109" s="85" t="s">
        <v>794</v>
      </c>
      <c r="AQ109" s="77" t="s">
        <v>91</v>
      </c>
      <c r="AR109" s="73" t="s">
        <v>795</v>
      </c>
      <c r="AS109" s="79"/>
      <c r="AT109" s="77" t="s">
        <v>314</v>
      </c>
      <c r="AU109" s="73"/>
      <c r="AV109" s="73"/>
      <c r="AW109" s="79"/>
      <c r="AX109" s="69"/>
      <c r="AY109" s="83"/>
      <c r="AZ109" s="83"/>
      <c r="BB109" s="79"/>
      <c r="BC109" s="86"/>
      <c r="BD109" s="83"/>
      <c r="BE109" s="79"/>
      <c r="BF109" s="69"/>
      <c r="BG109" s="69"/>
      <c r="BI109" s="49"/>
      <c r="BJ109" s="69">
        <v>1072.0</v>
      </c>
    </row>
    <row r="110" ht="15.75" customHeight="1">
      <c r="A110" s="50">
        <v>107.0</v>
      </c>
      <c r="B110" s="69"/>
      <c r="C110" s="69" t="s">
        <v>796</v>
      </c>
      <c r="D110" s="69"/>
      <c r="E110" s="69" t="s">
        <v>797</v>
      </c>
      <c r="F110" s="69"/>
      <c r="G110" s="78"/>
      <c r="H110" s="77" t="s">
        <v>133</v>
      </c>
      <c r="I110" s="55">
        <f>IF(H110='DO NOT EDIT'!I$6,1,0)</f>
        <v>0</v>
      </c>
      <c r="J110" s="75" t="s">
        <v>391</v>
      </c>
      <c r="K110" s="73" t="s">
        <v>109</v>
      </c>
      <c r="L110" s="73" t="s">
        <v>134</v>
      </c>
      <c r="M110" s="73" t="s">
        <v>29</v>
      </c>
      <c r="N110" s="65" t="s">
        <v>53</v>
      </c>
      <c r="O110" s="77" t="s">
        <v>327</v>
      </c>
      <c r="P110" s="78"/>
      <c r="Q110" s="59">
        <f t="shared" si="1"/>
        <v>117</v>
      </c>
      <c r="R110" s="79"/>
      <c r="S110" s="73" t="s">
        <v>384</v>
      </c>
      <c r="T110" s="80"/>
      <c r="U110" s="73"/>
      <c r="V110" s="73"/>
      <c r="W110" s="79"/>
      <c r="X110" s="65"/>
      <c r="Y110" s="65"/>
      <c r="Z110" s="65"/>
      <c r="AA110" s="79"/>
      <c r="AB110" s="83"/>
      <c r="AC110" s="83"/>
      <c r="AD110" s="83"/>
      <c r="AE110" s="83"/>
      <c r="AF110" s="79"/>
      <c r="AG110" s="73"/>
      <c r="AH110" s="73"/>
      <c r="AI110" s="73"/>
      <c r="AJ110" s="79"/>
      <c r="AK110" s="73"/>
      <c r="AL110" s="73"/>
      <c r="AM110" s="73"/>
      <c r="AN110" s="84"/>
      <c r="AO110" s="85"/>
      <c r="AP110" s="85" t="s">
        <v>798</v>
      </c>
      <c r="AQ110" s="77"/>
      <c r="AR110" s="73"/>
      <c r="AS110" s="79"/>
      <c r="AT110" s="77" t="s">
        <v>314</v>
      </c>
      <c r="AU110" s="73"/>
      <c r="AV110" s="73"/>
      <c r="AW110" s="79"/>
      <c r="AX110" s="69"/>
      <c r="AY110" s="83"/>
      <c r="AZ110" s="83"/>
      <c r="BB110" s="79"/>
      <c r="BC110" s="86"/>
      <c r="BD110" s="83"/>
      <c r="BE110" s="79"/>
      <c r="BF110" s="69"/>
      <c r="BG110" s="69"/>
      <c r="BI110" s="49"/>
      <c r="BJ110" s="69">
        <v>1073.0</v>
      </c>
    </row>
    <row r="111" ht="15.75" customHeight="1">
      <c r="A111" s="50">
        <v>108.0</v>
      </c>
      <c r="B111" s="69"/>
      <c r="C111" s="69" t="s">
        <v>799</v>
      </c>
      <c r="D111" s="69"/>
      <c r="E111" s="69" t="s">
        <v>800</v>
      </c>
      <c r="F111" s="69"/>
      <c r="G111" s="74">
        <v>41883.0</v>
      </c>
      <c r="H111" s="77" t="s">
        <v>133</v>
      </c>
      <c r="I111" s="55">
        <f>IF(H111='DO NOT EDIT'!I$6,1,0)</f>
        <v>0</v>
      </c>
      <c r="J111" s="75" t="s">
        <v>391</v>
      </c>
      <c r="K111" s="73" t="s">
        <v>109</v>
      </c>
      <c r="L111" s="73" t="s">
        <v>134</v>
      </c>
      <c r="M111" s="73" t="s">
        <v>43</v>
      </c>
      <c r="N111" s="65" t="s">
        <v>53</v>
      </c>
      <c r="O111" s="77" t="s">
        <v>308</v>
      </c>
      <c r="P111" s="78">
        <v>37490.0</v>
      </c>
      <c r="Q111" s="59">
        <f t="shared" si="1"/>
        <v>14</v>
      </c>
      <c r="R111" s="79"/>
      <c r="S111" s="73" t="s">
        <v>317</v>
      </c>
      <c r="T111" s="80"/>
      <c r="U111" s="73"/>
      <c r="V111" s="73"/>
      <c r="W111" s="79"/>
      <c r="X111" s="65"/>
      <c r="Y111" s="65"/>
      <c r="Z111" s="65"/>
      <c r="AA111" s="79"/>
      <c r="AB111" s="83"/>
      <c r="AC111" s="83"/>
      <c r="AD111" s="83"/>
      <c r="AE111" s="83"/>
      <c r="AF111" s="79"/>
      <c r="AG111" s="73"/>
      <c r="AH111" s="73"/>
      <c r="AI111" s="73"/>
      <c r="AJ111" s="79"/>
      <c r="AK111" s="73" t="s">
        <v>801</v>
      </c>
      <c r="AL111" s="73" t="s">
        <v>109</v>
      </c>
      <c r="AM111" s="73" t="s">
        <v>111</v>
      </c>
      <c r="AN111" s="84">
        <v>98027.0</v>
      </c>
      <c r="AO111" s="85"/>
      <c r="AP111" s="85" t="s">
        <v>802</v>
      </c>
      <c r="AQ111" s="77" t="s">
        <v>803</v>
      </c>
      <c r="AR111" s="73" t="s">
        <v>804</v>
      </c>
      <c r="AS111" s="79"/>
      <c r="AT111" s="77" t="s">
        <v>314</v>
      </c>
      <c r="AU111" s="73"/>
      <c r="AV111" s="73"/>
      <c r="AW111" s="79"/>
      <c r="AX111" s="69"/>
      <c r="AY111" s="83"/>
      <c r="AZ111" s="83"/>
      <c r="BB111" s="79"/>
      <c r="BC111" s="86" t="s">
        <v>130</v>
      </c>
      <c r="BD111" s="83"/>
      <c r="BE111" s="79"/>
      <c r="BF111" s="69"/>
      <c r="BG111" s="69"/>
      <c r="BI111" s="49"/>
      <c r="BJ111" s="69">
        <v>1074.0</v>
      </c>
    </row>
    <row r="112" ht="15.75" customHeight="1">
      <c r="A112" s="50">
        <v>109.0</v>
      </c>
      <c r="B112" s="69"/>
      <c r="C112" s="69" t="s">
        <v>805</v>
      </c>
      <c r="D112" s="69"/>
      <c r="E112" s="69" t="s">
        <v>806</v>
      </c>
      <c r="F112" s="69"/>
      <c r="G112" s="74">
        <v>42278.0</v>
      </c>
      <c r="H112" s="73" t="s">
        <v>94</v>
      </c>
      <c r="I112" s="55">
        <f>IF(H112='DO NOT EDIT'!I$6,1,0)</f>
        <v>1</v>
      </c>
      <c r="J112" s="75"/>
      <c r="K112" s="73" t="s">
        <v>109</v>
      </c>
      <c r="L112" s="73" t="s">
        <v>134</v>
      </c>
      <c r="M112" s="73" t="s">
        <v>25</v>
      </c>
      <c r="N112" s="65" t="s">
        <v>53</v>
      </c>
      <c r="O112" s="77" t="s">
        <v>327</v>
      </c>
      <c r="P112" s="78">
        <v>39665.0</v>
      </c>
      <c r="Q112" s="59">
        <f t="shared" si="1"/>
        <v>8</v>
      </c>
      <c r="R112" s="79"/>
      <c r="S112" s="73" t="s">
        <v>384</v>
      </c>
      <c r="T112" s="80"/>
      <c r="U112" s="73"/>
      <c r="V112" s="73"/>
      <c r="W112" s="79"/>
      <c r="X112" s="65"/>
      <c r="Y112" s="65"/>
      <c r="Z112" s="65"/>
      <c r="AA112" s="79"/>
      <c r="AB112" s="83"/>
      <c r="AC112" s="83"/>
      <c r="AD112" s="83"/>
      <c r="AE112" s="83"/>
      <c r="AF112" s="79"/>
      <c r="AG112" s="73"/>
      <c r="AH112" s="73"/>
      <c r="AI112" s="73"/>
      <c r="AJ112" s="79"/>
      <c r="AK112" s="73" t="s">
        <v>807</v>
      </c>
      <c r="AL112" s="73" t="s">
        <v>109</v>
      </c>
      <c r="AM112" s="73" t="s">
        <v>111</v>
      </c>
      <c r="AN112" s="84">
        <v>98029.0</v>
      </c>
      <c r="AO112" s="85"/>
      <c r="AP112" s="85" t="s">
        <v>808</v>
      </c>
      <c r="AQ112" s="77" t="s">
        <v>809</v>
      </c>
      <c r="AR112" s="73" t="s">
        <v>810</v>
      </c>
      <c r="AS112" s="79"/>
      <c r="AT112" s="77" t="s">
        <v>314</v>
      </c>
      <c r="AU112" s="73"/>
      <c r="AV112" s="73"/>
      <c r="AW112" s="79"/>
      <c r="AX112" s="69"/>
      <c r="AY112" s="83"/>
      <c r="AZ112" s="83"/>
      <c r="BB112" s="79"/>
      <c r="BC112" s="86"/>
      <c r="BD112" s="83"/>
      <c r="BE112" s="79"/>
      <c r="BF112" s="69"/>
      <c r="BG112" s="69"/>
      <c r="BI112" s="49"/>
      <c r="BJ112" s="69">
        <v>1075.0</v>
      </c>
    </row>
    <row r="113" ht="15.75" customHeight="1">
      <c r="A113" s="50">
        <v>110.0</v>
      </c>
      <c r="B113" s="69"/>
      <c r="C113" s="69" t="s">
        <v>811</v>
      </c>
      <c r="D113" s="69"/>
      <c r="E113" s="69" t="s">
        <v>806</v>
      </c>
      <c r="F113" s="69"/>
      <c r="G113" s="74">
        <v>42278.0</v>
      </c>
      <c r="H113" s="73" t="s">
        <v>94</v>
      </c>
      <c r="I113" s="55">
        <f>IF(H113='DO NOT EDIT'!I$6,1,0)</f>
        <v>1</v>
      </c>
      <c r="J113" s="75"/>
      <c r="K113" s="73" t="s">
        <v>109</v>
      </c>
      <c r="L113" s="73" t="s">
        <v>134</v>
      </c>
      <c r="M113" s="77" t="s">
        <v>37</v>
      </c>
      <c r="N113" s="65" t="s">
        <v>53</v>
      </c>
      <c r="O113" s="77" t="s">
        <v>327</v>
      </c>
      <c r="P113" s="78">
        <v>38806.0</v>
      </c>
      <c r="Q113" s="59">
        <f t="shared" si="1"/>
        <v>11</v>
      </c>
      <c r="R113" s="79"/>
      <c r="S113" s="73" t="s">
        <v>384</v>
      </c>
      <c r="T113" s="80"/>
      <c r="U113" s="73"/>
      <c r="V113" s="73"/>
      <c r="W113" s="79"/>
      <c r="X113" s="65"/>
      <c r="Y113" s="65"/>
      <c r="Z113" s="65"/>
      <c r="AA113" s="79"/>
      <c r="AB113" s="83"/>
      <c r="AC113" s="83"/>
      <c r="AD113" s="83"/>
      <c r="AE113" s="83"/>
      <c r="AF113" s="79"/>
      <c r="AG113" s="73"/>
      <c r="AH113" s="73"/>
      <c r="AI113" s="73"/>
      <c r="AJ113" s="79"/>
      <c r="AK113" s="73" t="s">
        <v>807</v>
      </c>
      <c r="AL113" s="73" t="s">
        <v>109</v>
      </c>
      <c r="AM113" s="73" t="s">
        <v>111</v>
      </c>
      <c r="AN113" s="84">
        <v>98029.0</v>
      </c>
      <c r="AO113" s="85"/>
      <c r="AP113" s="85" t="s">
        <v>808</v>
      </c>
      <c r="AQ113" s="77" t="s">
        <v>809</v>
      </c>
      <c r="AR113" s="73" t="s">
        <v>810</v>
      </c>
      <c r="AS113" s="79"/>
      <c r="AT113" s="77" t="s">
        <v>314</v>
      </c>
      <c r="AU113" s="73"/>
      <c r="AV113" s="73"/>
      <c r="AW113" s="79"/>
      <c r="AX113" s="69"/>
      <c r="AY113" s="83"/>
      <c r="AZ113" s="83"/>
      <c r="BB113" s="79"/>
      <c r="BC113" s="86"/>
      <c r="BD113" s="83"/>
      <c r="BE113" s="79"/>
      <c r="BF113" s="69"/>
      <c r="BG113" s="69"/>
      <c r="BI113" s="49"/>
      <c r="BJ113" s="69">
        <v>1076.0</v>
      </c>
    </row>
    <row r="114" ht="15.75" customHeight="1">
      <c r="A114" s="50">
        <v>111.0</v>
      </c>
      <c r="B114" s="69"/>
      <c r="C114" s="69" t="s">
        <v>812</v>
      </c>
      <c r="D114" s="69"/>
      <c r="E114" s="69" t="s">
        <v>813</v>
      </c>
      <c r="F114" s="69"/>
      <c r="G114" s="78"/>
      <c r="H114" s="77" t="s">
        <v>133</v>
      </c>
      <c r="I114" s="55">
        <f>IF(H114='DO NOT EDIT'!I$6,1,0)</f>
        <v>0</v>
      </c>
      <c r="J114" s="75" t="s">
        <v>391</v>
      </c>
      <c r="K114" s="73" t="s">
        <v>109</v>
      </c>
      <c r="L114" s="73" t="s">
        <v>134</v>
      </c>
      <c r="M114" s="73" t="s">
        <v>25</v>
      </c>
      <c r="N114" s="65" t="s">
        <v>53</v>
      </c>
      <c r="O114" s="73" t="s">
        <v>135</v>
      </c>
      <c r="P114" s="78"/>
      <c r="Q114" s="59">
        <f t="shared" si="1"/>
        <v>117</v>
      </c>
      <c r="R114" s="79"/>
      <c r="S114" s="73" t="s">
        <v>384</v>
      </c>
      <c r="T114" s="80"/>
      <c r="U114" s="73"/>
      <c r="V114" s="73"/>
      <c r="W114" s="79"/>
      <c r="X114" s="65"/>
      <c r="Y114" s="65"/>
      <c r="Z114" s="65"/>
      <c r="AA114" s="79"/>
      <c r="AB114" s="83"/>
      <c r="AC114" s="83"/>
      <c r="AD114" s="83"/>
      <c r="AE114" s="83"/>
      <c r="AF114" s="79"/>
      <c r="AG114" s="73"/>
      <c r="AH114" s="73"/>
      <c r="AI114" s="73"/>
      <c r="AJ114" s="79"/>
      <c r="AK114" s="73" t="s">
        <v>814</v>
      </c>
      <c r="AL114" s="73" t="s">
        <v>169</v>
      </c>
      <c r="AM114" s="73" t="s">
        <v>111</v>
      </c>
      <c r="AN114" s="84">
        <v>98006.0</v>
      </c>
      <c r="AO114" s="85"/>
      <c r="AP114" s="85" t="s">
        <v>815</v>
      </c>
      <c r="AQ114" s="77"/>
      <c r="AR114" s="73"/>
      <c r="AS114" s="79"/>
      <c r="AT114" s="73"/>
      <c r="AU114" s="73"/>
      <c r="AV114" s="73"/>
      <c r="AW114" s="79"/>
      <c r="AX114" s="69"/>
      <c r="AY114" s="83"/>
      <c r="AZ114" s="83"/>
      <c r="BB114" s="79"/>
      <c r="BC114" s="86"/>
      <c r="BD114" s="83"/>
      <c r="BE114" s="79"/>
      <c r="BF114" s="69"/>
      <c r="BG114" s="69"/>
      <c r="BI114" s="49"/>
      <c r="BJ114" s="69">
        <v>1077.0</v>
      </c>
    </row>
    <row r="115" ht="15.75" customHeight="1">
      <c r="A115" s="50">
        <v>112.0</v>
      </c>
      <c r="B115" s="69"/>
      <c r="C115" s="69" t="s">
        <v>816</v>
      </c>
      <c r="D115" s="69"/>
      <c r="E115" s="69" t="s">
        <v>817</v>
      </c>
      <c r="F115" s="69"/>
      <c r="G115" s="74">
        <v>42278.0</v>
      </c>
      <c r="H115" s="73" t="s">
        <v>94</v>
      </c>
      <c r="I115" s="55">
        <f>IF(H115='DO NOT EDIT'!I$6,1,0)</f>
        <v>1</v>
      </c>
      <c r="J115" s="75"/>
      <c r="K115" s="73" t="s">
        <v>109</v>
      </c>
      <c r="L115" s="73" t="s">
        <v>134</v>
      </c>
      <c r="M115" s="73" t="s">
        <v>25</v>
      </c>
      <c r="N115" s="65" t="s">
        <v>53</v>
      </c>
      <c r="O115" s="77" t="s">
        <v>308</v>
      </c>
      <c r="P115" s="78">
        <v>37735.0</v>
      </c>
      <c r="Q115" s="59">
        <f t="shared" si="1"/>
        <v>14</v>
      </c>
      <c r="R115" s="79"/>
      <c r="S115" s="73" t="s">
        <v>317</v>
      </c>
      <c r="T115" s="80"/>
      <c r="U115" s="73"/>
      <c r="V115" s="73"/>
      <c r="W115" s="79"/>
      <c r="X115" s="65"/>
      <c r="Y115" s="65"/>
      <c r="Z115" s="65"/>
      <c r="AA115" s="79"/>
      <c r="AB115" s="83"/>
      <c r="AC115" s="83"/>
      <c r="AD115" s="83"/>
      <c r="AE115" s="83"/>
      <c r="AF115" s="79"/>
      <c r="AG115" s="73"/>
      <c r="AH115" s="73"/>
      <c r="AI115" s="73"/>
      <c r="AJ115" s="79"/>
      <c r="AK115" s="73" t="s">
        <v>818</v>
      </c>
      <c r="AL115" s="73" t="s">
        <v>210</v>
      </c>
      <c r="AM115" s="73" t="s">
        <v>111</v>
      </c>
      <c r="AN115" s="84">
        <v>98059.0</v>
      </c>
      <c r="AO115" s="85"/>
      <c r="AP115" s="85" t="s">
        <v>819</v>
      </c>
      <c r="AQ115" s="77" t="s">
        <v>820</v>
      </c>
      <c r="AR115" s="73" t="s">
        <v>821</v>
      </c>
      <c r="AS115" s="79"/>
      <c r="AT115" s="77" t="s">
        <v>314</v>
      </c>
      <c r="AU115" s="73"/>
      <c r="AV115" s="73"/>
      <c r="AW115" s="79"/>
      <c r="AX115" s="69"/>
      <c r="AY115" s="83"/>
      <c r="AZ115" s="83"/>
      <c r="BB115" s="79"/>
      <c r="BC115" s="86"/>
      <c r="BD115" s="83"/>
      <c r="BE115" s="79"/>
      <c r="BF115" s="69"/>
      <c r="BG115" s="69"/>
      <c r="BI115" s="49"/>
      <c r="BJ115" s="69">
        <v>1078.0</v>
      </c>
    </row>
    <row r="116" ht="15.75" customHeight="1">
      <c r="A116" s="50">
        <v>113.0</v>
      </c>
      <c r="B116" s="69"/>
      <c r="C116" s="69" t="s">
        <v>225</v>
      </c>
      <c r="D116" s="69"/>
      <c r="E116" s="69" t="s">
        <v>822</v>
      </c>
      <c r="F116" s="69"/>
      <c r="G116" s="74">
        <v>41852.0</v>
      </c>
      <c r="H116" s="77" t="s">
        <v>133</v>
      </c>
      <c r="I116" s="55">
        <f>IF(H116='DO NOT EDIT'!I$6,1,0)</f>
        <v>0</v>
      </c>
      <c r="J116" s="75" t="s">
        <v>391</v>
      </c>
      <c r="K116" s="73" t="s">
        <v>109</v>
      </c>
      <c r="L116" s="73" t="s">
        <v>134</v>
      </c>
      <c r="M116" s="73" t="s">
        <v>25</v>
      </c>
      <c r="N116" s="65" t="s">
        <v>53</v>
      </c>
      <c r="O116" s="77" t="s">
        <v>308</v>
      </c>
      <c r="P116" s="78">
        <v>36697.0</v>
      </c>
      <c r="Q116" s="59">
        <f t="shared" si="1"/>
        <v>17</v>
      </c>
      <c r="R116" s="79"/>
      <c r="S116" s="73" t="s">
        <v>317</v>
      </c>
      <c r="T116" s="80"/>
      <c r="U116" s="73"/>
      <c r="V116" s="73"/>
      <c r="W116" s="79"/>
      <c r="X116" s="65"/>
      <c r="Y116" s="65"/>
      <c r="Z116" s="65"/>
      <c r="AA116" s="79"/>
      <c r="AB116" s="83"/>
      <c r="AC116" s="83"/>
      <c r="AD116" s="83"/>
      <c r="AE116" s="83"/>
      <c r="AF116" s="79"/>
      <c r="AG116" s="73"/>
      <c r="AH116" s="73"/>
      <c r="AI116" s="73"/>
      <c r="AJ116" s="79"/>
      <c r="AK116" s="73" t="s">
        <v>823</v>
      </c>
      <c r="AL116" s="73" t="s">
        <v>369</v>
      </c>
      <c r="AM116" s="73" t="s">
        <v>111</v>
      </c>
      <c r="AN116" s="84">
        <v>98024.0</v>
      </c>
      <c r="AO116" s="85"/>
      <c r="AP116" s="85" t="s">
        <v>824</v>
      </c>
      <c r="AQ116" s="77" t="s">
        <v>825</v>
      </c>
      <c r="AR116" s="73" t="s">
        <v>826</v>
      </c>
      <c r="AS116" s="79"/>
      <c r="AT116" s="77" t="s">
        <v>314</v>
      </c>
      <c r="AU116" s="73"/>
      <c r="AV116" s="73"/>
      <c r="AW116" s="79"/>
      <c r="AX116" s="69"/>
      <c r="AY116" s="83"/>
      <c r="AZ116" s="83"/>
      <c r="BB116" s="79"/>
      <c r="BC116" s="86"/>
      <c r="BD116" s="83"/>
      <c r="BE116" s="79"/>
      <c r="BF116" s="69"/>
      <c r="BG116" s="69"/>
      <c r="BI116" s="49"/>
      <c r="BJ116" s="69">
        <v>1079.0</v>
      </c>
    </row>
    <row r="117" ht="15.75" customHeight="1">
      <c r="A117" s="50">
        <v>114.0</v>
      </c>
      <c r="B117" s="69"/>
      <c r="C117" s="69" t="s">
        <v>827</v>
      </c>
      <c r="D117" s="69"/>
      <c r="E117" s="69" t="s">
        <v>125</v>
      </c>
      <c r="F117" s="69"/>
      <c r="G117" s="74">
        <v>39173.0</v>
      </c>
      <c r="H117" s="77" t="s">
        <v>199</v>
      </c>
      <c r="I117" s="55">
        <f>IF(H117='DO NOT EDIT'!I$6,1,0)</f>
        <v>0</v>
      </c>
      <c r="J117" s="75"/>
      <c r="K117" s="73" t="s">
        <v>109</v>
      </c>
      <c r="L117" s="73" t="s">
        <v>134</v>
      </c>
      <c r="M117" s="73" t="s">
        <v>53</v>
      </c>
      <c r="N117" s="77" t="s">
        <v>105</v>
      </c>
      <c r="O117" s="77" t="s">
        <v>308</v>
      </c>
      <c r="P117" s="78">
        <v>37322.0</v>
      </c>
      <c r="Q117" s="59">
        <f t="shared" si="1"/>
        <v>15</v>
      </c>
      <c r="R117" s="79"/>
      <c r="S117" s="73" t="s">
        <v>317</v>
      </c>
      <c r="T117" s="80"/>
      <c r="U117" s="73"/>
      <c r="V117" s="73"/>
      <c r="W117" s="79"/>
      <c r="X117" s="65"/>
      <c r="Y117" s="65"/>
      <c r="Z117" s="65"/>
      <c r="AA117" s="79"/>
      <c r="AB117" s="83"/>
      <c r="AC117" s="83"/>
      <c r="AD117" s="83"/>
      <c r="AE117" s="83"/>
      <c r="AF117" s="79"/>
      <c r="AG117" s="73"/>
      <c r="AH117" s="73"/>
      <c r="AI117" s="73"/>
      <c r="AJ117" s="79"/>
      <c r="AK117" s="73" t="s">
        <v>128</v>
      </c>
      <c r="AL117" s="73" t="s">
        <v>109</v>
      </c>
      <c r="AM117" s="73" t="s">
        <v>111</v>
      </c>
      <c r="AN117" s="84">
        <v>98027.0</v>
      </c>
      <c r="AO117" s="85"/>
      <c r="AP117" s="85" t="s">
        <v>355</v>
      </c>
      <c r="AQ117" s="77" t="s">
        <v>353</v>
      </c>
      <c r="AR117" s="73" t="s">
        <v>828</v>
      </c>
      <c r="AS117" s="79"/>
      <c r="AT117" s="77" t="s">
        <v>314</v>
      </c>
      <c r="AU117" s="73"/>
      <c r="AV117" s="73"/>
      <c r="AW117" s="79"/>
      <c r="AX117" s="69"/>
      <c r="AY117" s="83"/>
      <c r="AZ117" s="83"/>
      <c r="BB117" s="79"/>
      <c r="BC117" s="86" t="s">
        <v>130</v>
      </c>
      <c r="BD117" s="83"/>
      <c r="BE117" s="79"/>
      <c r="BF117" s="69"/>
      <c r="BG117" s="69"/>
      <c r="BI117" s="49"/>
      <c r="BJ117" s="69">
        <v>1081.0</v>
      </c>
    </row>
    <row r="118" ht="15.75" customHeight="1">
      <c r="A118" s="50">
        <v>115.0</v>
      </c>
      <c r="B118" s="69"/>
      <c r="C118" s="69" t="s">
        <v>829</v>
      </c>
      <c r="D118" s="69"/>
      <c r="E118" s="69" t="s">
        <v>125</v>
      </c>
      <c r="F118" s="69"/>
      <c r="G118" s="74">
        <v>39873.0</v>
      </c>
      <c r="H118" s="77" t="s">
        <v>199</v>
      </c>
      <c r="I118" s="55">
        <f>IF(H118='DO NOT EDIT'!I$6,1,0)</f>
        <v>0</v>
      </c>
      <c r="J118" s="75"/>
      <c r="K118" s="73" t="s">
        <v>109</v>
      </c>
      <c r="L118" s="73" t="s">
        <v>134</v>
      </c>
      <c r="M118" s="73" t="s">
        <v>53</v>
      </c>
      <c r="N118" s="77" t="s">
        <v>105</v>
      </c>
      <c r="O118" s="77" t="s">
        <v>308</v>
      </c>
      <c r="P118" s="78">
        <v>38044.0</v>
      </c>
      <c r="Q118" s="59">
        <f t="shared" si="1"/>
        <v>13</v>
      </c>
      <c r="R118" s="79"/>
      <c r="S118" s="73" t="s">
        <v>317</v>
      </c>
      <c r="T118" s="80"/>
      <c r="U118" s="73"/>
      <c r="V118" s="73"/>
      <c r="W118" s="79"/>
      <c r="X118" s="65"/>
      <c r="Y118" s="65"/>
      <c r="Z118" s="65"/>
      <c r="AA118" s="79"/>
      <c r="AB118" s="83"/>
      <c r="AC118" s="83"/>
      <c r="AD118" s="83"/>
      <c r="AE118" s="83"/>
      <c r="AF118" s="79"/>
      <c r="AG118" s="73"/>
      <c r="AH118" s="73"/>
      <c r="AI118" s="73"/>
      <c r="AJ118" s="79"/>
      <c r="AK118" s="73" t="s">
        <v>128</v>
      </c>
      <c r="AL118" s="73" t="s">
        <v>109</v>
      </c>
      <c r="AM118" s="73" t="s">
        <v>111</v>
      </c>
      <c r="AN118" s="84">
        <v>98027.0</v>
      </c>
      <c r="AO118" s="85"/>
      <c r="AP118" s="85" t="s">
        <v>830</v>
      </c>
      <c r="AQ118" s="77" t="s">
        <v>353</v>
      </c>
      <c r="AR118" s="73" t="s">
        <v>828</v>
      </c>
      <c r="AS118" s="79"/>
      <c r="AT118" s="77" t="s">
        <v>314</v>
      </c>
      <c r="AU118" s="73"/>
      <c r="AV118" s="73"/>
      <c r="AW118" s="79"/>
      <c r="AX118" s="69"/>
      <c r="AY118" s="83"/>
      <c r="AZ118" s="83"/>
      <c r="BB118" s="79"/>
      <c r="BC118" s="86" t="s">
        <v>130</v>
      </c>
      <c r="BD118" s="83"/>
      <c r="BE118" s="79"/>
      <c r="BF118" s="69"/>
      <c r="BG118" s="69"/>
      <c r="BI118" s="49"/>
      <c r="BJ118" s="69">
        <v>1082.0</v>
      </c>
    </row>
    <row r="119" ht="15.75" customHeight="1">
      <c r="A119" s="50">
        <v>116.0</v>
      </c>
      <c r="B119" s="69"/>
      <c r="C119" s="69" t="s">
        <v>831</v>
      </c>
      <c r="D119" s="69"/>
      <c r="E119" s="69" t="s">
        <v>832</v>
      </c>
      <c r="F119" s="69"/>
      <c r="G119" s="74">
        <v>42278.0</v>
      </c>
      <c r="H119" s="77" t="s">
        <v>133</v>
      </c>
      <c r="I119" s="55">
        <f>IF(H119='DO NOT EDIT'!I$6,1,0)</f>
        <v>0</v>
      </c>
      <c r="J119" s="75" t="s">
        <v>391</v>
      </c>
      <c r="K119" s="73" t="s">
        <v>109</v>
      </c>
      <c r="L119" s="73" t="s">
        <v>134</v>
      </c>
      <c r="M119" s="73" t="s">
        <v>104</v>
      </c>
      <c r="N119" s="65" t="s">
        <v>53</v>
      </c>
      <c r="O119" s="73" t="s">
        <v>135</v>
      </c>
      <c r="P119" s="78">
        <v>31305.0</v>
      </c>
      <c r="Q119" s="59">
        <f t="shared" si="1"/>
        <v>31</v>
      </c>
      <c r="R119" s="79"/>
      <c r="S119" s="73" t="s">
        <v>127</v>
      </c>
      <c r="T119" s="80"/>
      <c r="U119" s="73"/>
      <c r="V119" s="73"/>
      <c r="W119" s="79"/>
      <c r="X119" s="65"/>
      <c r="Y119" s="65"/>
      <c r="Z119" s="65"/>
      <c r="AA119" s="79"/>
      <c r="AB119" s="83"/>
      <c r="AC119" s="83"/>
      <c r="AD119" s="83"/>
      <c r="AE119" s="83"/>
      <c r="AF119" s="79"/>
      <c r="AG119" s="73"/>
      <c r="AH119" s="73"/>
      <c r="AI119" s="73"/>
      <c r="AJ119" s="79"/>
      <c r="AK119" s="73" t="s">
        <v>833</v>
      </c>
      <c r="AL119" s="73" t="s">
        <v>109</v>
      </c>
      <c r="AM119" s="73" t="s">
        <v>111</v>
      </c>
      <c r="AN119" s="84">
        <v>98027.0</v>
      </c>
      <c r="AO119" s="85"/>
      <c r="AP119" s="85" t="s">
        <v>834</v>
      </c>
      <c r="AQ119" s="77"/>
      <c r="AR119" s="73" t="s">
        <v>835</v>
      </c>
      <c r="AS119" s="79"/>
      <c r="AT119" s="73"/>
      <c r="AU119" s="73"/>
      <c r="AV119" s="73"/>
      <c r="AW119" s="79"/>
      <c r="AX119" s="69"/>
      <c r="AY119" s="83"/>
      <c r="AZ119" s="83"/>
      <c r="BB119" s="79"/>
      <c r="BC119" s="86"/>
      <c r="BD119" s="83"/>
      <c r="BE119" s="79"/>
      <c r="BF119" s="69"/>
      <c r="BG119" s="69"/>
      <c r="BI119" s="49"/>
      <c r="BJ119" s="69">
        <v>1084.0</v>
      </c>
    </row>
    <row r="120" ht="15.75" customHeight="1">
      <c r="A120" s="50">
        <v>117.0</v>
      </c>
      <c r="B120" s="69"/>
      <c r="C120" s="69" t="s">
        <v>836</v>
      </c>
      <c r="D120" s="69"/>
      <c r="E120" s="69" t="s">
        <v>837</v>
      </c>
      <c r="F120" s="69"/>
      <c r="G120" s="74">
        <v>42005.0</v>
      </c>
      <c r="H120" s="73" t="s">
        <v>94</v>
      </c>
      <c r="I120" s="55">
        <f>IF(H120='DO NOT EDIT'!I$6,1,0)</f>
        <v>1</v>
      </c>
      <c r="J120" s="75"/>
      <c r="K120" s="73" t="s">
        <v>109</v>
      </c>
      <c r="L120" s="73" t="s">
        <v>134</v>
      </c>
      <c r="M120" s="77" t="s">
        <v>29</v>
      </c>
      <c r="N120" s="65" t="s">
        <v>53</v>
      </c>
      <c r="O120" s="77" t="s">
        <v>308</v>
      </c>
      <c r="P120" s="78">
        <v>37113.0</v>
      </c>
      <c r="Q120" s="59">
        <f t="shared" si="1"/>
        <v>15</v>
      </c>
      <c r="R120" s="79"/>
      <c r="S120" s="77" t="s">
        <v>309</v>
      </c>
      <c r="T120" s="80"/>
      <c r="U120" s="73"/>
      <c r="V120" s="73"/>
      <c r="W120" s="79"/>
      <c r="X120" s="65"/>
      <c r="Y120" s="65"/>
      <c r="Z120" s="65"/>
      <c r="AA120" s="79"/>
      <c r="AB120" s="83"/>
      <c r="AC120" s="83"/>
      <c r="AD120" s="83"/>
      <c r="AE120" s="83"/>
      <c r="AF120" s="79"/>
      <c r="AG120" s="73"/>
      <c r="AH120" s="73"/>
      <c r="AI120" s="73"/>
      <c r="AJ120" s="79"/>
      <c r="AK120" s="73" t="s">
        <v>838</v>
      </c>
      <c r="AL120" s="73" t="s">
        <v>109</v>
      </c>
      <c r="AM120" s="73" t="s">
        <v>111</v>
      </c>
      <c r="AN120" s="84">
        <v>98029.0</v>
      </c>
      <c r="AO120" s="85"/>
      <c r="AP120" s="85" t="s">
        <v>839</v>
      </c>
      <c r="AQ120" s="77" t="s">
        <v>840</v>
      </c>
      <c r="AR120" s="73" t="s">
        <v>841</v>
      </c>
      <c r="AS120" s="79"/>
      <c r="AT120" s="77" t="s">
        <v>314</v>
      </c>
      <c r="AU120" s="73"/>
      <c r="AV120" s="73"/>
      <c r="AW120" s="79"/>
      <c r="AX120" s="69"/>
      <c r="AY120" s="83"/>
      <c r="AZ120" s="83"/>
      <c r="BB120" s="79"/>
      <c r="BC120" s="86"/>
      <c r="BD120" s="83"/>
      <c r="BE120" s="79"/>
      <c r="BF120" s="69"/>
      <c r="BG120" s="69"/>
      <c r="BI120" s="49"/>
      <c r="BJ120" s="69">
        <v>1086.0</v>
      </c>
    </row>
    <row r="121" ht="15.75" customHeight="1">
      <c r="A121" s="50">
        <v>118.0</v>
      </c>
      <c r="B121" s="69"/>
      <c r="C121" s="69" t="s">
        <v>842</v>
      </c>
      <c r="D121" s="69"/>
      <c r="E121" s="69" t="s">
        <v>843</v>
      </c>
      <c r="F121" s="69"/>
      <c r="G121" s="78"/>
      <c r="H121" s="77" t="s">
        <v>133</v>
      </c>
      <c r="I121" s="55">
        <f>IF(H121='DO NOT EDIT'!I$6,1,0)</f>
        <v>0</v>
      </c>
      <c r="J121" s="75" t="s">
        <v>391</v>
      </c>
      <c r="K121" s="73" t="s">
        <v>109</v>
      </c>
      <c r="L121" s="73" t="s">
        <v>134</v>
      </c>
      <c r="M121" s="73" t="s">
        <v>104</v>
      </c>
      <c r="N121" s="65" t="s">
        <v>53</v>
      </c>
      <c r="O121" s="73" t="s">
        <v>135</v>
      </c>
      <c r="P121" s="78"/>
      <c r="Q121" s="59">
        <f t="shared" si="1"/>
        <v>117</v>
      </c>
      <c r="R121" s="79"/>
      <c r="S121" s="73" t="s">
        <v>384</v>
      </c>
      <c r="T121" s="80"/>
      <c r="U121" s="73">
        <v>42685.0</v>
      </c>
      <c r="V121" s="73">
        <v>42868.0</v>
      </c>
      <c r="W121" s="79"/>
      <c r="X121" s="65"/>
      <c r="Y121" s="65"/>
      <c r="Z121" s="65"/>
      <c r="AA121" s="79"/>
      <c r="AB121" s="83"/>
      <c r="AC121" s="83"/>
      <c r="AD121" s="83"/>
      <c r="AE121" s="83"/>
      <c r="AF121" s="79"/>
      <c r="AG121" s="73"/>
      <c r="AH121" s="73"/>
      <c r="AI121" s="73"/>
      <c r="AJ121" s="79"/>
      <c r="AK121" s="73" t="s">
        <v>844</v>
      </c>
      <c r="AL121" s="73" t="s">
        <v>210</v>
      </c>
      <c r="AM121" s="73" t="s">
        <v>111</v>
      </c>
      <c r="AN121" s="84">
        <v>98059.0</v>
      </c>
      <c r="AO121" s="85"/>
      <c r="AP121" s="85" t="s">
        <v>845</v>
      </c>
      <c r="AQ121" s="77"/>
      <c r="AR121" s="73"/>
      <c r="AS121" s="79"/>
      <c r="AT121" s="73"/>
      <c r="AU121" s="73"/>
      <c r="AV121" s="73"/>
      <c r="AW121" s="79"/>
      <c r="AX121" s="69"/>
      <c r="AY121" s="83"/>
      <c r="AZ121" s="83"/>
      <c r="BB121" s="79"/>
      <c r="BC121" s="86"/>
      <c r="BD121" s="83"/>
      <c r="BE121" s="79"/>
      <c r="BF121" s="69"/>
      <c r="BG121" s="69"/>
      <c r="BI121" s="49"/>
      <c r="BJ121" s="69">
        <v>1087.0</v>
      </c>
    </row>
    <row r="122" ht="15.75" customHeight="1">
      <c r="A122" s="50">
        <v>119.0</v>
      </c>
      <c r="B122" s="69"/>
      <c r="C122" s="69" t="s">
        <v>846</v>
      </c>
      <c r="D122" s="69"/>
      <c r="E122" s="69" t="s">
        <v>847</v>
      </c>
      <c r="F122" s="69"/>
      <c r="G122" s="78"/>
      <c r="H122" s="77" t="s">
        <v>133</v>
      </c>
      <c r="I122" s="55">
        <f>IF(H122='DO NOT EDIT'!I$6,1,0)</f>
        <v>0</v>
      </c>
      <c r="J122" s="75" t="s">
        <v>391</v>
      </c>
      <c r="K122" s="73" t="s">
        <v>109</v>
      </c>
      <c r="L122" s="73" t="s">
        <v>134</v>
      </c>
      <c r="M122" s="73" t="s">
        <v>27</v>
      </c>
      <c r="N122" s="65" t="s">
        <v>53</v>
      </c>
      <c r="O122" s="77" t="s">
        <v>327</v>
      </c>
      <c r="P122" s="78"/>
      <c r="Q122" s="59">
        <f t="shared" si="1"/>
        <v>117</v>
      </c>
      <c r="R122" s="79"/>
      <c r="S122" s="73" t="s">
        <v>384</v>
      </c>
      <c r="T122" s="80"/>
      <c r="U122" s="73"/>
      <c r="V122" s="73"/>
      <c r="W122" s="79"/>
      <c r="X122" s="65"/>
      <c r="Y122" s="65"/>
      <c r="Z122" s="65"/>
      <c r="AA122" s="79"/>
      <c r="AB122" s="83"/>
      <c r="AC122" s="83"/>
      <c r="AD122" s="83"/>
      <c r="AE122" s="83"/>
      <c r="AF122" s="79"/>
      <c r="AG122" s="73"/>
      <c r="AH122" s="73"/>
      <c r="AI122" s="73"/>
      <c r="AJ122" s="79"/>
      <c r="AK122" s="73" t="s">
        <v>848</v>
      </c>
      <c r="AL122" s="73" t="s">
        <v>109</v>
      </c>
      <c r="AM122" s="73" t="s">
        <v>111</v>
      </c>
      <c r="AN122" s="84">
        <v>98027.0</v>
      </c>
      <c r="AO122" s="85"/>
      <c r="AP122" s="85" t="s">
        <v>849</v>
      </c>
      <c r="AQ122" s="77"/>
      <c r="AR122" s="73"/>
      <c r="AS122" s="79"/>
      <c r="AT122" s="77" t="s">
        <v>314</v>
      </c>
      <c r="AU122" s="73"/>
      <c r="AV122" s="73"/>
      <c r="AW122" s="79"/>
      <c r="AX122" s="69"/>
      <c r="AY122" s="83"/>
      <c r="AZ122" s="83"/>
      <c r="BB122" s="79"/>
      <c r="BC122" s="86"/>
      <c r="BD122" s="83"/>
      <c r="BE122" s="79"/>
      <c r="BF122" s="69"/>
      <c r="BG122" s="69"/>
      <c r="BI122" s="49"/>
      <c r="BJ122" s="69">
        <v>1088.0</v>
      </c>
    </row>
    <row r="123" ht="15.75" customHeight="1">
      <c r="A123" s="50">
        <v>120.0</v>
      </c>
      <c r="B123" s="69"/>
      <c r="C123" s="69" t="s">
        <v>850</v>
      </c>
      <c r="D123" s="69"/>
      <c r="E123" s="69" t="s">
        <v>851</v>
      </c>
      <c r="F123" s="69"/>
      <c r="G123" s="78"/>
      <c r="H123" s="77" t="s">
        <v>133</v>
      </c>
      <c r="I123" s="55">
        <f>IF(H123='DO NOT EDIT'!I$6,1,0)</f>
        <v>0</v>
      </c>
      <c r="J123" s="75" t="s">
        <v>391</v>
      </c>
      <c r="K123" s="73" t="s">
        <v>109</v>
      </c>
      <c r="L123" s="73" t="s">
        <v>134</v>
      </c>
      <c r="M123" s="73" t="s">
        <v>29</v>
      </c>
      <c r="N123" s="65" t="s">
        <v>53</v>
      </c>
      <c r="O123" s="77" t="s">
        <v>327</v>
      </c>
      <c r="P123" s="78"/>
      <c r="Q123" s="59">
        <f t="shared" si="1"/>
        <v>117</v>
      </c>
      <c r="R123" s="79"/>
      <c r="S123" s="73" t="s">
        <v>384</v>
      </c>
      <c r="T123" s="80"/>
      <c r="U123" s="73"/>
      <c r="V123" s="73"/>
      <c r="W123" s="79"/>
      <c r="X123" s="65"/>
      <c r="Y123" s="65"/>
      <c r="Z123" s="65"/>
      <c r="AA123" s="79"/>
      <c r="AB123" s="83"/>
      <c r="AC123" s="83"/>
      <c r="AD123" s="83"/>
      <c r="AE123" s="83"/>
      <c r="AF123" s="79"/>
      <c r="AG123" s="73"/>
      <c r="AH123" s="73"/>
      <c r="AI123" s="73"/>
      <c r="AJ123" s="79"/>
      <c r="AK123" s="73" t="s">
        <v>852</v>
      </c>
      <c r="AL123" s="73" t="s">
        <v>109</v>
      </c>
      <c r="AM123" s="73" t="s">
        <v>111</v>
      </c>
      <c r="AN123" s="84">
        <v>98029.0</v>
      </c>
      <c r="AO123" s="85"/>
      <c r="AP123" s="85" t="s">
        <v>853</v>
      </c>
      <c r="AQ123" s="77"/>
      <c r="AR123" s="73"/>
      <c r="AS123" s="79"/>
      <c r="AT123" s="77" t="s">
        <v>314</v>
      </c>
      <c r="AU123" s="73"/>
      <c r="AV123" s="73"/>
      <c r="AW123" s="79"/>
      <c r="AX123" s="69"/>
      <c r="AY123" s="83"/>
      <c r="AZ123" s="83"/>
      <c r="BB123" s="79"/>
      <c r="BC123" s="86"/>
      <c r="BD123" s="83"/>
      <c r="BE123" s="79"/>
      <c r="BF123" s="69"/>
      <c r="BG123" s="69"/>
      <c r="BI123" s="49"/>
      <c r="BJ123" s="69">
        <v>1089.0</v>
      </c>
    </row>
    <row r="124" ht="15.75" customHeight="1">
      <c r="A124" s="50">
        <v>121.0</v>
      </c>
      <c r="B124" s="69"/>
      <c r="C124" s="69" t="s">
        <v>854</v>
      </c>
      <c r="D124" s="69"/>
      <c r="E124" s="69" t="s">
        <v>851</v>
      </c>
      <c r="F124" s="69"/>
      <c r="G124" s="74">
        <v>41518.0</v>
      </c>
      <c r="H124" s="73" t="s">
        <v>94</v>
      </c>
      <c r="I124" s="55">
        <f>IF(H124='DO NOT EDIT'!I$6,1,0)</f>
        <v>1</v>
      </c>
      <c r="J124" s="75"/>
      <c r="K124" s="73" t="s">
        <v>109</v>
      </c>
      <c r="L124" s="73" t="s">
        <v>134</v>
      </c>
      <c r="M124" s="77" t="s">
        <v>49</v>
      </c>
      <c r="N124" s="65" t="s">
        <v>53</v>
      </c>
      <c r="O124" s="77" t="s">
        <v>308</v>
      </c>
      <c r="P124" s="78">
        <v>37315.0</v>
      </c>
      <c r="Q124" s="59">
        <f t="shared" si="1"/>
        <v>15</v>
      </c>
      <c r="R124" s="79"/>
      <c r="S124" s="73" t="s">
        <v>317</v>
      </c>
      <c r="T124" s="80"/>
      <c r="U124" s="73"/>
      <c r="V124" s="73"/>
      <c r="W124" s="79"/>
      <c r="X124" s="65"/>
      <c r="Y124" s="65"/>
      <c r="Z124" s="65"/>
      <c r="AA124" s="79"/>
      <c r="AB124" s="83"/>
      <c r="AC124" s="83"/>
      <c r="AD124" s="83"/>
      <c r="AE124" s="83"/>
      <c r="AF124" s="79"/>
      <c r="AG124" s="73"/>
      <c r="AH124" s="73"/>
      <c r="AI124" s="73"/>
      <c r="AJ124" s="79"/>
      <c r="AK124" s="73" t="s">
        <v>855</v>
      </c>
      <c r="AL124" s="73" t="s">
        <v>109</v>
      </c>
      <c r="AM124" s="73" t="s">
        <v>111</v>
      </c>
      <c r="AN124" s="84">
        <v>98029.0</v>
      </c>
      <c r="AO124" s="85"/>
      <c r="AP124" s="85" t="s">
        <v>856</v>
      </c>
      <c r="AQ124" s="77" t="s">
        <v>610</v>
      </c>
      <c r="AR124" s="73" t="s">
        <v>857</v>
      </c>
      <c r="AS124" s="79"/>
      <c r="AT124" s="77" t="s">
        <v>314</v>
      </c>
      <c r="AU124" s="73"/>
      <c r="AV124" s="73"/>
      <c r="AW124" s="79"/>
      <c r="AX124" s="69"/>
      <c r="AY124" s="83"/>
      <c r="AZ124" s="83"/>
      <c r="BB124" s="79"/>
      <c r="BC124" s="86" t="s">
        <v>130</v>
      </c>
      <c r="BD124" s="83"/>
      <c r="BE124" s="79"/>
      <c r="BF124" s="69"/>
      <c r="BG124" s="69"/>
      <c r="BI124" s="49"/>
      <c r="BJ124" s="69">
        <v>1090.0</v>
      </c>
    </row>
    <row r="125" ht="15.75" customHeight="1">
      <c r="A125" s="50">
        <v>122.0</v>
      </c>
      <c r="B125" s="69"/>
      <c r="C125" s="69" t="s">
        <v>656</v>
      </c>
      <c r="D125" s="69"/>
      <c r="E125" s="69" t="s">
        <v>851</v>
      </c>
      <c r="F125" s="69"/>
      <c r="G125" s="78"/>
      <c r="H125" s="77" t="s">
        <v>133</v>
      </c>
      <c r="I125" s="55">
        <f>IF(H125='DO NOT EDIT'!I$6,1,0)</f>
        <v>0</v>
      </c>
      <c r="J125" s="75" t="s">
        <v>391</v>
      </c>
      <c r="K125" s="73" t="s">
        <v>109</v>
      </c>
      <c r="L125" s="73" t="s">
        <v>134</v>
      </c>
      <c r="M125" s="73" t="s">
        <v>29</v>
      </c>
      <c r="N125" s="65" t="s">
        <v>53</v>
      </c>
      <c r="O125" s="77" t="s">
        <v>327</v>
      </c>
      <c r="P125" s="78"/>
      <c r="Q125" s="59">
        <f t="shared" si="1"/>
        <v>117</v>
      </c>
      <c r="R125" s="79"/>
      <c r="S125" s="73" t="s">
        <v>384</v>
      </c>
      <c r="T125" s="80"/>
      <c r="U125" s="73"/>
      <c r="V125" s="73"/>
      <c r="W125" s="79"/>
      <c r="X125" s="65"/>
      <c r="Y125" s="65"/>
      <c r="Z125" s="65"/>
      <c r="AA125" s="79"/>
      <c r="AB125" s="83"/>
      <c r="AC125" s="83"/>
      <c r="AD125" s="83"/>
      <c r="AE125" s="83"/>
      <c r="AF125" s="79"/>
      <c r="AG125" s="73"/>
      <c r="AH125" s="73"/>
      <c r="AI125" s="73"/>
      <c r="AJ125" s="79"/>
      <c r="AK125" s="73" t="s">
        <v>852</v>
      </c>
      <c r="AL125" s="73" t="s">
        <v>109</v>
      </c>
      <c r="AM125" s="73" t="s">
        <v>111</v>
      </c>
      <c r="AN125" s="84">
        <v>98029.0</v>
      </c>
      <c r="AO125" s="85"/>
      <c r="AP125" s="85" t="s">
        <v>853</v>
      </c>
      <c r="AQ125" s="77"/>
      <c r="AR125" s="73"/>
      <c r="AS125" s="79"/>
      <c r="AT125" s="77" t="s">
        <v>314</v>
      </c>
      <c r="AU125" s="73"/>
      <c r="AV125" s="73"/>
      <c r="AW125" s="79"/>
      <c r="AX125" s="69"/>
      <c r="AY125" s="83"/>
      <c r="AZ125" s="83"/>
      <c r="BB125" s="79"/>
      <c r="BC125" s="86"/>
      <c r="BD125" s="83"/>
      <c r="BE125" s="79"/>
      <c r="BF125" s="69"/>
      <c r="BG125" s="69"/>
      <c r="BI125" s="49"/>
      <c r="BJ125" s="69">
        <v>1091.0</v>
      </c>
    </row>
    <row r="126" ht="15.75" customHeight="1">
      <c r="A126" s="50">
        <v>123.0</v>
      </c>
      <c r="B126" s="69"/>
      <c r="C126" s="69" t="s">
        <v>858</v>
      </c>
      <c r="D126" s="69"/>
      <c r="E126" s="69" t="s">
        <v>859</v>
      </c>
      <c r="F126" s="69"/>
      <c r="G126" s="74">
        <v>42278.0</v>
      </c>
      <c r="H126" s="77" t="s">
        <v>199</v>
      </c>
      <c r="I126" s="55">
        <f>IF(H126='DO NOT EDIT'!I$6,1,0)</f>
        <v>0</v>
      </c>
      <c r="J126" s="75"/>
      <c r="K126" s="73" t="s">
        <v>109</v>
      </c>
      <c r="L126" s="73" t="s">
        <v>134</v>
      </c>
      <c r="M126" s="73" t="s">
        <v>29</v>
      </c>
      <c r="N126" s="65" t="s">
        <v>53</v>
      </c>
      <c r="O126" s="77" t="s">
        <v>327</v>
      </c>
      <c r="P126" s="78">
        <v>39243.0</v>
      </c>
      <c r="Q126" s="59">
        <f t="shared" si="1"/>
        <v>10</v>
      </c>
      <c r="R126" s="79"/>
      <c r="S126" s="73" t="s">
        <v>384</v>
      </c>
      <c r="T126" s="80"/>
      <c r="U126" s="73"/>
      <c r="V126" s="73"/>
      <c r="W126" s="79"/>
      <c r="X126" s="65"/>
      <c r="Y126" s="65"/>
      <c r="Z126" s="65"/>
      <c r="AA126" s="79"/>
      <c r="AB126" s="83"/>
      <c r="AC126" s="83"/>
      <c r="AD126" s="83"/>
      <c r="AE126" s="83"/>
      <c r="AF126" s="79"/>
      <c r="AG126" s="73"/>
      <c r="AH126" s="73"/>
      <c r="AI126" s="73"/>
      <c r="AJ126" s="79"/>
      <c r="AK126" s="73" t="s">
        <v>860</v>
      </c>
      <c r="AL126" s="73" t="s">
        <v>109</v>
      </c>
      <c r="AM126" s="73" t="s">
        <v>111</v>
      </c>
      <c r="AN126" s="84">
        <v>98027.0</v>
      </c>
      <c r="AO126" s="85"/>
      <c r="AP126" s="85" t="s">
        <v>861</v>
      </c>
      <c r="AQ126" s="77"/>
      <c r="AR126" s="73" t="s">
        <v>862</v>
      </c>
      <c r="AS126" s="79"/>
      <c r="AT126" s="77" t="s">
        <v>314</v>
      </c>
      <c r="AU126" s="73"/>
      <c r="AV126" s="73"/>
      <c r="AW126" s="79"/>
      <c r="AX126" s="69"/>
      <c r="AY126" s="83"/>
      <c r="AZ126" s="83"/>
      <c r="BB126" s="79"/>
      <c r="BC126" s="86"/>
      <c r="BD126" s="83"/>
      <c r="BE126" s="79"/>
      <c r="BF126" s="69"/>
      <c r="BG126" s="69"/>
      <c r="BI126" s="49"/>
      <c r="BJ126" s="69">
        <v>1092.0</v>
      </c>
    </row>
    <row r="127" ht="15.75" customHeight="1">
      <c r="A127" s="50">
        <v>124.0</v>
      </c>
      <c r="B127" s="69"/>
      <c r="C127" s="69" t="s">
        <v>863</v>
      </c>
      <c r="D127" s="69"/>
      <c r="E127" s="69" t="s">
        <v>859</v>
      </c>
      <c r="F127" s="69"/>
      <c r="G127" s="74">
        <v>42370.0</v>
      </c>
      <c r="H127" s="77" t="s">
        <v>199</v>
      </c>
      <c r="I127" s="55">
        <f>IF(H127='DO NOT EDIT'!I$6,1,0)</f>
        <v>0</v>
      </c>
      <c r="J127" s="75"/>
      <c r="K127" s="73" t="s">
        <v>109</v>
      </c>
      <c r="L127" s="73" t="s">
        <v>134</v>
      </c>
      <c r="M127" s="73" t="s">
        <v>104</v>
      </c>
      <c r="N127" s="65" t="s">
        <v>53</v>
      </c>
      <c r="O127" s="73" t="s">
        <v>135</v>
      </c>
      <c r="P127" s="78" t="s">
        <v>864</v>
      </c>
      <c r="Q127" s="59">
        <f t="shared" si="1"/>
        <v>47</v>
      </c>
      <c r="R127" s="79"/>
      <c r="S127" s="73" t="s">
        <v>127</v>
      </c>
      <c r="T127" s="80"/>
      <c r="U127" s="73"/>
      <c r="V127" s="73"/>
      <c r="W127" s="79"/>
      <c r="X127" s="65"/>
      <c r="Y127" s="65"/>
      <c r="Z127" s="65"/>
      <c r="AA127" s="79"/>
      <c r="AB127" s="83"/>
      <c r="AC127" s="83"/>
      <c r="AD127" s="83"/>
      <c r="AE127" s="83"/>
      <c r="AF127" s="79"/>
      <c r="AG127" s="73"/>
      <c r="AH127" s="73"/>
      <c r="AI127" s="73"/>
      <c r="AJ127" s="79"/>
      <c r="AK127" s="73" t="s">
        <v>860</v>
      </c>
      <c r="AL127" s="73" t="s">
        <v>109</v>
      </c>
      <c r="AM127" s="73" t="s">
        <v>111</v>
      </c>
      <c r="AN127" s="84">
        <v>98027.0</v>
      </c>
      <c r="AO127" s="85"/>
      <c r="AP127" s="85" t="s">
        <v>865</v>
      </c>
      <c r="AQ127" s="77" t="s">
        <v>863</v>
      </c>
      <c r="AR127" s="73" t="s">
        <v>862</v>
      </c>
      <c r="AS127" s="79"/>
      <c r="AT127" s="73"/>
      <c r="AU127" s="73"/>
      <c r="AV127" s="73"/>
      <c r="AW127" s="79"/>
      <c r="AX127" s="69"/>
      <c r="AY127" s="83"/>
      <c r="AZ127" s="83"/>
      <c r="BB127" s="79"/>
      <c r="BC127" s="86"/>
      <c r="BD127" s="83"/>
      <c r="BE127" s="79"/>
      <c r="BF127" s="69"/>
      <c r="BG127" s="69"/>
      <c r="BI127" s="49"/>
      <c r="BJ127" s="69">
        <v>1093.0</v>
      </c>
    </row>
    <row r="128" ht="15.75" customHeight="1">
      <c r="A128" s="50">
        <v>125.0</v>
      </c>
      <c r="B128" s="69"/>
      <c r="C128" s="69" t="s">
        <v>866</v>
      </c>
      <c r="D128" s="69"/>
      <c r="E128" s="69" t="s">
        <v>859</v>
      </c>
      <c r="F128" s="69"/>
      <c r="G128" s="74">
        <v>42278.0</v>
      </c>
      <c r="H128" s="77" t="s">
        <v>199</v>
      </c>
      <c r="I128" s="55">
        <f>IF(H128='DO NOT EDIT'!I$6,1,0)</f>
        <v>0</v>
      </c>
      <c r="J128" s="75"/>
      <c r="K128" s="73" t="s">
        <v>109</v>
      </c>
      <c r="L128" s="73" t="s">
        <v>134</v>
      </c>
      <c r="M128" s="73" t="s">
        <v>27</v>
      </c>
      <c r="N128" s="65" t="s">
        <v>53</v>
      </c>
      <c r="O128" s="77" t="s">
        <v>327</v>
      </c>
      <c r="P128" s="78">
        <v>39243.0</v>
      </c>
      <c r="Q128" s="59">
        <f t="shared" si="1"/>
        <v>10</v>
      </c>
      <c r="R128" s="79"/>
      <c r="S128" s="73" t="s">
        <v>384</v>
      </c>
      <c r="T128" s="80"/>
      <c r="U128" s="73"/>
      <c r="V128" s="73"/>
      <c r="W128" s="79"/>
      <c r="X128" s="65"/>
      <c r="Y128" s="65"/>
      <c r="Z128" s="65"/>
      <c r="AA128" s="79"/>
      <c r="AB128" s="83"/>
      <c r="AC128" s="83"/>
      <c r="AD128" s="83"/>
      <c r="AE128" s="83"/>
      <c r="AF128" s="79"/>
      <c r="AG128" s="73"/>
      <c r="AH128" s="73"/>
      <c r="AI128" s="73"/>
      <c r="AJ128" s="79"/>
      <c r="AK128" s="73" t="s">
        <v>860</v>
      </c>
      <c r="AL128" s="73" t="s">
        <v>109</v>
      </c>
      <c r="AM128" s="73" t="s">
        <v>111</v>
      </c>
      <c r="AN128" s="84">
        <v>98027.0</v>
      </c>
      <c r="AO128" s="85"/>
      <c r="AP128" s="85" t="s">
        <v>861</v>
      </c>
      <c r="AQ128" s="77"/>
      <c r="AR128" s="73" t="s">
        <v>862</v>
      </c>
      <c r="AS128" s="79"/>
      <c r="AT128" s="77" t="s">
        <v>314</v>
      </c>
      <c r="AU128" s="73"/>
      <c r="AV128" s="73"/>
      <c r="AW128" s="79"/>
      <c r="AX128" s="69"/>
      <c r="AY128" s="83"/>
      <c r="AZ128" s="83"/>
      <c r="BB128" s="79"/>
      <c r="BC128" s="86"/>
      <c r="BD128" s="83"/>
      <c r="BE128" s="79"/>
      <c r="BF128" s="69"/>
      <c r="BG128" s="69"/>
      <c r="BI128" s="49"/>
      <c r="BJ128" s="69">
        <v>1094.0</v>
      </c>
    </row>
    <row r="129" ht="15.75" customHeight="1">
      <c r="A129" s="50">
        <v>126.0</v>
      </c>
      <c r="B129" s="69"/>
      <c r="C129" s="69" t="s">
        <v>867</v>
      </c>
      <c r="D129" s="69"/>
      <c r="E129" s="69" t="s">
        <v>868</v>
      </c>
      <c r="F129" s="69"/>
      <c r="G129" s="74">
        <v>40634.0</v>
      </c>
      <c r="H129" s="77" t="s">
        <v>133</v>
      </c>
      <c r="I129" s="55">
        <f>IF(H129='DO NOT EDIT'!I$6,1,0)</f>
        <v>0</v>
      </c>
      <c r="J129" s="75" t="s">
        <v>391</v>
      </c>
      <c r="K129" s="73" t="s">
        <v>109</v>
      </c>
      <c r="L129" s="73" t="s">
        <v>134</v>
      </c>
      <c r="M129" s="73" t="s">
        <v>49</v>
      </c>
      <c r="N129" s="65" t="s">
        <v>53</v>
      </c>
      <c r="O129" s="77" t="s">
        <v>327</v>
      </c>
      <c r="P129" s="74">
        <v>38873.0</v>
      </c>
      <c r="Q129" s="59">
        <f t="shared" si="1"/>
        <v>11</v>
      </c>
      <c r="R129" s="79"/>
      <c r="S129" s="73" t="s">
        <v>384</v>
      </c>
      <c r="T129" s="80"/>
      <c r="U129" s="73"/>
      <c r="V129" s="73"/>
      <c r="W129" s="79"/>
      <c r="X129" s="65"/>
      <c r="Y129" s="65"/>
      <c r="Z129" s="65"/>
      <c r="AA129" s="79"/>
      <c r="AB129" s="83"/>
      <c r="AC129" s="83"/>
      <c r="AD129" s="83"/>
      <c r="AE129" s="83"/>
      <c r="AF129" s="79"/>
      <c r="AG129" s="73"/>
      <c r="AH129" s="73"/>
      <c r="AI129" s="73"/>
      <c r="AJ129" s="79"/>
      <c r="AK129" s="73" t="s">
        <v>869</v>
      </c>
      <c r="AL129" s="73" t="s">
        <v>109</v>
      </c>
      <c r="AM129" s="73" t="s">
        <v>111</v>
      </c>
      <c r="AN129" s="84">
        <v>98027.0</v>
      </c>
      <c r="AO129" s="85"/>
      <c r="AP129" s="85" t="s">
        <v>870</v>
      </c>
      <c r="AQ129" s="77" t="s">
        <v>871</v>
      </c>
      <c r="AR129" s="73" t="s">
        <v>872</v>
      </c>
      <c r="AS129" s="79"/>
      <c r="AT129" s="77" t="s">
        <v>314</v>
      </c>
      <c r="AU129" s="73"/>
      <c r="AV129" s="73"/>
      <c r="AW129" s="79"/>
      <c r="AX129" s="69"/>
      <c r="AY129" s="83"/>
      <c r="AZ129" s="83"/>
      <c r="BB129" s="79"/>
      <c r="BC129" s="86"/>
      <c r="BD129" s="83"/>
      <c r="BE129" s="79"/>
      <c r="BF129" s="69"/>
      <c r="BG129" s="69"/>
      <c r="BI129" s="49"/>
      <c r="BJ129" s="69">
        <v>1095.0</v>
      </c>
    </row>
    <row r="130" ht="15.75" customHeight="1">
      <c r="A130" s="50">
        <v>127.0</v>
      </c>
      <c r="B130" s="69"/>
      <c r="C130" s="69" t="s">
        <v>873</v>
      </c>
      <c r="D130" s="69"/>
      <c r="E130" s="69" t="s">
        <v>874</v>
      </c>
      <c r="F130" s="69"/>
      <c r="G130" s="78"/>
      <c r="H130" s="77" t="s">
        <v>133</v>
      </c>
      <c r="I130" s="55">
        <f>IF(H130='DO NOT EDIT'!I$6,1,0)</f>
        <v>0</v>
      </c>
      <c r="J130" s="75" t="s">
        <v>391</v>
      </c>
      <c r="K130" s="73" t="s">
        <v>109</v>
      </c>
      <c r="L130" s="73" t="s">
        <v>134</v>
      </c>
      <c r="M130" s="73" t="s">
        <v>104</v>
      </c>
      <c r="N130" s="65" t="s">
        <v>53</v>
      </c>
      <c r="O130" s="77" t="s">
        <v>327</v>
      </c>
      <c r="P130" s="78"/>
      <c r="Q130" s="59">
        <f t="shared" si="1"/>
        <v>117</v>
      </c>
      <c r="R130" s="79"/>
      <c r="S130" s="73" t="s">
        <v>384</v>
      </c>
      <c r="T130" s="80"/>
      <c r="U130" s="73"/>
      <c r="V130" s="73"/>
      <c r="W130" s="79"/>
      <c r="X130" s="65"/>
      <c r="Y130" s="65"/>
      <c r="Z130" s="65"/>
      <c r="AA130" s="79"/>
      <c r="AB130" s="83"/>
      <c r="AC130" s="83"/>
      <c r="AD130" s="83"/>
      <c r="AE130" s="83"/>
      <c r="AF130" s="79"/>
      <c r="AG130" s="73"/>
      <c r="AH130" s="73"/>
      <c r="AI130" s="73"/>
      <c r="AJ130" s="79"/>
      <c r="AK130" s="73" t="s">
        <v>875</v>
      </c>
      <c r="AL130" s="73" t="s">
        <v>109</v>
      </c>
      <c r="AM130" s="73" t="s">
        <v>111</v>
      </c>
      <c r="AN130" s="84">
        <v>98029.0</v>
      </c>
      <c r="AO130" s="85"/>
      <c r="AP130" s="85" t="s">
        <v>876</v>
      </c>
      <c r="AQ130" s="77"/>
      <c r="AR130" s="73"/>
      <c r="AS130" s="79"/>
      <c r="AT130" s="77" t="s">
        <v>314</v>
      </c>
      <c r="AU130" s="73"/>
      <c r="AV130" s="73"/>
      <c r="AW130" s="79"/>
      <c r="AX130" s="69"/>
      <c r="AY130" s="83"/>
      <c r="AZ130" s="83"/>
      <c r="BB130" s="79"/>
      <c r="BC130" s="86"/>
      <c r="BD130" s="83"/>
      <c r="BE130" s="79"/>
      <c r="BF130" s="69"/>
      <c r="BG130" s="69"/>
      <c r="BI130" s="49"/>
      <c r="BJ130" s="69">
        <v>1096.0</v>
      </c>
    </row>
    <row r="131" ht="15.75" customHeight="1">
      <c r="A131" s="50">
        <v>128.0</v>
      </c>
      <c r="B131" s="69"/>
      <c r="C131" s="69" t="s">
        <v>877</v>
      </c>
      <c r="D131" s="69"/>
      <c r="E131" s="69" t="s">
        <v>874</v>
      </c>
      <c r="F131" s="69"/>
      <c r="G131" s="78"/>
      <c r="H131" s="77" t="s">
        <v>133</v>
      </c>
      <c r="I131" s="55">
        <f>IF(H131='DO NOT EDIT'!I$6,1,0)</f>
        <v>0</v>
      </c>
      <c r="J131" s="75" t="s">
        <v>391</v>
      </c>
      <c r="K131" s="73" t="s">
        <v>109</v>
      </c>
      <c r="L131" s="73" t="s">
        <v>134</v>
      </c>
      <c r="M131" s="73" t="s">
        <v>104</v>
      </c>
      <c r="N131" s="65" t="s">
        <v>53</v>
      </c>
      <c r="O131" s="77" t="s">
        <v>327</v>
      </c>
      <c r="P131" s="78"/>
      <c r="Q131" s="59">
        <f t="shared" si="1"/>
        <v>117</v>
      </c>
      <c r="R131" s="79"/>
      <c r="S131" s="73" t="s">
        <v>384</v>
      </c>
      <c r="T131" s="80"/>
      <c r="U131" s="73"/>
      <c r="V131" s="73"/>
      <c r="W131" s="79"/>
      <c r="X131" s="65"/>
      <c r="Y131" s="65"/>
      <c r="Z131" s="65"/>
      <c r="AA131" s="79"/>
      <c r="AB131" s="83"/>
      <c r="AC131" s="83"/>
      <c r="AD131" s="83"/>
      <c r="AE131" s="83"/>
      <c r="AF131" s="79"/>
      <c r="AG131" s="73"/>
      <c r="AH131" s="73"/>
      <c r="AI131" s="73"/>
      <c r="AJ131" s="79"/>
      <c r="AK131" s="73" t="s">
        <v>875</v>
      </c>
      <c r="AL131" s="73" t="s">
        <v>109</v>
      </c>
      <c r="AM131" s="73" t="s">
        <v>111</v>
      </c>
      <c r="AN131" s="84">
        <v>98029.0</v>
      </c>
      <c r="AO131" s="85"/>
      <c r="AP131" s="85" t="s">
        <v>876</v>
      </c>
      <c r="AQ131" s="77"/>
      <c r="AR131" s="73"/>
      <c r="AS131" s="79"/>
      <c r="AT131" s="77" t="s">
        <v>314</v>
      </c>
      <c r="AU131" s="73"/>
      <c r="AV131" s="73"/>
      <c r="AW131" s="79"/>
      <c r="AX131" s="69"/>
      <c r="AY131" s="83"/>
      <c r="AZ131" s="83"/>
      <c r="BB131" s="79"/>
      <c r="BC131" s="86"/>
      <c r="BD131" s="83"/>
      <c r="BE131" s="79"/>
      <c r="BF131" s="69"/>
      <c r="BG131" s="69"/>
      <c r="BI131" s="49"/>
      <c r="BJ131" s="69">
        <v>1097.0</v>
      </c>
    </row>
    <row r="132" ht="15.75" customHeight="1">
      <c r="A132" s="50">
        <v>129.0</v>
      </c>
      <c r="B132" s="69"/>
      <c r="C132" s="69" t="s">
        <v>878</v>
      </c>
      <c r="D132" s="69"/>
      <c r="E132" s="69" t="s">
        <v>879</v>
      </c>
      <c r="F132" s="69"/>
      <c r="G132" s="74">
        <v>42005.0</v>
      </c>
      <c r="H132" s="73" t="s">
        <v>94</v>
      </c>
      <c r="I132" s="55">
        <f>IF(H132='DO NOT EDIT'!I$6,1,0)</f>
        <v>1</v>
      </c>
      <c r="J132" s="75"/>
      <c r="K132" s="73" t="s">
        <v>109</v>
      </c>
      <c r="L132" s="73" t="s">
        <v>134</v>
      </c>
      <c r="M132" s="77" t="s">
        <v>37</v>
      </c>
      <c r="N132" s="65" t="s">
        <v>53</v>
      </c>
      <c r="O132" s="77" t="s">
        <v>327</v>
      </c>
      <c r="P132" s="78">
        <v>39133.0</v>
      </c>
      <c r="Q132" s="59">
        <f t="shared" si="1"/>
        <v>10</v>
      </c>
      <c r="R132" s="79"/>
      <c r="S132" s="73" t="s">
        <v>384</v>
      </c>
      <c r="T132" s="80"/>
      <c r="U132" s="73"/>
      <c r="V132" s="73"/>
      <c r="W132" s="79"/>
      <c r="X132" s="65"/>
      <c r="Y132" s="65"/>
      <c r="Z132" s="65"/>
      <c r="AA132" s="79"/>
      <c r="AB132" s="83"/>
      <c r="AC132" s="83"/>
      <c r="AD132" s="83"/>
      <c r="AE132" s="83"/>
      <c r="AF132" s="79"/>
      <c r="AG132" s="73"/>
      <c r="AH132" s="73"/>
      <c r="AI132" s="73"/>
      <c r="AJ132" s="79"/>
      <c r="AK132" s="73" t="s">
        <v>880</v>
      </c>
      <c r="AL132" s="73" t="s">
        <v>109</v>
      </c>
      <c r="AM132" s="73" t="s">
        <v>111</v>
      </c>
      <c r="AN132" s="84">
        <v>98029.0</v>
      </c>
      <c r="AO132" s="85"/>
      <c r="AP132" s="85" t="s">
        <v>881</v>
      </c>
      <c r="AQ132" s="77" t="s">
        <v>882</v>
      </c>
      <c r="AR132" s="73" t="s">
        <v>883</v>
      </c>
      <c r="AS132" s="79"/>
      <c r="AT132" s="77" t="s">
        <v>314</v>
      </c>
      <c r="AU132" s="73"/>
      <c r="AV132" s="73"/>
      <c r="AW132" s="79"/>
      <c r="AX132" s="69"/>
      <c r="AY132" s="83"/>
      <c r="AZ132" s="83"/>
      <c r="BB132" s="79"/>
      <c r="BC132" s="86"/>
      <c r="BD132" s="83"/>
      <c r="BE132" s="79"/>
      <c r="BF132" s="69"/>
      <c r="BG132" s="69"/>
      <c r="BI132" s="49"/>
      <c r="BJ132" s="69">
        <v>1099.0</v>
      </c>
    </row>
    <row r="133" ht="15.75" customHeight="1">
      <c r="A133" s="50">
        <v>130.0</v>
      </c>
      <c r="B133" s="69"/>
      <c r="C133" s="69" t="s">
        <v>884</v>
      </c>
      <c r="D133" s="69"/>
      <c r="E133" s="69" t="s">
        <v>885</v>
      </c>
      <c r="F133" s="69"/>
      <c r="G133" s="74">
        <v>41518.0</v>
      </c>
      <c r="H133" s="73" t="s">
        <v>94</v>
      </c>
      <c r="I133" s="55">
        <f>IF(H133='DO NOT EDIT'!I$6,1,0)</f>
        <v>1</v>
      </c>
      <c r="J133" s="75"/>
      <c r="K133" s="73" t="s">
        <v>109</v>
      </c>
      <c r="L133" s="73" t="s">
        <v>134</v>
      </c>
      <c r="M133" s="77" t="s">
        <v>49</v>
      </c>
      <c r="N133" s="65" t="s">
        <v>53</v>
      </c>
      <c r="O133" s="77" t="s">
        <v>327</v>
      </c>
      <c r="P133" s="78">
        <v>39071.0</v>
      </c>
      <c r="Q133" s="59">
        <f t="shared" si="1"/>
        <v>10</v>
      </c>
      <c r="R133" s="79"/>
      <c r="S133" s="73" t="s">
        <v>384</v>
      </c>
      <c r="T133" s="80"/>
      <c r="U133" s="73"/>
      <c r="V133" s="73"/>
      <c r="W133" s="79"/>
      <c r="X133" s="65"/>
      <c r="Y133" s="65"/>
      <c r="Z133" s="65"/>
      <c r="AA133" s="79"/>
      <c r="AB133" s="83"/>
      <c r="AC133" s="83"/>
      <c r="AD133" s="83"/>
      <c r="AE133" s="83"/>
      <c r="AF133" s="79"/>
      <c r="AG133" s="73"/>
      <c r="AH133" s="73"/>
      <c r="AI133" s="73"/>
      <c r="AJ133" s="79"/>
      <c r="AK133" s="73" t="s">
        <v>886</v>
      </c>
      <c r="AL133" s="73" t="s">
        <v>150</v>
      </c>
      <c r="AM133" s="73" t="s">
        <v>111</v>
      </c>
      <c r="AN133" s="84">
        <v>98075.0</v>
      </c>
      <c r="AO133" s="85"/>
      <c r="AP133" s="85" t="s">
        <v>887</v>
      </c>
      <c r="AQ133" s="77" t="s">
        <v>888</v>
      </c>
      <c r="AR133" s="73" t="s">
        <v>889</v>
      </c>
      <c r="AS133" s="79"/>
      <c r="AT133" s="77" t="s">
        <v>314</v>
      </c>
      <c r="AU133" s="73"/>
      <c r="AV133" s="73"/>
      <c r="AW133" s="79"/>
      <c r="AX133" s="69"/>
      <c r="AY133" s="83"/>
      <c r="AZ133" s="83"/>
      <c r="BB133" s="79"/>
      <c r="BC133" s="86"/>
      <c r="BD133" s="83"/>
      <c r="BE133" s="79"/>
      <c r="BF133" s="69"/>
      <c r="BG133" s="69"/>
      <c r="BI133" s="49"/>
      <c r="BJ133" s="69">
        <v>1100.0</v>
      </c>
    </row>
    <row r="134" ht="15.75" customHeight="1">
      <c r="A134" s="50">
        <v>131.0</v>
      </c>
      <c r="B134" s="69"/>
      <c r="C134" s="69" t="s">
        <v>638</v>
      </c>
      <c r="D134" s="69"/>
      <c r="E134" s="69" t="s">
        <v>890</v>
      </c>
      <c r="F134" s="69"/>
      <c r="G134" s="74">
        <v>40909.0</v>
      </c>
      <c r="H134" s="77" t="s">
        <v>199</v>
      </c>
      <c r="I134" s="55">
        <f>IF(H134='DO NOT EDIT'!I$6,1,0)</f>
        <v>0</v>
      </c>
      <c r="J134" s="75"/>
      <c r="K134" s="73" t="s">
        <v>109</v>
      </c>
      <c r="L134" s="73" t="s">
        <v>134</v>
      </c>
      <c r="M134" s="73" t="s">
        <v>27</v>
      </c>
      <c r="N134" s="65" t="s">
        <v>53</v>
      </c>
      <c r="O134" s="73" t="s">
        <v>135</v>
      </c>
      <c r="P134" s="78" t="s">
        <v>891</v>
      </c>
      <c r="Q134" s="59">
        <f t="shared" si="1"/>
        <v>53</v>
      </c>
      <c r="R134" s="79"/>
      <c r="S134" s="73" t="s">
        <v>127</v>
      </c>
      <c r="T134" s="80"/>
      <c r="U134" s="73"/>
      <c r="V134" s="73"/>
      <c r="W134" s="79"/>
      <c r="X134" s="65"/>
      <c r="Y134" s="65"/>
      <c r="Z134" s="65"/>
      <c r="AA134" s="79"/>
      <c r="AB134" s="83"/>
      <c r="AC134" s="83"/>
      <c r="AD134" s="83"/>
      <c r="AE134" s="83"/>
      <c r="AF134" s="79"/>
      <c r="AG134" s="73"/>
      <c r="AH134" s="73"/>
      <c r="AI134" s="73"/>
      <c r="AJ134" s="79"/>
      <c r="AK134" s="73" t="s">
        <v>892</v>
      </c>
      <c r="AL134" s="73" t="s">
        <v>109</v>
      </c>
      <c r="AM134" s="73" t="s">
        <v>111</v>
      </c>
      <c r="AN134" s="84">
        <v>98029.0</v>
      </c>
      <c r="AO134" s="85"/>
      <c r="AP134" s="85" t="s">
        <v>893</v>
      </c>
      <c r="AQ134" s="77"/>
      <c r="AR134" s="73" t="s">
        <v>894</v>
      </c>
      <c r="AS134" s="79"/>
      <c r="AT134" s="73"/>
      <c r="AU134" s="73"/>
      <c r="AV134" s="73"/>
      <c r="AW134" s="79"/>
      <c r="AX134" s="69"/>
      <c r="AY134" s="83"/>
      <c r="AZ134" s="83"/>
      <c r="BB134" s="79"/>
      <c r="BC134" s="86"/>
      <c r="BD134" s="83"/>
      <c r="BE134" s="79"/>
      <c r="BF134" s="69"/>
      <c r="BG134" s="69"/>
      <c r="BI134" s="49"/>
      <c r="BJ134" s="69">
        <v>1101.0</v>
      </c>
    </row>
    <row r="135" ht="15.75" customHeight="1">
      <c r="A135" s="50">
        <v>132.0</v>
      </c>
      <c r="B135" s="69"/>
      <c r="C135" s="69" t="s">
        <v>895</v>
      </c>
      <c r="D135" s="69"/>
      <c r="E135" s="69" t="s">
        <v>890</v>
      </c>
      <c r="F135" s="69"/>
      <c r="G135" s="74">
        <v>40909.0</v>
      </c>
      <c r="H135" s="77" t="s">
        <v>199</v>
      </c>
      <c r="I135" s="55">
        <f>IF(H135='DO NOT EDIT'!I$6,1,0)</f>
        <v>0</v>
      </c>
      <c r="J135" s="75"/>
      <c r="K135" s="73" t="s">
        <v>109</v>
      </c>
      <c r="L135" s="73" t="s">
        <v>134</v>
      </c>
      <c r="M135" s="73" t="s">
        <v>43</v>
      </c>
      <c r="N135" s="65" t="s">
        <v>53</v>
      </c>
      <c r="O135" s="77" t="s">
        <v>308</v>
      </c>
      <c r="P135" s="78"/>
      <c r="Q135" s="59">
        <f t="shared" si="1"/>
        <v>117</v>
      </c>
      <c r="R135" s="79"/>
      <c r="S135" s="73" t="s">
        <v>317</v>
      </c>
      <c r="T135" s="80"/>
      <c r="U135" s="73"/>
      <c r="V135" s="73"/>
      <c r="W135" s="79"/>
      <c r="X135" s="65"/>
      <c r="Y135" s="65"/>
      <c r="Z135" s="65"/>
      <c r="AA135" s="79"/>
      <c r="AB135" s="83"/>
      <c r="AC135" s="83"/>
      <c r="AD135" s="83"/>
      <c r="AE135" s="83"/>
      <c r="AF135" s="79"/>
      <c r="AG135" s="73"/>
      <c r="AH135" s="73"/>
      <c r="AI135" s="73"/>
      <c r="AJ135" s="79"/>
      <c r="AK135" s="73" t="s">
        <v>892</v>
      </c>
      <c r="AL135" s="73" t="s">
        <v>109</v>
      </c>
      <c r="AM135" s="73" t="s">
        <v>111</v>
      </c>
      <c r="AN135" s="84">
        <v>98029.0</v>
      </c>
      <c r="AO135" s="85"/>
      <c r="AP135" s="85" t="s">
        <v>893</v>
      </c>
      <c r="AQ135" s="77" t="s">
        <v>638</v>
      </c>
      <c r="AR135" s="73" t="s">
        <v>894</v>
      </c>
      <c r="AS135" s="79"/>
      <c r="AT135" s="77" t="s">
        <v>314</v>
      </c>
      <c r="AU135" s="73"/>
      <c r="AV135" s="73"/>
      <c r="AW135" s="79"/>
      <c r="AX135" s="69"/>
      <c r="AY135" s="83"/>
      <c r="AZ135" s="83"/>
      <c r="BB135" s="79"/>
      <c r="BC135" s="86"/>
      <c r="BD135" s="83"/>
      <c r="BE135" s="79"/>
      <c r="BF135" s="69"/>
      <c r="BG135" s="69"/>
      <c r="BI135" s="49"/>
      <c r="BJ135" s="69">
        <v>1102.0</v>
      </c>
    </row>
    <row r="136" ht="15.75" customHeight="1">
      <c r="A136" s="50">
        <v>133.0</v>
      </c>
      <c r="B136" s="69"/>
      <c r="C136" s="69" t="s">
        <v>799</v>
      </c>
      <c r="D136" s="69"/>
      <c r="E136" s="69" t="s">
        <v>890</v>
      </c>
      <c r="F136" s="69"/>
      <c r="G136" s="74">
        <v>42339.0</v>
      </c>
      <c r="H136" s="77" t="s">
        <v>199</v>
      </c>
      <c r="I136" s="55">
        <f>IF(H136='DO NOT EDIT'!I$6,1,0)</f>
        <v>0</v>
      </c>
      <c r="J136" s="75"/>
      <c r="K136" s="73" t="s">
        <v>109</v>
      </c>
      <c r="L136" s="73" t="s">
        <v>134</v>
      </c>
      <c r="M136" s="73" t="s">
        <v>25</v>
      </c>
      <c r="N136" s="65" t="s">
        <v>53</v>
      </c>
      <c r="O136" s="77" t="s">
        <v>308</v>
      </c>
      <c r="P136" s="78">
        <v>36954.0</v>
      </c>
      <c r="Q136" s="59">
        <f t="shared" si="1"/>
        <v>16</v>
      </c>
      <c r="R136" s="79"/>
      <c r="S136" s="73" t="s">
        <v>317</v>
      </c>
      <c r="T136" s="80"/>
      <c r="U136" s="73"/>
      <c r="V136" s="73"/>
      <c r="W136" s="79"/>
      <c r="X136" s="65"/>
      <c r="Y136" s="65"/>
      <c r="Z136" s="65"/>
      <c r="AA136" s="79"/>
      <c r="AB136" s="83"/>
      <c r="AC136" s="83"/>
      <c r="AD136" s="83"/>
      <c r="AE136" s="83"/>
      <c r="AF136" s="79"/>
      <c r="AG136" s="73"/>
      <c r="AH136" s="73"/>
      <c r="AI136" s="73"/>
      <c r="AJ136" s="79"/>
      <c r="AK136" s="73" t="s">
        <v>892</v>
      </c>
      <c r="AL136" s="73" t="s">
        <v>109</v>
      </c>
      <c r="AM136" s="73" t="s">
        <v>111</v>
      </c>
      <c r="AN136" s="84">
        <v>98029.0</v>
      </c>
      <c r="AO136" s="85"/>
      <c r="AP136" s="85" t="s">
        <v>893</v>
      </c>
      <c r="AQ136" s="77" t="s">
        <v>638</v>
      </c>
      <c r="AR136" s="73" t="s">
        <v>894</v>
      </c>
      <c r="AS136" s="79"/>
      <c r="AT136" s="77" t="s">
        <v>314</v>
      </c>
      <c r="AU136" s="73"/>
      <c r="AV136" s="73"/>
      <c r="AW136" s="79"/>
      <c r="AX136" s="69"/>
      <c r="AY136" s="83"/>
      <c r="AZ136" s="83"/>
      <c r="BB136" s="79"/>
      <c r="BC136" s="86"/>
      <c r="BD136" s="83"/>
      <c r="BE136" s="79"/>
      <c r="BF136" s="69"/>
      <c r="BG136" s="69"/>
      <c r="BI136" s="49"/>
      <c r="BJ136" s="69">
        <v>1103.0</v>
      </c>
    </row>
    <row r="137" ht="15.75" customHeight="1">
      <c r="A137" s="50">
        <v>134.0</v>
      </c>
      <c r="B137" s="69"/>
      <c r="C137" s="69" t="s">
        <v>896</v>
      </c>
      <c r="D137" s="69"/>
      <c r="E137" s="69" t="s">
        <v>897</v>
      </c>
      <c r="F137" s="69"/>
      <c r="G137" s="74">
        <v>42248.0</v>
      </c>
      <c r="H137" s="77" t="s">
        <v>199</v>
      </c>
      <c r="I137" s="55">
        <f>IF(H137='DO NOT EDIT'!I$6,1,0)</f>
        <v>0</v>
      </c>
      <c r="J137" s="75"/>
      <c r="K137" s="73" t="s">
        <v>109</v>
      </c>
      <c r="L137" s="73" t="s">
        <v>134</v>
      </c>
      <c r="M137" s="73" t="s">
        <v>25</v>
      </c>
      <c r="N137" s="65" t="s">
        <v>53</v>
      </c>
      <c r="O137" s="73" t="s">
        <v>135</v>
      </c>
      <c r="P137" s="78">
        <v>28170.0</v>
      </c>
      <c r="Q137" s="59">
        <f t="shared" si="1"/>
        <v>40</v>
      </c>
      <c r="R137" s="79"/>
      <c r="S137" s="73" t="s">
        <v>127</v>
      </c>
      <c r="T137" s="80"/>
      <c r="U137" s="73"/>
      <c r="V137" s="73"/>
      <c r="W137" s="79"/>
      <c r="X137" s="65"/>
      <c r="Y137" s="65"/>
      <c r="Z137" s="65"/>
      <c r="AA137" s="79"/>
      <c r="AB137" s="83"/>
      <c r="AC137" s="83"/>
      <c r="AD137" s="83"/>
      <c r="AE137" s="83"/>
      <c r="AF137" s="79"/>
      <c r="AG137" s="73"/>
      <c r="AH137" s="73"/>
      <c r="AI137" s="73"/>
      <c r="AJ137" s="79"/>
      <c r="AK137" s="73" t="s">
        <v>898</v>
      </c>
      <c r="AL137" s="73" t="s">
        <v>169</v>
      </c>
      <c r="AM137" s="73" t="s">
        <v>111</v>
      </c>
      <c r="AN137" s="84">
        <v>98006.0</v>
      </c>
      <c r="AO137" s="85"/>
      <c r="AP137" s="85" t="s">
        <v>899</v>
      </c>
      <c r="AQ137" s="77"/>
      <c r="AR137" s="73" t="s">
        <v>900</v>
      </c>
      <c r="AS137" s="79"/>
      <c r="AT137" s="73"/>
      <c r="AU137" s="73"/>
      <c r="AV137" s="73"/>
      <c r="AW137" s="79"/>
      <c r="AX137" s="69"/>
      <c r="AY137" s="83"/>
      <c r="AZ137" s="83"/>
      <c r="BB137" s="79"/>
      <c r="BC137" s="86"/>
      <c r="BD137" s="83"/>
      <c r="BE137" s="79"/>
      <c r="BF137" s="69"/>
      <c r="BG137" s="69"/>
      <c r="BI137" s="49"/>
      <c r="BJ137" s="69">
        <v>1104.0</v>
      </c>
    </row>
    <row r="138" ht="15.75" customHeight="1">
      <c r="A138" s="50">
        <v>135.0</v>
      </c>
      <c r="B138" s="69"/>
      <c r="C138" s="69" t="s">
        <v>901</v>
      </c>
      <c r="D138" s="69"/>
      <c r="E138" s="69" t="s">
        <v>902</v>
      </c>
      <c r="F138" s="69"/>
      <c r="G138" s="78"/>
      <c r="H138" s="77" t="s">
        <v>133</v>
      </c>
      <c r="I138" s="55">
        <f>IF(H138='DO NOT EDIT'!I$6,1,0)</f>
        <v>0</v>
      </c>
      <c r="J138" s="75" t="s">
        <v>391</v>
      </c>
      <c r="K138" s="73" t="s">
        <v>109</v>
      </c>
      <c r="L138" s="73" t="s">
        <v>134</v>
      </c>
      <c r="M138" s="73" t="s">
        <v>104</v>
      </c>
      <c r="N138" s="65" t="s">
        <v>53</v>
      </c>
      <c r="O138" s="77" t="s">
        <v>327</v>
      </c>
      <c r="P138" s="78"/>
      <c r="Q138" s="59">
        <f t="shared" si="1"/>
        <v>117</v>
      </c>
      <c r="R138" s="79"/>
      <c r="S138" s="73" t="s">
        <v>384</v>
      </c>
      <c r="T138" s="80"/>
      <c r="U138" s="73"/>
      <c r="V138" s="73"/>
      <c r="W138" s="79"/>
      <c r="X138" s="65"/>
      <c r="Y138" s="65"/>
      <c r="Z138" s="65"/>
      <c r="AA138" s="79"/>
      <c r="AB138" s="83"/>
      <c r="AC138" s="83"/>
      <c r="AD138" s="83"/>
      <c r="AE138" s="83"/>
      <c r="AF138" s="79"/>
      <c r="AG138" s="73"/>
      <c r="AH138" s="73"/>
      <c r="AI138" s="73"/>
      <c r="AJ138" s="79"/>
      <c r="AK138" s="73" t="s">
        <v>903</v>
      </c>
      <c r="AL138" s="73" t="s">
        <v>169</v>
      </c>
      <c r="AM138" s="73" t="s">
        <v>111</v>
      </c>
      <c r="AN138" s="84">
        <v>98006.0</v>
      </c>
      <c r="AO138" s="85"/>
      <c r="AP138" s="85" t="s">
        <v>904</v>
      </c>
      <c r="AQ138" s="77"/>
      <c r="AR138" s="73"/>
      <c r="AS138" s="79"/>
      <c r="AT138" s="77" t="s">
        <v>314</v>
      </c>
      <c r="AU138" s="73"/>
      <c r="AV138" s="73"/>
      <c r="AW138" s="79"/>
      <c r="AX138" s="69"/>
      <c r="AY138" s="83"/>
      <c r="AZ138" s="83"/>
      <c r="BB138" s="79"/>
      <c r="BC138" s="86"/>
      <c r="BD138" s="83"/>
      <c r="BE138" s="79"/>
      <c r="BF138" s="69"/>
      <c r="BG138" s="69"/>
      <c r="BI138" s="49"/>
      <c r="BJ138" s="69">
        <v>1105.0</v>
      </c>
    </row>
    <row r="139" ht="15.75" customHeight="1">
      <c r="A139" s="50">
        <v>136.0</v>
      </c>
      <c r="B139" s="69"/>
      <c r="C139" s="69" t="s">
        <v>905</v>
      </c>
      <c r="D139" s="69"/>
      <c r="E139" s="69" t="s">
        <v>902</v>
      </c>
      <c r="F139" s="69"/>
      <c r="G139" s="74">
        <v>41365.0</v>
      </c>
      <c r="H139" s="77" t="s">
        <v>133</v>
      </c>
      <c r="I139" s="55">
        <f>IF(H139='DO NOT EDIT'!I$6,1,0)</f>
        <v>0</v>
      </c>
      <c r="J139" s="75" t="s">
        <v>391</v>
      </c>
      <c r="K139" s="73" t="s">
        <v>109</v>
      </c>
      <c r="L139" s="73" t="s">
        <v>134</v>
      </c>
      <c r="M139" s="73" t="s">
        <v>29</v>
      </c>
      <c r="N139" s="65" t="s">
        <v>53</v>
      </c>
      <c r="O139" s="77" t="s">
        <v>327</v>
      </c>
      <c r="P139" s="78">
        <v>38532.0</v>
      </c>
      <c r="Q139" s="59">
        <f t="shared" si="1"/>
        <v>12</v>
      </c>
      <c r="R139" s="79"/>
      <c r="S139" s="73" t="s">
        <v>384</v>
      </c>
      <c r="T139" s="80"/>
      <c r="U139" s="73"/>
      <c r="V139" s="73"/>
      <c r="W139" s="79"/>
      <c r="X139" s="65"/>
      <c r="Y139" s="65"/>
      <c r="Z139" s="65"/>
      <c r="AA139" s="79"/>
      <c r="AB139" s="83"/>
      <c r="AC139" s="83"/>
      <c r="AD139" s="83"/>
      <c r="AE139" s="83"/>
      <c r="AF139" s="79"/>
      <c r="AG139" s="73"/>
      <c r="AH139" s="73"/>
      <c r="AI139" s="73"/>
      <c r="AJ139" s="79"/>
      <c r="AK139" s="73" t="s">
        <v>903</v>
      </c>
      <c r="AL139" s="73" t="s">
        <v>169</v>
      </c>
      <c r="AM139" s="73" t="s">
        <v>111</v>
      </c>
      <c r="AN139" s="84">
        <v>98008.0</v>
      </c>
      <c r="AO139" s="85"/>
      <c r="AP139" s="85" t="s">
        <v>904</v>
      </c>
      <c r="AQ139" s="77" t="s">
        <v>906</v>
      </c>
      <c r="AR139" s="73" t="s">
        <v>907</v>
      </c>
      <c r="AS139" s="79"/>
      <c r="AT139" s="77" t="s">
        <v>314</v>
      </c>
      <c r="AU139" s="73"/>
      <c r="AV139" s="73"/>
      <c r="AW139" s="79"/>
      <c r="AX139" s="69"/>
      <c r="AY139" s="83"/>
      <c r="AZ139" s="83"/>
      <c r="BB139" s="79"/>
      <c r="BC139" s="86"/>
      <c r="BD139" s="83"/>
      <c r="BE139" s="79"/>
      <c r="BF139" s="69"/>
      <c r="BG139" s="69"/>
      <c r="BI139" s="49"/>
      <c r="BJ139" s="69">
        <v>1106.0</v>
      </c>
    </row>
    <row r="140" ht="15.75" customHeight="1">
      <c r="A140" s="50">
        <v>137.0</v>
      </c>
      <c r="B140" s="69"/>
      <c r="C140" s="69" t="s">
        <v>908</v>
      </c>
      <c r="D140" s="69"/>
      <c r="E140" s="69" t="s">
        <v>909</v>
      </c>
      <c r="F140" s="69"/>
      <c r="G140" s="78"/>
      <c r="H140" s="77" t="s">
        <v>133</v>
      </c>
      <c r="I140" s="55">
        <f>IF(H140='DO NOT EDIT'!I$6,1,0)</f>
        <v>0</v>
      </c>
      <c r="J140" s="75" t="s">
        <v>391</v>
      </c>
      <c r="K140" s="73" t="s">
        <v>109</v>
      </c>
      <c r="L140" s="73" t="s">
        <v>134</v>
      </c>
      <c r="M140" s="73" t="s">
        <v>25</v>
      </c>
      <c r="N140" s="65" t="s">
        <v>53</v>
      </c>
      <c r="O140" s="73" t="s">
        <v>135</v>
      </c>
      <c r="P140" s="78"/>
      <c r="Q140" s="59">
        <f t="shared" si="1"/>
        <v>117</v>
      </c>
      <c r="R140" s="79"/>
      <c r="S140" s="73" t="s">
        <v>384</v>
      </c>
      <c r="T140" s="80"/>
      <c r="U140" s="73"/>
      <c r="V140" s="73"/>
      <c r="W140" s="79"/>
      <c r="X140" s="65"/>
      <c r="Y140" s="65"/>
      <c r="Z140" s="65"/>
      <c r="AA140" s="79"/>
      <c r="AB140" s="83"/>
      <c r="AC140" s="83"/>
      <c r="AD140" s="83"/>
      <c r="AE140" s="83"/>
      <c r="AF140" s="79"/>
      <c r="AG140" s="73"/>
      <c r="AH140" s="73"/>
      <c r="AI140" s="73"/>
      <c r="AJ140" s="79"/>
      <c r="AK140" s="73" t="s">
        <v>814</v>
      </c>
      <c r="AL140" s="73" t="s">
        <v>169</v>
      </c>
      <c r="AM140" s="73" t="s">
        <v>111</v>
      </c>
      <c r="AN140" s="84">
        <v>98006.0</v>
      </c>
      <c r="AO140" s="85"/>
      <c r="AP140" s="85" t="s">
        <v>815</v>
      </c>
      <c r="AQ140" s="77"/>
      <c r="AR140" s="73"/>
      <c r="AS140" s="79"/>
      <c r="AT140" s="73"/>
      <c r="AU140" s="73"/>
      <c r="AV140" s="73"/>
      <c r="AW140" s="79"/>
      <c r="AX140" s="69"/>
      <c r="AY140" s="83"/>
      <c r="AZ140" s="83"/>
      <c r="BB140" s="79"/>
      <c r="BC140" s="86"/>
      <c r="BD140" s="83"/>
      <c r="BE140" s="79"/>
      <c r="BF140" s="69"/>
      <c r="BG140" s="69"/>
      <c r="BI140" s="49"/>
      <c r="BJ140" s="69">
        <v>1107.0</v>
      </c>
    </row>
    <row r="141" ht="15.75" customHeight="1">
      <c r="A141" s="50">
        <v>138.0</v>
      </c>
      <c r="B141" s="69"/>
      <c r="C141" s="69" t="s">
        <v>910</v>
      </c>
      <c r="D141" s="69"/>
      <c r="E141" s="69" t="s">
        <v>911</v>
      </c>
      <c r="F141" s="69"/>
      <c r="G141" s="78"/>
      <c r="H141" s="77" t="s">
        <v>133</v>
      </c>
      <c r="I141" s="55">
        <f>IF(H141='DO NOT EDIT'!I$6,1,0)</f>
        <v>0</v>
      </c>
      <c r="J141" s="75" t="s">
        <v>391</v>
      </c>
      <c r="K141" s="73" t="s">
        <v>109</v>
      </c>
      <c r="L141" s="73" t="s">
        <v>134</v>
      </c>
      <c r="M141" s="73" t="s">
        <v>29</v>
      </c>
      <c r="N141" s="65" t="s">
        <v>53</v>
      </c>
      <c r="O141" s="77" t="s">
        <v>327</v>
      </c>
      <c r="P141" s="78"/>
      <c r="Q141" s="59">
        <f t="shared" si="1"/>
        <v>117</v>
      </c>
      <c r="R141" s="79"/>
      <c r="S141" s="73" t="s">
        <v>384</v>
      </c>
      <c r="T141" s="80"/>
      <c r="U141" s="73"/>
      <c r="V141" s="73"/>
      <c r="W141" s="79"/>
      <c r="X141" s="65"/>
      <c r="Y141" s="65"/>
      <c r="Z141" s="65"/>
      <c r="AA141" s="79"/>
      <c r="AB141" s="83"/>
      <c r="AC141" s="83"/>
      <c r="AD141" s="83"/>
      <c r="AE141" s="83"/>
      <c r="AF141" s="79"/>
      <c r="AG141" s="73"/>
      <c r="AH141" s="73"/>
      <c r="AI141" s="73"/>
      <c r="AJ141" s="79"/>
      <c r="AK141" s="73" t="s">
        <v>912</v>
      </c>
      <c r="AL141" s="73" t="s">
        <v>393</v>
      </c>
      <c r="AM141" s="73" t="s">
        <v>111</v>
      </c>
      <c r="AN141" s="84">
        <v>98065.0</v>
      </c>
      <c r="AO141" s="85"/>
      <c r="AP141" s="85" t="s">
        <v>913</v>
      </c>
      <c r="AQ141" s="77"/>
      <c r="AR141" s="73"/>
      <c r="AS141" s="79"/>
      <c r="AT141" s="77" t="s">
        <v>314</v>
      </c>
      <c r="AU141" s="73"/>
      <c r="AV141" s="73"/>
      <c r="AW141" s="79"/>
      <c r="AX141" s="69"/>
      <c r="AY141" s="83"/>
      <c r="AZ141" s="83"/>
      <c r="BB141" s="79"/>
      <c r="BC141" s="86"/>
      <c r="BD141" s="83"/>
      <c r="BE141" s="79"/>
      <c r="BF141" s="69"/>
      <c r="BG141" s="69"/>
      <c r="BI141" s="49"/>
      <c r="BJ141" s="69">
        <v>1108.0</v>
      </c>
    </row>
    <row r="142" ht="15.75" customHeight="1">
      <c r="A142" s="50">
        <v>139.0</v>
      </c>
      <c r="B142" s="69"/>
      <c r="C142" s="69" t="s">
        <v>781</v>
      </c>
      <c r="D142" s="69"/>
      <c r="E142" s="69" t="s">
        <v>914</v>
      </c>
      <c r="F142" s="69"/>
      <c r="G142" s="74">
        <v>41852.0</v>
      </c>
      <c r="H142" s="77" t="s">
        <v>133</v>
      </c>
      <c r="I142" s="55">
        <f>IF(H142='DO NOT EDIT'!I$6,1,0)</f>
        <v>0</v>
      </c>
      <c r="J142" s="75" t="s">
        <v>391</v>
      </c>
      <c r="K142" s="73" t="s">
        <v>109</v>
      </c>
      <c r="L142" s="73" t="s">
        <v>134</v>
      </c>
      <c r="M142" s="73" t="s">
        <v>29</v>
      </c>
      <c r="N142" s="65" t="s">
        <v>53</v>
      </c>
      <c r="O142" s="77" t="s">
        <v>327</v>
      </c>
      <c r="P142" s="78">
        <v>39228.0</v>
      </c>
      <c r="Q142" s="59">
        <f t="shared" si="1"/>
        <v>10</v>
      </c>
      <c r="R142" s="79"/>
      <c r="S142" s="73" t="s">
        <v>384</v>
      </c>
      <c r="T142" s="80"/>
      <c r="U142" s="73"/>
      <c r="V142" s="73"/>
      <c r="W142" s="79"/>
      <c r="X142" s="65"/>
      <c r="Y142" s="65"/>
      <c r="Z142" s="65"/>
      <c r="AA142" s="79"/>
      <c r="AB142" s="83"/>
      <c r="AC142" s="83"/>
      <c r="AD142" s="83"/>
      <c r="AE142" s="83"/>
      <c r="AF142" s="79"/>
      <c r="AG142" s="73"/>
      <c r="AH142" s="73"/>
      <c r="AI142" s="73"/>
      <c r="AJ142" s="79"/>
      <c r="AK142" s="73" t="s">
        <v>915</v>
      </c>
      <c r="AL142" s="73" t="s">
        <v>109</v>
      </c>
      <c r="AM142" s="73" t="s">
        <v>111</v>
      </c>
      <c r="AN142" s="84">
        <v>98029.0</v>
      </c>
      <c r="AO142" s="85"/>
      <c r="AP142" s="85" t="s">
        <v>916</v>
      </c>
      <c r="AQ142" s="77" t="s">
        <v>917</v>
      </c>
      <c r="AR142" s="73" t="s">
        <v>918</v>
      </c>
      <c r="AS142" s="79"/>
      <c r="AT142" s="77" t="s">
        <v>314</v>
      </c>
      <c r="AU142" s="73"/>
      <c r="AV142" s="73"/>
      <c r="AW142" s="79"/>
      <c r="AX142" s="69"/>
      <c r="AY142" s="83"/>
      <c r="AZ142" s="83"/>
      <c r="BB142" s="79"/>
      <c r="BC142" s="86"/>
      <c r="BD142" s="83"/>
      <c r="BE142" s="79"/>
      <c r="BF142" s="69"/>
      <c r="BG142" s="69"/>
      <c r="BI142" s="49"/>
      <c r="BJ142" s="69">
        <v>1109.0</v>
      </c>
    </row>
    <row r="143" ht="15.75" customHeight="1">
      <c r="A143" s="50">
        <v>140.0</v>
      </c>
      <c r="B143" s="69"/>
      <c r="C143" s="69" t="s">
        <v>919</v>
      </c>
      <c r="D143" s="69"/>
      <c r="E143" s="69" t="s">
        <v>920</v>
      </c>
      <c r="F143" s="69"/>
      <c r="G143" s="74">
        <v>42248.0</v>
      </c>
      <c r="H143" s="77" t="s">
        <v>199</v>
      </c>
      <c r="I143" s="55">
        <f>IF(H143='DO NOT EDIT'!I$6,1,0)</f>
        <v>0</v>
      </c>
      <c r="J143" s="75"/>
      <c r="K143" s="73" t="s">
        <v>109</v>
      </c>
      <c r="L143" s="73" t="s">
        <v>134</v>
      </c>
      <c r="M143" s="73" t="s">
        <v>27</v>
      </c>
      <c r="N143" s="65" t="s">
        <v>53</v>
      </c>
      <c r="O143" s="77" t="s">
        <v>327</v>
      </c>
      <c r="P143" s="78">
        <v>38849.0</v>
      </c>
      <c r="Q143" s="59">
        <f t="shared" si="1"/>
        <v>11</v>
      </c>
      <c r="R143" s="79"/>
      <c r="S143" s="73" t="s">
        <v>384</v>
      </c>
      <c r="T143" s="80"/>
      <c r="U143" s="73"/>
      <c r="V143" s="73"/>
      <c r="W143" s="79"/>
      <c r="X143" s="65"/>
      <c r="Y143" s="65"/>
      <c r="Z143" s="65"/>
      <c r="AA143" s="79"/>
      <c r="AB143" s="83"/>
      <c r="AC143" s="83"/>
      <c r="AD143" s="83"/>
      <c r="AE143" s="83"/>
      <c r="AF143" s="79"/>
      <c r="AG143" s="73"/>
      <c r="AH143" s="73"/>
      <c r="AI143" s="73"/>
      <c r="AJ143" s="79"/>
      <c r="AK143" s="73" t="s">
        <v>921</v>
      </c>
      <c r="AL143" s="73" t="s">
        <v>109</v>
      </c>
      <c r="AM143" s="73" t="s">
        <v>111</v>
      </c>
      <c r="AN143" s="84">
        <v>98029.0</v>
      </c>
      <c r="AO143" s="85"/>
      <c r="AP143" s="85" t="s">
        <v>922</v>
      </c>
      <c r="AQ143" s="77" t="s">
        <v>923</v>
      </c>
      <c r="AR143" s="73" t="s">
        <v>924</v>
      </c>
      <c r="AS143" s="79"/>
      <c r="AT143" s="77" t="s">
        <v>314</v>
      </c>
      <c r="AU143" s="73"/>
      <c r="AV143" s="73"/>
      <c r="AW143" s="79"/>
      <c r="AX143" s="69"/>
      <c r="AY143" s="83"/>
      <c r="AZ143" s="83"/>
      <c r="BB143" s="79"/>
      <c r="BC143" s="86"/>
      <c r="BD143" s="83"/>
      <c r="BE143" s="79"/>
      <c r="BF143" s="69"/>
      <c r="BG143" s="69"/>
      <c r="BI143" s="49"/>
      <c r="BJ143" s="69">
        <v>1110.0</v>
      </c>
    </row>
    <row r="144" ht="15.75" customHeight="1">
      <c r="A144" s="50">
        <v>141.0</v>
      </c>
      <c r="B144" s="69"/>
      <c r="C144" s="69" t="s">
        <v>656</v>
      </c>
      <c r="D144" s="69"/>
      <c r="E144" s="69" t="s">
        <v>925</v>
      </c>
      <c r="F144" s="69"/>
      <c r="G144" s="74">
        <v>42248.0</v>
      </c>
      <c r="H144" s="73" t="s">
        <v>94</v>
      </c>
      <c r="I144" s="55">
        <f>IF(H144='DO NOT EDIT'!I$6,1,0)</f>
        <v>1</v>
      </c>
      <c r="J144" s="75"/>
      <c r="K144" s="73" t="s">
        <v>109</v>
      </c>
      <c r="L144" s="73" t="s">
        <v>134</v>
      </c>
      <c r="M144" s="77" t="s">
        <v>29</v>
      </c>
      <c r="N144" s="65" t="s">
        <v>53</v>
      </c>
      <c r="O144" s="77" t="s">
        <v>327</v>
      </c>
      <c r="P144" s="78">
        <v>39141.0</v>
      </c>
      <c r="Q144" s="59">
        <f t="shared" si="1"/>
        <v>10</v>
      </c>
      <c r="R144" s="79"/>
      <c r="S144" s="73" t="s">
        <v>384</v>
      </c>
      <c r="T144" s="80"/>
      <c r="U144" s="73"/>
      <c r="V144" s="73"/>
      <c r="W144" s="79"/>
      <c r="X144" s="65"/>
      <c r="Y144" s="65"/>
      <c r="Z144" s="65"/>
      <c r="AA144" s="79"/>
      <c r="AB144" s="83"/>
      <c r="AC144" s="83"/>
      <c r="AD144" s="83"/>
      <c r="AE144" s="83"/>
      <c r="AF144" s="79"/>
      <c r="AG144" s="73"/>
      <c r="AH144" s="73"/>
      <c r="AI144" s="73"/>
      <c r="AJ144" s="79"/>
      <c r="AK144" s="73" t="s">
        <v>926</v>
      </c>
      <c r="AL144" s="73" t="s">
        <v>150</v>
      </c>
      <c r="AM144" s="73" t="s">
        <v>111</v>
      </c>
      <c r="AN144" s="84">
        <v>98075.0</v>
      </c>
      <c r="AO144" s="85"/>
      <c r="AP144" s="85" t="s">
        <v>927</v>
      </c>
      <c r="AQ144" s="77" t="s">
        <v>928</v>
      </c>
      <c r="AR144" s="73" t="s">
        <v>929</v>
      </c>
      <c r="AS144" s="79"/>
      <c r="AT144" s="77" t="s">
        <v>314</v>
      </c>
      <c r="AU144" s="73"/>
      <c r="AV144" s="73"/>
      <c r="AW144" s="79"/>
      <c r="AX144" s="69"/>
      <c r="AY144" s="83"/>
      <c r="AZ144" s="83"/>
      <c r="BB144" s="79"/>
      <c r="BC144" s="86"/>
      <c r="BD144" s="83"/>
      <c r="BE144" s="79"/>
      <c r="BF144" s="69"/>
      <c r="BG144" s="69"/>
      <c r="BI144" s="49"/>
      <c r="BJ144" s="69">
        <v>1111.0</v>
      </c>
    </row>
    <row r="145" ht="15.75" customHeight="1">
      <c r="A145" s="50">
        <v>142.0</v>
      </c>
      <c r="B145" s="69"/>
      <c r="C145" s="69" t="s">
        <v>930</v>
      </c>
      <c r="D145" s="69"/>
      <c r="E145" s="69" t="s">
        <v>931</v>
      </c>
      <c r="F145" s="69"/>
      <c r="G145" s="74">
        <v>42309.0</v>
      </c>
      <c r="H145" s="73" t="s">
        <v>94</v>
      </c>
      <c r="I145" s="55">
        <f>IF(H145='DO NOT EDIT'!I$6,1,0)</f>
        <v>1</v>
      </c>
      <c r="J145" s="75"/>
      <c r="K145" s="73" t="s">
        <v>109</v>
      </c>
      <c r="L145" s="73" t="s">
        <v>134</v>
      </c>
      <c r="M145" s="73" t="s">
        <v>27</v>
      </c>
      <c r="N145" s="65" t="s">
        <v>53</v>
      </c>
      <c r="O145" s="77" t="s">
        <v>327</v>
      </c>
      <c r="P145" s="78">
        <v>39331.0</v>
      </c>
      <c r="Q145" s="59">
        <f t="shared" si="1"/>
        <v>9</v>
      </c>
      <c r="R145" s="79"/>
      <c r="S145" s="73" t="s">
        <v>384</v>
      </c>
      <c r="T145" s="80"/>
      <c r="U145" s="73"/>
      <c r="V145" s="73"/>
      <c r="W145" s="79"/>
      <c r="X145" s="65"/>
      <c r="Y145" s="65"/>
      <c r="Z145" s="65"/>
      <c r="AA145" s="79"/>
      <c r="AB145" s="83"/>
      <c r="AC145" s="83"/>
      <c r="AD145" s="83"/>
      <c r="AE145" s="83"/>
      <c r="AF145" s="79"/>
      <c r="AG145" s="73"/>
      <c r="AH145" s="73"/>
      <c r="AI145" s="73"/>
      <c r="AJ145" s="79"/>
      <c r="AK145" s="73" t="s">
        <v>932</v>
      </c>
      <c r="AL145" s="73" t="s">
        <v>109</v>
      </c>
      <c r="AM145" s="73" t="s">
        <v>111</v>
      </c>
      <c r="AN145" s="84">
        <v>98029.0</v>
      </c>
      <c r="AO145" s="85"/>
      <c r="AP145" s="85" t="s">
        <v>933</v>
      </c>
      <c r="AQ145" s="77" t="s">
        <v>934</v>
      </c>
      <c r="AR145" s="73" t="s">
        <v>935</v>
      </c>
      <c r="AS145" s="79"/>
      <c r="AT145" s="77" t="s">
        <v>314</v>
      </c>
      <c r="AU145" s="73"/>
      <c r="AV145" s="73"/>
      <c r="AW145" s="79"/>
      <c r="AX145" s="69"/>
      <c r="AY145" s="83"/>
      <c r="AZ145" s="83"/>
      <c r="BB145" s="79"/>
      <c r="BC145" s="86"/>
      <c r="BD145" s="83"/>
      <c r="BE145" s="79"/>
      <c r="BF145" s="69"/>
      <c r="BG145" s="69"/>
      <c r="BI145" s="49"/>
      <c r="BJ145" s="69">
        <v>1112.0</v>
      </c>
    </row>
    <row r="146" ht="15.75" customHeight="1">
      <c r="A146" s="50">
        <v>143.0</v>
      </c>
      <c r="B146" s="69"/>
      <c r="C146" s="69" t="s">
        <v>936</v>
      </c>
      <c r="D146" s="69"/>
      <c r="E146" s="69" t="s">
        <v>937</v>
      </c>
      <c r="F146" s="69"/>
      <c r="G146" s="74">
        <v>42339.0</v>
      </c>
      <c r="H146" s="77" t="s">
        <v>199</v>
      </c>
      <c r="I146" s="55">
        <f>IF(H146='DO NOT EDIT'!I$6,1,0)</f>
        <v>0</v>
      </c>
      <c r="J146" s="75"/>
      <c r="K146" s="73" t="s">
        <v>109</v>
      </c>
      <c r="L146" s="73" t="s">
        <v>134</v>
      </c>
      <c r="M146" s="73" t="s">
        <v>25</v>
      </c>
      <c r="N146" s="65" t="s">
        <v>53</v>
      </c>
      <c r="O146" s="77" t="s">
        <v>308</v>
      </c>
      <c r="P146" s="78">
        <v>37024.0</v>
      </c>
      <c r="Q146" s="59">
        <f t="shared" si="1"/>
        <v>16</v>
      </c>
      <c r="R146" s="79"/>
      <c r="S146" s="73" t="s">
        <v>317</v>
      </c>
      <c r="T146" s="80"/>
      <c r="U146" s="73"/>
      <c r="V146" s="73"/>
      <c r="W146" s="79"/>
      <c r="X146" s="65"/>
      <c r="Y146" s="65"/>
      <c r="Z146" s="65"/>
      <c r="AA146" s="79"/>
      <c r="AB146" s="83"/>
      <c r="AC146" s="83"/>
      <c r="AD146" s="83"/>
      <c r="AE146" s="83"/>
      <c r="AF146" s="79"/>
      <c r="AG146" s="73"/>
      <c r="AH146" s="73"/>
      <c r="AI146" s="73"/>
      <c r="AJ146" s="79"/>
      <c r="AK146" s="73" t="s">
        <v>938</v>
      </c>
      <c r="AL146" s="73" t="s">
        <v>109</v>
      </c>
      <c r="AM146" s="73" t="s">
        <v>111</v>
      </c>
      <c r="AN146" s="84">
        <v>98027.0</v>
      </c>
      <c r="AO146" s="85"/>
      <c r="AP146" s="85" t="s">
        <v>939</v>
      </c>
      <c r="AQ146" s="77" t="s">
        <v>940</v>
      </c>
      <c r="AR146" s="73" t="s">
        <v>941</v>
      </c>
      <c r="AS146" s="79"/>
      <c r="AT146" s="77" t="s">
        <v>314</v>
      </c>
      <c r="AU146" s="73"/>
      <c r="AV146" s="73"/>
      <c r="AW146" s="79"/>
      <c r="AX146" s="69"/>
      <c r="AY146" s="83"/>
      <c r="AZ146" s="83"/>
      <c r="BB146" s="79"/>
      <c r="BC146" s="86"/>
      <c r="BD146" s="83"/>
      <c r="BE146" s="79"/>
      <c r="BF146" s="69"/>
      <c r="BG146" s="69"/>
      <c r="BI146" s="49"/>
      <c r="BJ146" s="69">
        <v>1113.0</v>
      </c>
    </row>
    <row r="147" ht="15.75" customHeight="1">
      <c r="A147" s="50">
        <v>144.0</v>
      </c>
      <c r="B147" s="69"/>
      <c r="C147" s="69" t="s">
        <v>796</v>
      </c>
      <c r="D147" s="69"/>
      <c r="E147" s="69" t="s">
        <v>942</v>
      </c>
      <c r="F147" s="69"/>
      <c r="G147" s="74">
        <v>41744.0</v>
      </c>
      <c r="H147" s="77" t="s">
        <v>133</v>
      </c>
      <c r="I147" s="55">
        <f>IF(H147='DO NOT EDIT'!I$6,1,0)</f>
        <v>0</v>
      </c>
      <c r="J147" s="75" t="s">
        <v>391</v>
      </c>
      <c r="K147" s="73" t="s">
        <v>109</v>
      </c>
      <c r="L147" s="73" t="s">
        <v>134</v>
      </c>
      <c r="M147" s="73" t="s">
        <v>27</v>
      </c>
      <c r="N147" s="65" t="s">
        <v>53</v>
      </c>
      <c r="O147" s="77" t="s">
        <v>308</v>
      </c>
      <c r="P147" s="78">
        <v>37241.0</v>
      </c>
      <c r="Q147" s="59">
        <f t="shared" si="1"/>
        <v>15</v>
      </c>
      <c r="R147" s="79"/>
      <c r="S147" s="73" t="s">
        <v>317</v>
      </c>
      <c r="T147" s="80"/>
      <c r="U147" s="73"/>
      <c r="V147" s="73"/>
      <c r="W147" s="79"/>
      <c r="X147" s="65"/>
      <c r="Y147" s="65"/>
      <c r="Z147" s="65"/>
      <c r="AA147" s="79"/>
      <c r="AB147" s="83"/>
      <c r="AC147" s="83"/>
      <c r="AD147" s="83"/>
      <c r="AE147" s="83"/>
      <c r="AF147" s="79"/>
      <c r="AG147" s="73"/>
      <c r="AH147" s="73"/>
      <c r="AI147" s="73"/>
      <c r="AJ147" s="79"/>
      <c r="AK147" s="73" t="s">
        <v>943</v>
      </c>
      <c r="AL147" s="73" t="s">
        <v>169</v>
      </c>
      <c r="AM147" s="73" t="s">
        <v>111</v>
      </c>
      <c r="AN147" s="84">
        <v>98006.0</v>
      </c>
      <c r="AO147" s="85"/>
      <c r="AP147" s="85" t="s">
        <v>944</v>
      </c>
      <c r="AQ147" s="77" t="s">
        <v>945</v>
      </c>
      <c r="AR147" s="73" t="s">
        <v>946</v>
      </c>
      <c r="AS147" s="79"/>
      <c r="AT147" s="77" t="s">
        <v>314</v>
      </c>
      <c r="AU147" s="73"/>
      <c r="AV147" s="73"/>
      <c r="AW147" s="79"/>
      <c r="AX147" s="69"/>
      <c r="AY147" s="83"/>
      <c r="AZ147" s="83"/>
      <c r="BB147" s="79"/>
      <c r="BC147" s="86"/>
      <c r="BD147" s="83"/>
      <c r="BE147" s="79"/>
      <c r="BF147" s="69"/>
      <c r="BG147" s="69"/>
      <c r="BI147" s="49"/>
      <c r="BJ147" s="69">
        <v>1114.0</v>
      </c>
    </row>
    <row r="148" ht="15.75" customHeight="1">
      <c r="A148" s="50">
        <v>145.0</v>
      </c>
      <c r="B148" s="69"/>
      <c r="C148" s="69" t="s">
        <v>947</v>
      </c>
      <c r="D148" s="69"/>
      <c r="E148" s="69" t="s">
        <v>948</v>
      </c>
      <c r="F148" s="69"/>
      <c r="G148" s="74">
        <v>42278.0</v>
      </c>
      <c r="H148" s="77" t="s">
        <v>199</v>
      </c>
      <c r="I148" s="55">
        <f>IF(H148='DO NOT EDIT'!I$6,1,0)</f>
        <v>0</v>
      </c>
      <c r="J148" s="75"/>
      <c r="K148" s="73" t="s">
        <v>109</v>
      </c>
      <c r="L148" s="73" t="s">
        <v>134</v>
      </c>
      <c r="M148" s="77" t="s">
        <v>104</v>
      </c>
      <c r="N148" s="65" t="s">
        <v>53</v>
      </c>
      <c r="O148" s="73" t="s">
        <v>135</v>
      </c>
      <c r="P148" s="78" t="s">
        <v>949</v>
      </c>
      <c r="Q148" s="59">
        <f t="shared" si="1"/>
        <v>50</v>
      </c>
      <c r="R148" s="79"/>
      <c r="S148" s="73" t="s">
        <v>384</v>
      </c>
      <c r="T148" s="80"/>
      <c r="U148" s="73"/>
      <c r="V148" s="73"/>
      <c r="W148" s="79"/>
      <c r="X148" s="65"/>
      <c r="Y148" s="65"/>
      <c r="Z148" s="65"/>
      <c r="AA148" s="79"/>
      <c r="AB148" s="83"/>
      <c r="AC148" s="83"/>
      <c r="AD148" s="83"/>
      <c r="AE148" s="83"/>
      <c r="AF148" s="79"/>
      <c r="AG148" s="73"/>
      <c r="AH148" s="73"/>
      <c r="AI148" s="73"/>
      <c r="AJ148" s="79"/>
      <c r="AK148" s="73" t="s">
        <v>844</v>
      </c>
      <c r="AL148" s="73" t="s">
        <v>210</v>
      </c>
      <c r="AM148" s="73" t="s">
        <v>111</v>
      </c>
      <c r="AN148" s="84">
        <v>98059.0</v>
      </c>
      <c r="AO148" s="85"/>
      <c r="AP148" s="85" t="s">
        <v>950</v>
      </c>
      <c r="AQ148" s="77"/>
      <c r="AR148" s="73" t="s">
        <v>951</v>
      </c>
      <c r="AS148" s="79"/>
      <c r="AT148" s="73"/>
      <c r="AU148" s="73"/>
      <c r="AV148" s="73"/>
      <c r="AW148" s="79"/>
      <c r="AX148" s="69"/>
      <c r="AY148" s="83"/>
      <c r="AZ148" s="83"/>
      <c r="BB148" s="79"/>
      <c r="BC148" s="86"/>
      <c r="BD148" s="83"/>
      <c r="BE148" s="79"/>
      <c r="BF148" s="69"/>
      <c r="BG148" s="69"/>
      <c r="BI148" s="49"/>
      <c r="BJ148" s="69">
        <v>1115.0</v>
      </c>
    </row>
    <row r="149" ht="15.75" customHeight="1">
      <c r="A149" s="50">
        <v>146.0</v>
      </c>
      <c r="B149" s="69"/>
      <c r="C149" s="69" t="s">
        <v>952</v>
      </c>
      <c r="D149" s="69"/>
      <c r="E149" s="69" t="s">
        <v>953</v>
      </c>
      <c r="F149" s="69"/>
      <c r="G149" s="74">
        <v>42278.0</v>
      </c>
      <c r="H149" s="73" t="s">
        <v>94</v>
      </c>
      <c r="I149" s="55">
        <f>IF(H149='DO NOT EDIT'!I$6,1,0)</f>
        <v>1</v>
      </c>
      <c r="J149" s="75"/>
      <c r="K149" s="73" t="s">
        <v>109</v>
      </c>
      <c r="L149" s="73" t="s">
        <v>134</v>
      </c>
      <c r="M149" s="73" t="s">
        <v>27</v>
      </c>
      <c r="N149" s="65" t="s">
        <v>53</v>
      </c>
      <c r="O149" s="77" t="s">
        <v>327</v>
      </c>
      <c r="P149" s="78">
        <v>39346.0</v>
      </c>
      <c r="Q149" s="59">
        <f t="shared" si="1"/>
        <v>9</v>
      </c>
      <c r="R149" s="79"/>
      <c r="S149" s="73" t="s">
        <v>384</v>
      </c>
      <c r="T149" s="80"/>
      <c r="U149" s="73"/>
      <c r="V149" s="73"/>
      <c r="W149" s="79"/>
      <c r="X149" s="65"/>
      <c r="Y149" s="65"/>
      <c r="Z149" s="65"/>
      <c r="AA149" s="79"/>
      <c r="AB149" s="83"/>
      <c r="AC149" s="83"/>
      <c r="AD149" s="83"/>
      <c r="AE149" s="83"/>
      <c r="AF149" s="79"/>
      <c r="AG149" s="73"/>
      <c r="AH149" s="73"/>
      <c r="AI149" s="73"/>
      <c r="AJ149" s="79"/>
      <c r="AK149" s="73" t="s">
        <v>954</v>
      </c>
      <c r="AL149" s="73" t="s">
        <v>109</v>
      </c>
      <c r="AM149" s="73" t="s">
        <v>111</v>
      </c>
      <c r="AN149" s="84">
        <v>98027.0</v>
      </c>
      <c r="AO149" s="85"/>
      <c r="AP149" s="85" t="s">
        <v>834</v>
      </c>
      <c r="AQ149" s="77" t="s">
        <v>831</v>
      </c>
      <c r="AR149" s="73" t="s">
        <v>835</v>
      </c>
      <c r="AS149" s="79"/>
      <c r="AT149" s="77" t="s">
        <v>314</v>
      </c>
      <c r="AU149" s="73"/>
      <c r="AV149" s="73"/>
      <c r="AW149" s="79"/>
      <c r="AX149" s="69"/>
      <c r="AY149" s="83"/>
      <c r="AZ149" s="83"/>
      <c r="BB149" s="79"/>
      <c r="BC149" s="86"/>
      <c r="BD149" s="83"/>
      <c r="BE149" s="79"/>
      <c r="BF149" s="69"/>
      <c r="BG149" s="69"/>
      <c r="BI149" s="49"/>
      <c r="BJ149" s="69">
        <v>1116.0</v>
      </c>
    </row>
    <row r="150" ht="15.75" customHeight="1">
      <c r="A150" s="50">
        <v>147.0</v>
      </c>
      <c r="B150" s="69"/>
      <c r="C150" s="69" t="s">
        <v>723</v>
      </c>
      <c r="D150" s="69"/>
      <c r="E150" s="69" t="s">
        <v>955</v>
      </c>
      <c r="F150" s="69"/>
      <c r="G150" s="74">
        <v>42156.0</v>
      </c>
      <c r="H150" s="73" t="s">
        <v>94</v>
      </c>
      <c r="I150" s="55">
        <f>IF(H150='DO NOT EDIT'!I$6,1,0)</f>
        <v>1</v>
      </c>
      <c r="J150" s="75"/>
      <c r="K150" s="73" t="s">
        <v>109</v>
      </c>
      <c r="L150" s="73" t="s">
        <v>134</v>
      </c>
      <c r="M150" s="73" t="s">
        <v>27</v>
      </c>
      <c r="N150" s="65" t="s">
        <v>53</v>
      </c>
      <c r="O150" s="77" t="s">
        <v>327</v>
      </c>
      <c r="P150" s="78">
        <v>38570.0</v>
      </c>
      <c r="Q150" s="59">
        <f t="shared" si="1"/>
        <v>11</v>
      </c>
      <c r="R150" s="79"/>
      <c r="S150" s="73" t="s">
        <v>384</v>
      </c>
      <c r="T150" s="80"/>
      <c r="U150" s="73"/>
      <c r="V150" s="73"/>
      <c r="W150" s="79"/>
      <c r="X150" s="65"/>
      <c r="Y150" s="65"/>
      <c r="Z150" s="65"/>
      <c r="AA150" s="79"/>
      <c r="AB150" s="83"/>
      <c r="AC150" s="83"/>
      <c r="AD150" s="83"/>
      <c r="AE150" s="83"/>
      <c r="AF150" s="79"/>
      <c r="AG150" s="73"/>
      <c r="AH150" s="73"/>
      <c r="AI150" s="73"/>
      <c r="AJ150" s="79"/>
      <c r="AK150" s="73" t="s">
        <v>956</v>
      </c>
      <c r="AL150" s="73" t="s">
        <v>150</v>
      </c>
      <c r="AM150" s="73" t="s">
        <v>111</v>
      </c>
      <c r="AN150" s="84">
        <v>98075.0</v>
      </c>
      <c r="AO150" s="85"/>
      <c r="AP150" s="85" t="s">
        <v>957</v>
      </c>
      <c r="AQ150" s="77" t="s">
        <v>723</v>
      </c>
      <c r="AR150" s="73" t="s">
        <v>958</v>
      </c>
      <c r="AS150" s="79"/>
      <c r="AT150" s="77" t="s">
        <v>314</v>
      </c>
      <c r="AU150" s="73"/>
      <c r="AV150" s="73"/>
      <c r="AW150" s="79"/>
      <c r="AX150" s="69"/>
      <c r="AY150" s="83"/>
      <c r="AZ150" s="83"/>
      <c r="BB150" s="79"/>
      <c r="BC150" s="86"/>
      <c r="BD150" s="83"/>
      <c r="BE150" s="79"/>
      <c r="BF150" s="69"/>
      <c r="BG150" s="69"/>
      <c r="BI150" s="49"/>
      <c r="BJ150" s="69">
        <v>1117.0</v>
      </c>
    </row>
    <row r="151" ht="15.75" customHeight="1">
      <c r="A151" s="50">
        <v>148.0</v>
      </c>
      <c r="B151" s="69"/>
      <c r="C151" s="69" t="s">
        <v>656</v>
      </c>
      <c r="D151" s="69"/>
      <c r="E151" s="69" t="s">
        <v>959</v>
      </c>
      <c r="F151" s="69"/>
      <c r="G151" s="78">
        <v>42354.0</v>
      </c>
      <c r="H151" s="77" t="s">
        <v>133</v>
      </c>
      <c r="I151" s="55">
        <f>IF(H151='DO NOT EDIT'!I$6,1,0)</f>
        <v>0</v>
      </c>
      <c r="J151" s="75" t="s">
        <v>391</v>
      </c>
      <c r="K151" s="73" t="s">
        <v>208</v>
      </c>
      <c r="L151" s="73" t="s">
        <v>134</v>
      </c>
      <c r="M151" s="73" t="s">
        <v>25</v>
      </c>
      <c r="N151" s="65" t="s">
        <v>53</v>
      </c>
      <c r="O151" s="73" t="s">
        <v>327</v>
      </c>
      <c r="P151" s="109">
        <v>40126.0</v>
      </c>
      <c r="Q151" s="59">
        <f t="shared" si="1"/>
        <v>7</v>
      </c>
      <c r="R151" s="79"/>
      <c r="S151" s="73" t="s">
        <v>384</v>
      </c>
      <c r="T151" s="80"/>
      <c r="U151" s="118">
        <v>42354.0</v>
      </c>
      <c r="V151" s="73"/>
      <c r="W151" s="79"/>
      <c r="X151" s="65"/>
      <c r="Y151" s="65"/>
      <c r="Z151" s="65"/>
      <c r="AA151" s="79"/>
      <c r="AF151" s="79"/>
      <c r="AG151" s="73"/>
      <c r="AH151" s="73"/>
      <c r="AI151" s="73"/>
      <c r="AJ151" s="79"/>
      <c r="AK151" s="73" t="s">
        <v>960</v>
      </c>
      <c r="AL151" s="73" t="s">
        <v>208</v>
      </c>
      <c r="AM151" s="73" t="s">
        <v>111</v>
      </c>
      <c r="AN151" s="84">
        <v>98034.0</v>
      </c>
      <c r="AO151" s="85"/>
      <c r="AP151" s="85" t="s">
        <v>961</v>
      </c>
      <c r="AQ151" s="73" t="s">
        <v>533</v>
      </c>
      <c r="AR151" s="73" t="s">
        <v>962</v>
      </c>
      <c r="AS151" s="79"/>
      <c r="AT151" s="77" t="s">
        <v>314</v>
      </c>
      <c r="AU151" s="73"/>
      <c r="AV151" s="77" t="s">
        <v>182</v>
      </c>
      <c r="AW151" s="79"/>
      <c r="AX151" s="69"/>
      <c r="BB151" s="79"/>
      <c r="BC151" s="69"/>
      <c r="BE151" s="79"/>
      <c r="BF151" s="69"/>
      <c r="BG151" s="69"/>
      <c r="BI151" s="49"/>
      <c r="BJ151" s="69">
        <v>1120.0</v>
      </c>
    </row>
    <row r="152" ht="15.75" customHeight="1">
      <c r="A152" s="50">
        <v>149.0</v>
      </c>
      <c r="B152" s="69"/>
      <c r="C152" s="69" t="s">
        <v>963</v>
      </c>
      <c r="D152" s="69"/>
      <c r="E152" s="69" t="s">
        <v>964</v>
      </c>
      <c r="F152" s="69"/>
      <c r="G152" s="78">
        <v>42401.0</v>
      </c>
      <c r="H152" s="77" t="s">
        <v>133</v>
      </c>
      <c r="I152" s="55">
        <f>IF(H152='DO NOT EDIT'!I$6,1,0)</f>
        <v>0</v>
      </c>
      <c r="J152" s="75" t="s">
        <v>391</v>
      </c>
      <c r="K152" s="73" t="s">
        <v>208</v>
      </c>
      <c r="L152" s="73" t="s">
        <v>134</v>
      </c>
      <c r="M152" s="73" t="s">
        <v>104</v>
      </c>
      <c r="N152" s="65" t="s">
        <v>53</v>
      </c>
      <c r="O152" s="73" t="s">
        <v>308</v>
      </c>
      <c r="P152" s="78"/>
      <c r="Q152" s="59">
        <f t="shared" si="1"/>
        <v>117</v>
      </c>
      <c r="R152" s="79"/>
      <c r="S152" s="73" t="s">
        <v>317</v>
      </c>
      <c r="T152" s="80"/>
      <c r="U152" s="73"/>
      <c r="V152" s="73"/>
      <c r="W152" s="79"/>
      <c r="X152" s="65"/>
      <c r="Y152" s="65"/>
      <c r="Z152" s="65"/>
      <c r="AA152" s="79"/>
      <c r="AF152" s="79"/>
      <c r="AG152" s="73"/>
      <c r="AH152" s="73"/>
      <c r="AI152" s="73"/>
      <c r="AJ152" s="79"/>
      <c r="AK152" s="73" t="s">
        <v>965</v>
      </c>
      <c r="AL152" s="73" t="s">
        <v>208</v>
      </c>
      <c r="AM152" s="73" t="s">
        <v>111</v>
      </c>
      <c r="AN152" s="84">
        <v>98034.0</v>
      </c>
      <c r="AO152" s="85"/>
      <c r="AP152" s="85" t="s">
        <v>966</v>
      </c>
      <c r="AQ152" s="73" t="s">
        <v>967</v>
      </c>
      <c r="AR152" s="73"/>
      <c r="AS152" s="79"/>
      <c r="AT152" s="77" t="s">
        <v>314</v>
      </c>
      <c r="AU152" s="73"/>
      <c r="AV152" s="77" t="s">
        <v>728</v>
      </c>
      <c r="AW152" s="79"/>
      <c r="AX152" s="69"/>
      <c r="BB152" s="79"/>
      <c r="BC152" s="69"/>
      <c r="BE152" s="79"/>
      <c r="BF152" s="69"/>
      <c r="BG152" s="69"/>
      <c r="BI152" s="49"/>
      <c r="BJ152" s="69">
        <v>1121.0</v>
      </c>
    </row>
    <row r="153" ht="15.75" customHeight="1">
      <c r="A153" s="50">
        <v>150.0</v>
      </c>
      <c r="B153" s="69"/>
      <c r="C153" s="69" t="s">
        <v>968</v>
      </c>
      <c r="D153" s="69"/>
      <c r="E153" s="69" t="s">
        <v>969</v>
      </c>
      <c r="F153" s="69"/>
      <c r="G153" s="78">
        <v>42391.0</v>
      </c>
      <c r="H153" s="77" t="s">
        <v>133</v>
      </c>
      <c r="I153" s="55">
        <f>IF(H153='DO NOT EDIT'!I$6,1,0)</f>
        <v>0</v>
      </c>
      <c r="J153" s="75" t="s">
        <v>391</v>
      </c>
      <c r="K153" s="73" t="s">
        <v>208</v>
      </c>
      <c r="L153" s="73" t="s">
        <v>134</v>
      </c>
      <c r="M153" s="73" t="s">
        <v>104</v>
      </c>
      <c r="N153" s="65" t="s">
        <v>53</v>
      </c>
      <c r="O153" s="73" t="s">
        <v>135</v>
      </c>
      <c r="P153" s="78"/>
      <c r="Q153" s="59">
        <f t="shared" si="1"/>
        <v>117</v>
      </c>
      <c r="R153" s="79"/>
      <c r="S153" s="73" t="s">
        <v>127</v>
      </c>
      <c r="T153" s="80"/>
      <c r="U153" s="73"/>
      <c r="V153" s="73"/>
      <c r="W153" s="79"/>
      <c r="X153" s="65"/>
      <c r="Y153" s="65"/>
      <c r="Z153" s="65"/>
      <c r="AA153" s="79"/>
      <c r="AF153" s="79"/>
      <c r="AG153" s="73"/>
      <c r="AH153" s="73"/>
      <c r="AI153" s="73"/>
      <c r="AJ153" s="79"/>
      <c r="AK153" s="73" t="s">
        <v>970</v>
      </c>
      <c r="AL153" s="73" t="s">
        <v>201</v>
      </c>
      <c r="AM153" s="73" t="s">
        <v>111</v>
      </c>
      <c r="AN153" s="84">
        <v>98011.0</v>
      </c>
      <c r="AO153" s="85" t="s">
        <v>971</v>
      </c>
      <c r="AP153" s="85"/>
      <c r="AQ153" s="73"/>
      <c r="AR153" s="73" t="s">
        <v>972</v>
      </c>
      <c r="AS153" s="79"/>
      <c r="AT153" s="73"/>
      <c r="AU153" s="73"/>
      <c r="AV153" s="77" t="s">
        <v>248</v>
      </c>
      <c r="AW153" s="79"/>
      <c r="AX153" s="69"/>
      <c r="BB153" s="79"/>
      <c r="BC153" s="69"/>
      <c r="BE153" s="79"/>
      <c r="BF153" s="69"/>
      <c r="BG153" s="69"/>
      <c r="BI153" s="49"/>
      <c r="BJ153" s="69">
        <v>1122.0</v>
      </c>
    </row>
    <row r="154" ht="15.75" customHeight="1">
      <c r="A154" s="50">
        <v>151.0</v>
      </c>
      <c r="B154" s="69"/>
      <c r="C154" s="69" t="s">
        <v>973</v>
      </c>
      <c r="D154" s="69"/>
      <c r="E154" s="69" t="s">
        <v>974</v>
      </c>
      <c r="F154" s="69"/>
      <c r="G154" s="78">
        <v>42418.0</v>
      </c>
      <c r="H154" s="73" t="s">
        <v>94</v>
      </c>
      <c r="I154" s="55">
        <f>IF(H154='DO NOT EDIT'!I$6,1,0)</f>
        <v>1</v>
      </c>
      <c r="J154" s="75"/>
      <c r="K154" s="73" t="s">
        <v>208</v>
      </c>
      <c r="L154" s="73" t="s">
        <v>134</v>
      </c>
      <c r="M154" s="77" t="s">
        <v>27</v>
      </c>
      <c r="N154" s="65" t="s">
        <v>53</v>
      </c>
      <c r="O154" s="73" t="s">
        <v>327</v>
      </c>
      <c r="P154" s="109">
        <v>39739.0</v>
      </c>
      <c r="Q154" s="59">
        <f t="shared" si="1"/>
        <v>8</v>
      </c>
      <c r="R154" s="79"/>
      <c r="S154" s="73" t="s">
        <v>384</v>
      </c>
      <c r="T154" s="80"/>
      <c r="U154" s="118">
        <v>42418.0</v>
      </c>
      <c r="V154" s="73"/>
      <c r="W154" s="79"/>
      <c r="X154" s="64">
        <v>42724.0</v>
      </c>
      <c r="Y154" s="64">
        <v>42901.0</v>
      </c>
      <c r="Z154" s="65"/>
      <c r="AA154" s="79"/>
      <c r="AF154" s="79"/>
      <c r="AG154" s="77" t="s">
        <v>289</v>
      </c>
      <c r="AH154" s="77" t="s">
        <v>975</v>
      </c>
      <c r="AI154" s="77" t="s">
        <v>976</v>
      </c>
      <c r="AJ154" s="79"/>
      <c r="AK154" s="73" t="s">
        <v>977</v>
      </c>
      <c r="AL154" s="73" t="s">
        <v>208</v>
      </c>
      <c r="AM154" s="73" t="s">
        <v>111</v>
      </c>
      <c r="AN154" s="84">
        <v>98034.0</v>
      </c>
      <c r="AO154" s="85"/>
      <c r="AP154" s="85" t="s">
        <v>978</v>
      </c>
      <c r="AQ154" s="73" t="s">
        <v>979</v>
      </c>
      <c r="AR154" s="73" t="s">
        <v>980</v>
      </c>
      <c r="AS154" s="79"/>
      <c r="AT154" s="77" t="s">
        <v>314</v>
      </c>
      <c r="AU154" s="73"/>
      <c r="AV154" s="77" t="s">
        <v>248</v>
      </c>
      <c r="AW154" s="79"/>
      <c r="AX154" s="69"/>
      <c r="BB154" s="79"/>
      <c r="BC154" s="69"/>
      <c r="BE154" s="79"/>
      <c r="BF154" s="69"/>
      <c r="BG154" s="69"/>
      <c r="BI154" s="49"/>
      <c r="BJ154" s="69">
        <v>1123.0</v>
      </c>
    </row>
    <row r="155" ht="15.75" customHeight="1">
      <c r="A155" s="50">
        <v>152.0</v>
      </c>
      <c r="B155" s="69"/>
      <c r="C155" s="69" t="s">
        <v>981</v>
      </c>
      <c r="D155" s="69"/>
      <c r="E155" s="69" t="s">
        <v>732</v>
      </c>
      <c r="F155" s="69"/>
      <c r="G155" s="155"/>
      <c r="H155" s="56" t="s">
        <v>133</v>
      </c>
      <c r="I155" s="55">
        <f>IF(H155='DO NOT EDIT'!I$6,1,0)</f>
        <v>0</v>
      </c>
      <c r="J155" s="75" t="s">
        <v>391</v>
      </c>
      <c r="K155" s="110" t="s">
        <v>208</v>
      </c>
      <c r="L155" s="110" t="s">
        <v>134</v>
      </c>
      <c r="M155" s="110" t="s">
        <v>717</v>
      </c>
      <c r="N155" s="65" t="s">
        <v>53</v>
      </c>
      <c r="O155" s="110" t="s">
        <v>135</v>
      </c>
      <c r="P155" s="155"/>
      <c r="Q155" s="59">
        <f t="shared" si="1"/>
        <v>117</v>
      </c>
      <c r="R155" s="49"/>
      <c r="S155" s="110" t="s">
        <v>189</v>
      </c>
      <c r="T155" s="111"/>
      <c r="U155" s="110"/>
      <c r="V155" s="110"/>
      <c r="W155" s="49"/>
      <c r="X155" s="65"/>
      <c r="Y155" s="65"/>
      <c r="Z155" s="65"/>
      <c r="AA155" s="49"/>
      <c r="AF155" s="49"/>
      <c r="AG155" s="110"/>
      <c r="AH155" s="110"/>
      <c r="AI155" s="110"/>
      <c r="AJ155" s="49"/>
      <c r="AK155" s="110" t="s">
        <v>734</v>
      </c>
      <c r="AL155" s="110" t="s">
        <v>208</v>
      </c>
      <c r="AM155" s="110" t="s">
        <v>111</v>
      </c>
      <c r="AN155" s="156">
        <v>98034.0</v>
      </c>
      <c r="AO155" s="134" t="s">
        <v>735</v>
      </c>
      <c r="AP155" s="134"/>
      <c r="AQ155" s="110"/>
      <c r="AR155" s="110" t="s">
        <v>982</v>
      </c>
      <c r="AS155" s="49"/>
      <c r="AT155" s="110"/>
      <c r="AU155" s="110"/>
      <c r="AV155" s="110"/>
      <c r="AW155" s="49"/>
      <c r="AX155" s="69"/>
      <c r="BB155" s="49"/>
      <c r="BC155" s="69"/>
      <c r="BE155" s="49"/>
      <c r="BF155" s="69"/>
      <c r="BG155" s="69"/>
      <c r="BI155" s="49"/>
      <c r="BJ155" s="69">
        <v>1124.0</v>
      </c>
    </row>
    <row r="156" ht="15.75" customHeight="1">
      <c r="A156" s="50">
        <v>153.0</v>
      </c>
      <c r="B156" s="69"/>
      <c r="C156" s="69" t="s">
        <v>983</v>
      </c>
      <c r="D156" s="69"/>
      <c r="E156" s="69" t="s">
        <v>732</v>
      </c>
      <c r="F156" s="69"/>
      <c r="G156" s="155"/>
      <c r="H156" s="56" t="s">
        <v>133</v>
      </c>
      <c r="I156" s="55">
        <f>IF(H156='DO NOT EDIT'!I$6,1,0)</f>
        <v>0</v>
      </c>
      <c r="J156" s="75" t="s">
        <v>391</v>
      </c>
      <c r="K156" s="110" t="s">
        <v>208</v>
      </c>
      <c r="L156" s="110" t="s">
        <v>134</v>
      </c>
      <c r="M156" s="110" t="s">
        <v>717</v>
      </c>
      <c r="N156" s="65" t="s">
        <v>53</v>
      </c>
      <c r="O156" s="110" t="s">
        <v>135</v>
      </c>
      <c r="P156" s="155"/>
      <c r="Q156" s="59">
        <f t="shared" si="1"/>
        <v>117</v>
      </c>
      <c r="R156" s="49"/>
      <c r="S156" s="110" t="s">
        <v>189</v>
      </c>
      <c r="T156" s="111"/>
      <c r="U156" s="110"/>
      <c r="V156" s="110"/>
      <c r="W156" s="49"/>
      <c r="X156" s="65"/>
      <c r="Y156" s="65"/>
      <c r="Z156" s="65"/>
      <c r="AA156" s="49"/>
      <c r="AF156" s="49"/>
      <c r="AG156" s="110"/>
      <c r="AH156" s="110"/>
      <c r="AI156" s="110"/>
      <c r="AJ156" s="49"/>
      <c r="AK156" s="110" t="s">
        <v>734</v>
      </c>
      <c r="AL156" s="110" t="s">
        <v>208</v>
      </c>
      <c r="AM156" s="110" t="s">
        <v>111</v>
      </c>
      <c r="AN156" s="156">
        <v>98034.0</v>
      </c>
      <c r="AO156" s="134" t="s">
        <v>735</v>
      </c>
      <c r="AP156" s="134"/>
      <c r="AQ156" s="110"/>
      <c r="AR156" s="110" t="s">
        <v>982</v>
      </c>
      <c r="AS156" s="49"/>
      <c r="AT156" s="110"/>
      <c r="AU156" s="110"/>
      <c r="AV156" s="110"/>
      <c r="AW156" s="49"/>
      <c r="AX156" s="69"/>
      <c r="BB156" s="49"/>
      <c r="BC156" s="69"/>
      <c r="BE156" s="49"/>
      <c r="BF156" s="69"/>
      <c r="BG156" s="69"/>
      <c r="BI156" s="49"/>
      <c r="BJ156" s="69">
        <v>1125.0</v>
      </c>
    </row>
    <row r="157" ht="15.75" customHeight="1">
      <c r="A157" s="50">
        <v>154.0</v>
      </c>
      <c r="B157" s="69"/>
      <c r="C157" s="69" t="s">
        <v>984</v>
      </c>
      <c r="D157" s="69"/>
      <c r="E157" s="69" t="s">
        <v>985</v>
      </c>
      <c r="F157" s="69"/>
      <c r="G157" s="78">
        <v>42423.0</v>
      </c>
      <c r="H157" s="77" t="s">
        <v>133</v>
      </c>
      <c r="I157" s="55">
        <f>IF(H157='DO NOT EDIT'!I$6,1,0)</f>
        <v>0</v>
      </c>
      <c r="J157" s="75" t="s">
        <v>391</v>
      </c>
      <c r="K157" s="73" t="s">
        <v>208</v>
      </c>
      <c r="L157" s="73" t="s">
        <v>134</v>
      </c>
      <c r="M157" s="73" t="s">
        <v>104</v>
      </c>
      <c r="N157" s="65" t="s">
        <v>53</v>
      </c>
      <c r="O157" s="73" t="s">
        <v>327</v>
      </c>
      <c r="P157" s="78">
        <v>40028.0</v>
      </c>
      <c r="Q157" s="59">
        <f t="shared" si="1"/>
        <v>7</v>
      </c>
      <c r="R157" s="79"/>
      <c r="S157" s="73" t="s">
        <v>384</v>
      </c>
      <c r="T157" s="80"/>
      <c r="U157" s="73">
        <v>42423.0</v>
      </c>
      <c r="V157" s="73"/>
      <c r="W157" s="79"/>
      <c r="X157" s="65"/>
      <c r="Y157" s="65"/>
      <c r="Z157" s="65"/>
      <c r="AA157" s="79"/>
      <c r="AF157" s="79"/>
      <c r="AG157" s="73"/>
      <c r="AH157" s="73"/>
      <c r="AI157" s="73"/>
      <c r="AJ157" s="79"/>
      <c r="AK157" s="73" t="s">
        <v>986</v>
      </c>
      <c r="AL157" s="73" t="s">
        <v>201</v>
      </c>
      <c r="AM157" s="73" t="s">
        <v>111</v>
      </c>
      <c r="AN157" s="84">
        <v>98011.0</v>
      </c>
      <c r="AO157" s="85" t="s">
        <v>987</v>
      </c>
      <c r="AP157" s="85"/>
      <c r="AQ157" s="73" t="s">
        <v>988</v>
      </c>
      <c r="AR157" s="108" t="str">
        <f t="shared" ref="AR157:AR158" si="8">HYPERLINK("mailto:cocojava@hotmail.com","cocojava@hotmail.com")</f>
        <v>cocojava@hotmail.com</v>
      </c>
      <c r="AS157" s="79"/>
      <c r="AT157" s="77" t="s">
        <v>314</v>
      </c>
      <c r="AU157" s="73"/>
      <c r="AV157" s="77" t="s">
        <v>728</v>
      </c>
      <c r="AW157" s="79"/>
      <c r="AX157" s="69"/>
      <c r="BB157" s="79"/>
      <c r="BC157" s="69"/>
      <c r="BE157" s="79"/>
      <c r="BF157" s="69"/>
      <c r="BG157" s="69"/>
      <c r="BI157" s="49"/>
      <c r="BJ157" s="69">
        <v>1126.0</v>
      </c>
    </row>
    <row r="158" ht="15.75" customHeight="1">
      <c r="A158" s="50">
        <v>155.0</v>
      </c>
      <c r="B158" s="69"/>
      <c r="C158" s="69" t="s">
        <v>586</v>
      </c>
      <c r="D158" s="69"/>
      <c r="E158" s="69" t="s">
        <v>985</v>
      </c>
      <c r="F158" s="69"/>
      <c r="G158" s="78">
        <v>42423.0</v>
      </c>
      <c r="H158" s="77" t="s">
        <v>133</v>
      </c>
      <c r="I158" s="55">
        <f>IF(H158='DO NOT EDIT'!I$6,1,0)</f>
        <v>0</v>
      </c>
      <c r="J158" s="75" t="s">
        <v>391</v>
      </c>
      <c r="K158" s="73" t="s">
        <v>208</v>
      </c>
      <c r="L158" s="73" t="s">
        <v>134</v>
      </c>
      <c r="M158" s="73" t="s">
        <v>104</v>
      </c>
      <c r="N158" s="65" t="s">
        <v>53</v>
      </c>
      <c r="O158" s="73" t="s">
        <v>327</v>
      </c>
      <c r="P158" s="78">
        <v>40732.0</v>
      </c>
      <c r="Q158" s="59">
        <f t="shared" si="1"/>
        <v>5</v>
      </c>
      <c r="R158" s="79"/>
      <c r="S158" s="73" t="s">
        <v>384</v>
      </c>
      <c r="T158" s="80"/>
      <c r="U158" s="73">
        <v>42423.0</v>
      </c>
      <c r="V158" s="73"/>
      <c r="W158" s="79"/>
      <c r="X158" s="65"/>
      <c r="Y158" s="65"/>
      <c r="Z158" s="65"/>
      <c r="AA158" s="79"/>
      <c r="AF158" s="79"/>
      <c r="AG158" s="73"/>
      <c r="AH158" s="73"/>
      <c r="AI158" s="73"/>
      <c r="AJ158" s="79"/>
      <c r="AK158" s="73" t="s">
        <v>986</v>
      </c>
      <c r="AL158" s="73" t="s">
        <v>201</v>
      </c>
      <c r="AM158" s="73" t="s">
        <v>111</v>
      </c>
      <c r="AN158" s="84">
        <v>98011.0</v>
      </c>
      <c r="AO158" s="85" t="s">
        <v>987</v>
      </c>
      <c r="AP158" s="85"/>
      <c r="AQ158" s="73" t="s">
        <v>988</v>
      </c>
      <c r="AR158" s="108" t="str">
        <f t="shared" si="8"/>
        <v>cocojava@hotmail.com</v>
      </c>
      <c r="AS158" s="79"/>
      <c r="AT158" s="77" t="s">
        <v>314</v>
      </c>
      <c r="AU158" s="73"/>
      <c r="AV158" s="77" t="s">
        <v>728</v>
      </c>
      <c r="AW158" s="79"/>
      <c r="AX158" s="69"/>
      <c r="BB158" s="79"/>
      <c r="BC158" s="69"/>
      <c r="BE158" s="79"/>
      <c r="BF158" s="69"/>
      <c r="BG158" s="69"/>
      <c r="BI158" s="49"/>
      <c r="BJ158" s="69">
        <v>1127.0</v>
      </c>
    </row>
    <row r="159" ht="15.75" customHeight="1">
      <c r="A159" s="50">
        <v>156.0</v>
      </c>
      <c r="B159" s="69"/>
      <c r="C159" s="69" t="s">
        <v>989</v>
      </c>
      <c r="D159" s="69"/>
      <c r="E159" s="69" t="s">
        <v>990</v>
      </c>
      <c r="F159" s="69"/>
      <c r="G159" s="78">
        <v>42410.0</v>
      </c>
      <c r="H159" s="77" t="s">
        <v>133</v>
      </c>
      <c r="I159" s="55">
        <f>IF(H159='DO NOT EDIT'!I$6,1,0)</f>
        <v>0</v>
      </c>
      <c r="J159" s="75" t="s">
        <v>391</v>
      </c>
      <c r="K159" s="73" t="s">
        <v>208</v>
      </c>
      <c r="L159" s="73" t="s">
        <v>134</v>
      </c>
      <c r="M159" s="77" t="s">
        <v>25</v>
      </c>
      <c r="N159" s="65" t="s">
        <v>53</v>
      </c>
      <c r="O159" s="73" t="s">
        <v>135</v>
      </c>
      <c r="P159" s="78">
        <v>33532.0</v>
      </c>
      <c r="Q159" s="59">
        <f t="shared" si="1"/>
        <v>25</v>
      </c>
      <c r="R159" s="79"/>
      <c r="S159" s="73" t="s">
        <v>127</v>
      </c>
      <c r="T159" s="80"/>
      <c r="U159" s="73">
        <v>42410.0</v>
      </c>
      <c r="V159" s="73"/>
      <c r="W159" s="79"/>
      <c r="X159" s="65"/>
      <c r="Y159" s="65"/>
      <c r="Z159" s="65"/>
      <c r="AA159" s="79"/>
      <c r="AF159" s="79"/>
      <c r="AG159" s="73"/>
      <c r="AH159" s="73"/>
      <c r="AI159" s="73"/>
      <c r="AJ159" s="79"/>
      <c r="AK159" s="73" t="s">
        <v>991</v>
      </c>
      <c r="AL159" s="73" t="s">
        <v>208</v>
      </c>
      <c r="AM159" s="73" t="s">
        <v>111</v>
      </c>
      <c r="AN159" s="84">
        <v>98034.0</v>
      </c>
      <c r="AO159" s="85" t="s">
        <v>992</v>
      </c>
      <c r="AP159" s="85"/>
      <c r="AQ159" s="73"/>
      <c r="AR159" s="108" t="str">
        <f>HYPERLINK("mailto:kirk.offerdahl@gmail.com","kirk.offerdahl@gmail.com")</f>
        <v>kirk.offerdahl@gmail.com</v>
      </c>
      <c r="AS159" s="79"/>
      <c r="AT159" s="77" t="s">
        <v>314</v>
      </c>
      <c r="AU159" s="77" t="s">
        <v>993</v>
      </c>
      <c r="AV159" s="77" t="s">
        <v>994</v>
      </c>
      <c r="AW159" s="79"/>
      <c r="AX159" s="69"/>
      <c r="BB159" s="79"/>
      <c r="BC159" s="69"/>
      <c r="BE159" s="79"/>
      <c r="BF159" s="69"/>
      <c r="BG159" s="69"/>
      <c r="BI159" s="49"/>
      <c r="BJ159" s="69">
        <v>1128.0</v>
      </c>
    </row>
    <row r="160" ht="15.75" customHeight="1">
      <c r="A160" s="50">
        <v>157.0</v>
      </c>
      <c r="B160" s="69"/>
      <c r="C160" s="69" t="s">
        <v>995</v>
      </c>
      <c r="D160" s="69"/>
      <c r="E160" s="69" t="s">
        <v>996</v>
      </c>
      <c r="F160" s="69"/>
      <c r="G160" s="78">
        <v>42403.0</v>
      </c>
      <c r="H160" s="77" t="s">
        <v>133</v>
      </c>
      <c r="I160" s="55">
        <f>IF(H160='DO NOT EDIT'!I$6,1,0)</f>
        <v>0</v>
      </c>
      <c r="J160" s="75" t="s">
        <v>391</v>
      </c>
      <c r="K160" s="73" t="s">
        <v>208</v>
      </c>
      <c r="L160" s="73" t="s">
        <v>134</v>
      </c>
      <c r="M160" s="77" t="s">
        <v>25</v>
      </c>
      <c r="N160" s="65" t="s">
        <v>53</v>
      </c>
      <c r="O160" s="73" t="s">
        <v>327</v>
      </c>
      <c r="P160" s="78">
        <v>40413.0</v>
      </c>
      <c r="Q160" s="59">
        <f t="shared" si="1"/>
        <v>6</v>
      </c>
      <c r="R160" s="79"/>
      <c r="S160" s="73" t="s">
        <v>384</v>
      </c>
      <c r="T160" s="80"/>
      <c r="U160" s="73">
        <v>42403.0</v>
      </c>
      <c r="V160" s="73"/>
      <c r="W160" s="79"/>
      <c r="X160" s="65"/>
      <c r="Y160" s="65"/>
      <c r="Z160" s="65"/>
      <c r="AA160" s="79"/>
      <c r="AF160" s="79"/>
      <c r="AG160" s="73"/>
      <c r="AH160" s="73"/>
      <c r="AI160" s="73"/>
      <c r="AJ160" s="79"/>
      <c r="AK160" s="73" t="s">
        <v>997</v>
      </c>
      <c r="AL160" s="73" t="s">
        <v>208</v>
      </c>
      <c r="AM160" s="73" t="s">
        <v>111</v>
      </c>
      <c r="AN160" s="84">
        <v>98033.0</v>
      </c>
      <c r="AO160" s="85" t="s">
        <v>998</v>
      </c>
      <c r="AP160" s="85"/>
      <c r="AQ160" s="73" t="s">
        <v>567</v>
      </c>
      <c r="AR160" s="108" t="str">
        <f>HYPERLINK("mailto:moni_oropeza@hotmail.com","moni_oropeza@hotmail.com")</f>
        <v>moni_oropeza@hotmail.com</v>
      </c>
      <c r="AS160" s="79"/>
      <c r="AT160" s="77" t="s">
        <v>314</v>
      </c>
      <c r="AU160" s="73"/>
      <c r="AV160" s="77" t="s">
        <v>123</v>
      </c>
      <c r="AW160" s="79"/>
      <c r="AX160" s="69"/>
      <c r="BB160" s="79"/>
      <c r="BC160" s="69"/>
      <c r="BE160" s="79"/>
      <c r="BF160" s="69"/>
      <c r="BG160" s="69"/>
      <c r="BI160" s="49"/>
      <c r="BJ160" s="69">
        <v>1129.0</v>
      </c>
    </row>
    <row r="161" ht="15.75" customHeight="1">
      <c r="A161" s="50">
        <v>158.0</v>
      </c>
      <c r="B161" s="69"/>
      <c r="C161" s="69" t="s">
        <v>999</v>
      </c>
      <c r="D161" s="69"/>
      <c r="E161" s="69" t="s">
        <v>326</v>
      </c>
      <c r="F161" s="69"/>
      <c r="G161" s="78">
        <v>42403.0</v>
      </c>
      <c r="H161" s="77" t="s">
        <v>94</v>
      </c>
      <c r="I161" s="55">
        <f>IF(H161='DO NOT EDIT'!I$6,1,0)</f>
        <v>1</v>
      </c>
      <c r="J161" s="75"/>
      <c r="K161" s="73" t="s">
        <v>208</v>
      </c>
      <c r="L161" s="73" t="s">
        <v>134</v>
      </c>
      <c r="M161" s="77" t="s">
        <v>27</v>
      </c>
      <c r="N161" s="65" t="s">
        <v>53</v>
      </c>
      <c r="O161" s="73" t="s">
        <v>327</v>
      </c>
      <c r="P161" s="78">
        <v>40869.0</v>
      </c>
      <c r="Q161" s="59">
        <f t="shared" si="1"/>
        <v>5</v>
      </c>
      <c r="R161" s="79"/>
      <c r="S161" s="73" t="s">
        <v>384</v>
      </c>
      <c r="T161" s="80"/>
      <c r="U161" s="73">
        <v>42403.0</v>
      </c>
      <c r="V161" s="73"/>
      <c r="W161" s="79"/>
      <c r="X161" s="64">
        <v>42693.0</v>
      </c>
      <c r="Y161" s="64">
        <v>42870.0</v>
      </c>
      <c r="Z161" s="65"/>
      <c r="AA161" s="79"/>
      <c r="AF161" s="79"/>
      <c r="AG161" s="77" t="s">
        <v>299</v>
      </c>
      <c r="AH161" s="77" t="s">
        <v>1000</v>
      </c>
      <c r="AI161" s="77" t="s">
        <v>318</v>
      </c>
      <c r="AJ161" s="79"/>
      <c r="AK161" s="73" t="s">
        <v>331</v>
      </c>
      <c r="AL161" s="73" t="s">
        <v>208</v>
      </c>
      <c r="AM161" s="73" t="s">
        <v>111</v>
      </c>
      <c r="AN161" s="84">
        <v>98033.0</v>
      </c>
      <c r="AO161" s="85" t="s">
        <v>332</v>
      </c>
      <c r="AP161" s="85"/>
      <c r="AQ161" s="73" t="s">
        <v>333</v>
      </c>
      <c r="AR161" s="73" t="s">
        <v>334</v>
      </c>
      <c r="AS161" s="79"/>
      <c r="AT161" s="77" t="s">
        <v>314</v>
      </c>
      <c r="AU161" s="73"/>
      <c r="AV161" s="77" t="s">
        <v>215</v>
      </c>
      <c r="AW161" s="79"/>
      <c r="AX161" s="69"/>
      <c r="BB161" s="79"/>
      <c r="BC161" s="69"/>
      <c r="BE161" s="79"/>
      <c r="BF161" s="69"/>
      <c r="BG161" s="69"/>
      <c r="BI161" s="49"/>
      <c r="BJ161" s="69">
        <v>1131.0</v>
      </c>
    </row>
    <row r="162" ht="15.75" customHeight="1">
      <c r="A162" s="50">
        <v>159.0</v>
      </c>
      <c r="B162" s="106"/>
      <c r="C162" s="106" t="s">
        <v>1001</v>
      </c>
      <c r="D162" s="69"/>
      <c r="E162" s="106" t="s">
        <v>1002</v>
      </c>
      <c r="F162" s="106"/>
      <c r="G162" s="78">
        <v>42348.0</v>
      </c>
      <c r="H162" s="77" t="s">
        <v>133</v>
      </c>
      <c r="I162" s="55">
        <f>IF(H162='DO NOT EDIT'!I$6,1,0)</f>
        <v>0</v>
      </c>
      <c r="J162" s="75" t="s">
        <v>391</v>
      </c>
      <c r="K162" s="73" t="s">
        <v>208</v>
      </c>
      <c r="L162" s="73" t="s">
        <v>134</v>
      </c>
      <c r="M162" s="73" t="s">
        <v>25</v>
      </c>
      <c r="N162" s="65" t="s">
        <v>53</v>
      </c>
      <c r="O162" s="73" t="s">
        <v>308</v>
      </c>
      <c r="P162" s="78">
        <v>38154.0</v>
      </c>
      <c r="Q162" s="59">
        <f t="shared" si="1"/>
        <v>13</v>
      </c>
      <c r="R162" s="79"/>
      <c r="S162" s="73" t="s">
        <v>317</v>
      </c>
      <c r="T162" s="80"/>
      <c r="U162" s="73">
        <v>42348.0</v>
      </c>
      <c r="V162" s="73"/>
      <c r="W162" s="79"/>
      <c r="X162" s="65"/>
      <c r="Y162" s="65"/>
      <c r="Z162" s="65"/>
      <c r="AA162" s="79"/>
      <c r="AF162" s="79"/>
      <c r="AG162" s="73"/>
      <c r="AH162" s="73"/>
      <c r="AI162" s="73"/>
      <c r="AJ162" s="79"/>
      <c r="AK162" s="73" t="s">
        <v>1003</v>
      </c>
      <c r="AL162" s="73" t="s">
        <v>347</v>
      </c>
      <c r="AM162" s="73" t="s">
        <v>111</v>
      </c>
      <c r="AN162" s="84">
        <v>98077.0</v>
      </c>
      <c r="AO162" s="85" t="s">
        <v>1004</v>
      </c>
      <c r="AP162" s="85" t="s">
        <v>1005</v>
      </c>
      <c r="AQ162" s="73" t="s">
        <v>1006</v>
      </c>
      <c r="AR162" s="108" t="str">
        <f>HYPERLINK("mailto:mojosanchez2@gmail.com","mojosanchez2@gmail.com")</f>
        <v>mojosanchez2@gmail.com</v>
      </c>
      <c r="AS162" s="79"/>
      <c r="AT162" s="77" t="s">
        <v>314</v>
      </c>
      <c r="AU162" s="73"/>
      <c r="AV162" s="77" t="s">
        <v>248</v>
      </c>
      <c r="AW162" s="79"/>
      <c r="AX162" s="69"/>
      <c r="BB162" s="79"/>
      <c r="BC162" s="69"/>
      <c r="BE162" s="79"/>
      <c r="BF162" s="69"/>
      <c r="BG162" s="69"/>
      <c r="BI162" s="49"/>
      <c r="BJ162" s="69">
        <v>1132.0</v>
      </c>
    </row>
    <row r="163" ht="15.75" customHeight="1">
      <c r="A163" s="50">
        <v>160.0</v>
      </c>
      <c r="B163" s="106"/>
      <c r="C163" s="106" t="s">
        <v>692</v>
      </c>
      <c r="D163" s="69"/>
      <c r="E163" s="106" t="s">
        <v>1007</v>
      </c>
      <c r="F163" s="106"/>
      <c r="G163" s="78">
        <v>42402.0</v>
      </c>
      <c r="H163" s="77" t="s">
        <v>133</v>
      </c>
      <c r="I163" s="55">
        <f>IF(H163='DO NOT EDIT'!I$6,1,0)</f>
        <v>0</v>
      </c>
      <c r="J163" s="75" t="s">
        <v>391</v>
      </c>
      <c r="K163" s="73" t="s">
        <v>208</v>
      </c>
      <c r="L163" s="73" t="s">
        <v>134</v>
      </c>
      <c r="M163" s="77" t="s">
        <v>25</v>
      </c>
      <c r="N163" s="65" t="s">
        <v>53</v>
      </c>
      <c r="O163" s="73" t="s">
        <v>308</v>
      </c>
      <c r="P163" s="78">
        <v>38058.0</v>
      </c>
      <c r="Q163" s="59">
        <f t="shared" si="1"/>
        <v>13</v>
      </c>
      <c r="R163" s="79"/>
      <c r="S163" s="73" t="s">
        <v>317</v>
      </c>
      <c r="T163" s="80"/>
      <c r="U163" s="73">
        <v>42402.0</v>
      </c>
      <c r="V163" s="73"/>
      <c r="W163" s="79"/>
      <c r="X163" s="65"/>
      <c r="Y163" s="65"/>
      <c r="Z163" s="65"/>
      <c r="AA163" s="79"/>
      <c r="AF163" s="79"/>
      <c r="AG163" s="73"/>
      <c r="AH163" s="73"/>
      <c r="AI163" s="73"/>
      <c r="AJ163" s="79"/>
      <c r="AK163" s="73" t="s">
        <v>1008</v>
      </c>
      <c r="AL163" s="73" t="s">
        <v>208</v>
      </c>
      <c r="AM163" s="73" t="s">
        <v>111</v>
      </c>
      <c r="AN163" s="84">
        <v>98033.0</v>
      </c>
      <c r="AO163" s="85" t="s">
        <v>1009</v>
      </c>
      <c r="AP163" s="85" t="s">
        <v>1010</v>
      </c>
      <c r="AQ163" s="73" t="s">
        <v>1011</v>
      </c>
      <c r="AR163" s="108" t="str">
        <f t="shared" ref="AR163:AR164" si="9">HYPERLINK("mailto:yenny2181@yahoo.com","yenny2181@yahoo.com")</f>
        <v>yenny2181@yahoo.com</v>
      </c>
      <c r="AS163" s="79"/>
      <c r="AT163" s="77" t="s">
        <v>314</v>
      </c>
      <c r="AU163" s="73"/>
      <c r="AV163" s="77" t="s">
        <v>248</v>
      </c>
      <c r="AW163" s="79"/>
      <c r="AX163" s="69"/>
      <c r="BB163" s="79"/>
      <c r="BC163" s="69"/>
      <c r="BE163" s="79"/>
      <c r="BF163" s="69"/>
      <c r="BG163" s="69"/>
      <c r="BI163" s="49"/>
      <c r="BJ163" s="69">
        <v>1133.0</v>
      </c>
    </row>
    <row r="164" ht="15.75" customHeight="1">
      <c r="A164" s="50">
        <v>161.0</v>
      </c>
      <c r="B164" s="106"/>
      <c r="C164" s="106" t="s">
        <v>1012</v>
      </c>
      <c r="D164" s="69"/>
      <c r="E164" s="106" t="s">
        <v>1007</v>
      </c>
      <c r="F164" s="106"/>
      <c r="G164" s="78">
        <v>42402.0</v>
      </c>
      <c r="H164" s="77" t="s">
        <v>133</v>
      </c>
      <c r="I164" s="55">
        <f>IF(H164='DO NOT EDIT'!I$6,1,0)</f>
        <v>0</v>
      </c>
      <c r="J164" s="75" t="s">
        <v>391</v>
      </c>
      <c r="K164" s="73" t="s">
        <v>208</v>
      </c>
      <c r="L164" s="73" t="s">
        <v>134</v>
      </c>
      <c r="M164" s="77" t="s">
        <v>27</v>
      </c>
      <c r="N164" s="65" t="s">
        <v>53</v>
      </c>
      <c r="O164" s="73" t="s">
        <v>308</v>
      </c>
      <c r="P164" s="78">
        <v>37712.0</v>
      </c>
      <c r="Q164" s="59">
        <f t="shared" si="1"/>
        <v>14</v>
      </c>
      <c r="R164" s="79"/>
      <c r="S164" s="73" t="s">
        <v>317</v>
      </c>
      <c r="T164" s="80"/>
      <c r="U164" s="73">
        <v>42402.0</v>
      </c>
      <c r="V164" s="73"/>
      <c r="W164" s="79"/>
      <c r="X164" s="65"/>
      <c r="Y164" s="65"/>
      <c r="Z164" s="65"/>
      <c r="AA164" s="79"/>
      <c r="AF164" s="79"/>
      <c r="AG164" s="73"/>
      <c r="AH164" s="73"/>
      <c r="AI164" s="73"/>
      <c r="AJ164" s="79"/>
      <c r="AK164" s="73" t="s">
        <v>1008</v>
      </c>
      <c r="AL164" s="73" t="s">
        <v>208</v>
      </c>
      <c r="AM164" s="73" t="s">
        <v>111</v>
      </c>
      <c r="AN164" s="84">
        <v>98033.0</v>
      </c>
      <c r="AO164" s="85" t="s">
        <v>1009</v>
      </c>
      <c r="AP164" s="85" t="s">
        <v>1010</v>
      </c>
      <c r="AQ164" s="73" t="s">
        <v>1011</v>
      </c>
      <c r="AR164" s="108" t="str">
        <f t="shared" si="9"/>
        <v>yenny2181@yahoo.com</v>
      </c>
      <c r="AS164" s="79"/>
      <c r="AT164" s="77" t="s">
        <v>314</v>
      </c>
      <c r="AU164" s="73"/>
      <c r="AV164" s="77" t="s">
        <v>248</v>
      </c>
      <c r="AW164" s="79"/>
      <c r="AX164" s="69"/>
      <c r="BB164" s="79"/>
      <c r="BC164" s="69"/>
      <c r="BE164" s="79"/>
      <c r="BF164" s="69"/>
      <c r="BG164" s="69"/>
      <c r="BI164" s="49"/>
      <c r="BJ164" s="69">
        <v>1134.0</v>
      </c>
    </row>
    <row r="165" ht="15.75" customHeight="1">
      <c r="A165" s="50">
        <v>162.0</v>
      </c>
      <c r="B165" s="106"/>
      <c r="C165" s="106" t="s">
        <v>1013</v>
      </c>
      <c r="D165" s="69"/>
      <c r="E165" s="106" t="s">
        <v>324</v>
      </c>
      <c r="F165" s="106"/>
      <c r="G165" s="78">
        <v>42375.0</v>
      </c>
      <c r="H165" s="77" t="s">
        <v>133</v>
      </c>
      <c r="I165" s="55">
        <f>IF(H165='DO NOT EDIT'!I$6,1,0)</f>
        <v>0</v>
      </c>
      <c r="J165" s="75" t="s">
        <v>391</v>
      </c>
      <c r="K165" s="73" t="s">
        <v>208</v>
      </c>
      <c r="L165" s="73" t="s">
        <v>134</v>
      </c>
      <c r="M165" s="73" t="s">
        <v>25</v>
      </c>
      <c r="N165" s="65" t="s">
        <v>53</v>
      </c>
      <c r="O165" s="73" t="s">
        <v>308</v>
      </c>
      <c r="P165" s="78">
        <v>40990.0</v>
      </c>
      <c r="Q165" s="59">
        <f t="shared" si="1"/>
        <v>5</v>
      </c>
      <c r="R165" s="79"/>
      <c r="S165" s="73" t="s">
        <v>317</v>
      </c>
      <c r="T165" s="80"/>
      <c r="U165" s="73">
        <v>42375.0</v>
      </c>
      <c r="V165" s="73"/>
      <c r="W165" s="79"/>
      <c r="X165" s="65"/>
      <c r="Y165" s="65"/>
      <c r="Z165" s="65"/>
      <c r="AA165" s="79"/>
      <c r="AF165" s="79"/>
      <c r="AG165" s="73"/>
      <c r="AH165" s="73"/>
      <c r="AI165" s="73"/>
      <c r="AJ165" s="79"/>
      <c r="AK165" s="73" t="s">
        <v>320</v>
      </c>
      <c r="AL165" s="73" t="s">
        <v>208</v>
      </c>
      <c r="AM165" s="73" t="s">
        <v>111</v>
      </c>
      <c r="AN165" s="84">
        <v>98034.0</v>
      </c>
      <c r="AO165" s="85" t="s">
        <v>321</v>
      </c>
      <c r="AP165" s="85"/>
      <c r="AQ165" s="73" t="s">
        <v>322</v>
      </c>
      <c r="AR165" s="108" t="str">
        <f t="shared" ref="AR165:AR166" si="10">HYPERLINK("mailto:kamalkeyza@gmail.com","kamalkeyza@gmail.com")</f>
        <v>kamalkeyza@gmail.com</v>
      </c>
      <c r="AS165" s="79"/>
      <c r="AT165" s="77" t="s">
        <v>314</v>
      </c>
      <c r="AU165" s="73"/>
      <c r="AV165" s="73"/>
      <c r="AW165" s="79"/>
      <c r="AX165" s="69"/>
      <c r="BB165" s="79"/>
      <c r="BC165" s="69"/>
      <c r="BE165" s="79"/>
      <c r="BF165" s="69"/>
      <c r="BG165" s="69"/>
      <c r="BI165" s="49"/>
      <c r="BJ165" s="69">
        <v>1137.0</v>
      </c>
    </row>
    <row r="166" ht="15.75" customHeight="1">
      <c r="A166" s="50">
        <v>163.0</v>
      </c>
      <c r="B166" s="106"/>
      <c r="C166" s="106" t="s">
        <v>1014</v>
      </c>
      <c r="D166" s="69"/>
      <c r="E166" s="106" t="s">
        <v>324</v>
      </c>
      <c r="F166" s="106"/>
      <c r="G166" s="78">
        <v>42375.0</v>
      </c>
      <c r="H166" s="77" t="s">
        <v>133</v>
      </c>
      <c r="I166" s="55">
        <f>IF(H166='DO NOT EDIT'!I$6,1,0)</f>
        <v>0</v>
      </c>
      <c r="J166" s="75" t="s">
        <v>391</v>
      </c>
      <c r="K166" s="73" t="s">
        <v>208</v>
      </c>
      <c r="L166" s="73" t="s">
        <v>134</v>
      </c>
      <c r="M166" s="73" t="s">
        <v>25</v>
      </c>
      <c r="N166" s="65" t="s">
        <v>53</v>
      </c>
      <c r="O166" s="77" t="s">
        <v>308</v>
      </c>
      <c r="P166" s="78">
        <v>38556.0</v>
      </c>
      <c r="Q166" s="59">
        <f t="shared" si="1"/>
        <v>11</v>
      </c>
      <c r="R166" s="79"/>
      <c r="S166" s="73" t="s">
        <v>317</v>
      </c>
      <c r="T166" s="80"/>
      <c r="U166" s="73">
        <v>42375.0</v>
      </c>
      <c r="V166" s="73"/>
      <c r="W166" s="79"/>
      <c r="X166" s="65"/>
      <c r="Y166" s="65"/>
      <c r="Z166" s="65"/>
      <c r="AA166" s="79"/>
      <c r="AF166" s="79"/>
      <c r="AG166" s="73"/>
      <c r="AH166" s="73"/>
      <c r="AI166" s="73"/>
      <c r="AJ166" s="79"/>
      <c r="AK166" s="73" t="s">
        <v>320</v>
      </c>
      <c r="AL166" s="73" t="s">
        <v>208</v>
      </c>
      <c r="AM166" s="73" t="s">
        <v>111</v>
      </c>
      <c r="AN166" s="84">
        <v>98034.0</v>
      </c>
      <c r="AO166" s="85" t="s">
        <v>321</v>
      </c>
      <c r="AP166" s="85"/>
      <c r="AQ166" s="73" t="s">
        <v>322</v>
      </c>
      <c r="AR166" s="108" t="str">
        <f t="shared" si="10"/>
        <v>kamalkeyza@gmail.com</v>
      </c>
      <c r="AS166" s="79"/>
      <c r="AT166" s="77" t="s">
        <v>314</v>
      </c>
      <c r="AU166" s="73"/>
      <c r="AV166" s="73"/>
      <c r="AW166" s="79"/>
      <c r="AX166" s="69"/>
      <c r="BB166" s="79"/>
      <c r="BC166" s="69"/>
      <c r="BE166" s="79"/>
      <c r="BF166" s="69"/>
      <c r="BG166" s="69"/>
      <c r="BI166" s="49"/>
      <c r="BJ166" s="69">
        <v>1139.0</v>
      </c>
    </row>
    <row r="167" ht="15.75" customHeight="1">
      <c r="A167" s="50">
        <v>164.0</v>
      </c>
      <c r="B167" s="50"/>
      <c r="C167" s="50" t="s">
        <v>1015</v>
      </c>
      <c r="D167" s="51" t="s">
        <v>1016</v>
      </c>
      <c r="E167" s="50" t="s">
        <v>93</v>
      </c>
      <c r="G167" s="52">
        <v>36526.0</v>
      </c>
      <c r="H167" s="53" t="s">
        <v>94</v>
      </c>
      <c r="I167" s="55">
        <f>IF(H167='DO NOT EDIT'!I$6,1,0)</f>
        <v>1</v>
      </c>
      <c r="J167" s="53"/>
      <c r="K167" s="53" t="s">
        <v>95</v>
      </c>
      <c r="L167" s="53"/>
      <c r="M167" s="53" t="s">
        <v>53</v>
      </c>
      <c r="N167" s="77" t="s">
        <v>105</v>
      </c>
      <c r="O167" s="56" t="s">
        <v>308</v>
      </c>
      <c r="P167" s="52">
        <v>36802.0</v>
      </c>
      <c r="Q167" s="59">
        <f t="shared" si="1"/>
        <v>16</v>
      </c>
      <c r="R167" s="61"/>
      <c r="S167" s="53" t="s">
        <v>317</v>
      </c>
      <c r="T167" s="63"/>
      <c r="U167" s="53"/>
      <c r="V167" s="53"/>
      <c r="W167" s="61"/>
      <c r="X167" s="64">
        <v>42609.0</v>
      </c>
      <c r="Y167" s="65"/>
      <c r="Z167" s="65"/>
      <c r="AA167" s="61"/>
      <c r="AF167" s="61"/>
      <c r="AG167" s="56" t="s">
        <v>289</v>
      </c>
      <c r="AH167" s="56" t="s">
        <v>1017</v>
      </c>
      <c r="AI167" s="56"/>
      <c r="AJ167" s="61"/>
      <c r="AK167" s="56" t="s">
        <v>110</v>
      </c>
      <c r="AL167" s="56" t="s">
        <v>95</v>
      </c>
      <c r="AM167" s="73" t="s">
        <v>111</v>
      </c>
      <c r="AN167" s="56">
        <v>98119.0</v>
      </c>
      <c r="AO167" s="68"/>
      <c r="AP167" s="68"/>
      <c r="AQ167" s="56" t="s">
        <v>1018</v>
      </c>
      <c r="AR167" s="56" t="s">
        <v>121</v>
      </c>
      <c r="AS167" s="61"/>
      <c r="AT167" s="56" t="s">
        <v>314</v>
      </c>
      <c r="AU167" s="56"/>
      <c r="AV167" s="56" t="s">
        <v>123</v>
      </c>
      <c r="AW167" s="61"/>
      <c r="AX167" s="69"/>
      <c r="BB167" s="61"/>
      <c r="BC167" s="69"/>
      <c r="BE167" s="61"/>
      <c r="BF167" s="69"/>
      <c r="BG167" s="69"/>
      <c r="BI167" s="49"/>
      <c r="BJ167" s="51">
        <v>1141.0</v>
      </c>
    </row>
    <row r="168" ht="15.75" customHeight="1">
      <c r="A168" s="50">
        <v>165.0</v>
      </c>
      <c r="B168" s="50"/>
      <c r="C168" s="50" t="s">
        <v>1019</v>
      </c>
      <c r="D168" s="51" t="s">
        <v>1020</v>
      </c>
      <c r="E168" s="50" t="s">
        <v>93</v>
      </c>
      <c r="G168" s="52">
        <v>36526.0</v>
      </c>
      <c r="H168" s="53" t="s">
        <v>94</v>
      </c>
      <c r="I168" s="55">
        <f>IF(H168='DO NOT EDIT'!I$6,1,0)</f>
        <v>1</v>
      </c>
      <c r="J168" s="53"/>
      <c r="K168" s="53" t="s">
        <v>95</v>
      </c>
      <c r="L168" s="53"/>
      <c r="M168" s="53" t="s">
        <v>53</v>
      </c>
      <c r="N168" s="77" t="s">
        <v>105</v>
      </c>
      <c r="O168" s="53" t="s">
        <v>308</v>
      </c>
      <c r="P168" s="52">
        <v>37699.0</v>
      </c>
      <c r="Q168" s="59">
        <f t="shared" si="1"/>
        <v>14</v>
      </c>
      <c r="R168" s="61"/>
      <c r="S168" s="53" t="s">
        <v>317</v>
      </c>
      <c r="T168" s="63"/>
      <c r="U168" s="53"/>
      <c r="V168" s="53"/>
      <c r="W168" s="61"/>
      <c r="X168" s="64">
        <v>42614.0</v>
      </c>
      <c r="Y168" s="65"/>
      <c r="Z168" s="65"/>
      <c r="AA168" s="61"/>
      <c r="AF168" s="61"/>
      <c r="AG168" s="56" t="s">
        <v>299</v>
      </c>
      <c r="AH168" s="56" t="s">
        <v>1017</v>
      </c>
      <c r="AI168" s="56"/>
      <c r="AJ168" s="61"/>
      <c r="AK168" s="56" t="s">
        <v>110</v>
      </c>
      <c r="AL168" s="56" t="s">
        <v>95</v>
      </c>
      <c r="AM168" s="73" t="s">
        <v>111</v>
      </c>
      <c r="AN168" s="56">
        <v>98119.0</v>
      </c>
      <c r="AO168" s="68"/>
      <c r="AP168" s="68"/>
      <c r="AQ168" s="56" t="s">
        <v>1018</v>
      </c>
      <c r="AR168" s="56" t="s">
        <v>121</v>
      </c>
      <c r="AS168" s="61"/>
      <c r="AT168" s="56" t="s">
        <v>314</v>
      </c>
      <c r="AU168" s="56"/>
      <c r="AV168" s="56" t="s">
        <v>123</v>
      </c>
      <c r="AW168" s="61"/>
      <c r="AX168" s="69"/>
      <c r="BB168" s="61"/>
      <c r="BC168" s="69"/>
      <c r="BE168" s="61"/>
      <c r="BF168" s="69"/>
      <c r="BG168" s="69"/>
      <c r="BI168" s="49"/>
      <c r="BJ168" s="51">
        <v>1142.0</v>
      </c>
    </row>
    <row r="169" ht="15.75" customHeight="1">
      <c r="A169" s="50">
        <v>166.0</v>
      </c>
      <c r="B169" s="50"/>
      <c r="C169" s="50" t="s">
        <v>1021</v>
      </c>
      <c r="D169" s="69"/>
      <c r="E169" s="50" t="s">
        <v>1022</v>
      </c>
      <c r="G169" s="52">
        <v>36526.0</v>
      </c>
      <c r="H169" s="53" t="s">
        <v>94</v>
      </c>
      <c r="I169" s="55">
        <f>IF(H169='DO NOT EDIT'!I$6,1,0)</f>
        <v>1</v>
      </c>
      <c r="J169" s="53"/>
      <c r="K169" s="53" t="s">
        <v>95</v>
      </c>
      <c r="L169" s="53" t="s">
        <v>118</v>
      </c>
      <c r="M169" s="53" t="s">
        <v>105</v>
      </c>
      <c r="N169" s="56" t="s">
        <v>106</v>
      </c>
      <c r="O169" s="56" t="s">
        <v>100</v>
      </c>
      <c r="P169" s="52">
        <v>30400.0</v>
      </c>
      <c r="Q169" s="59">
        <f t="shared" si="1"/>
        <v>34</v>
      </c>
      <c r="R169" s="61"/>
      <c r="S169" s="56" t="s">
        <v>119</v>
      </c>
      <c r="T169" s="63"/>
      <c r="U169" s="64">
        <v>42736.0</v>
      </c>
      <c r="V169" s="64">
        <v>43101.0</v>
      </c>
      <c r="W169" s="61"/>
      <c r="X169" s="87">
        <v>40816.0</v>
      </c>
      <c r="Y169" s="65"/>
      <c r="Z169" s="87">
        <v>40816.0</v>
      </c>
      <c r="AA169" s="61"/>
      <c r="AF169" s="61"/>
      <c r="AG169" s="53"/>
      <c r="AH169" s="56" t="s">
        <v>1023</v>
      </c>
      <c r="AI169" s="53"/>
      <c r="AJ169" s="61"/>
      <c r="AK169" s="56" t="s">
        <v>1024</v>
      </c>
      <c r="AL169" s="56" t="s">
        <v>95</v>
      </c>
      <c r="AM169" s="56" t="s">
        <v>111</v>
      </c>
      <c r="AN169" s="56">
        <v>98108.0</v>
      </c>
      <c r="AO169" s="67" t="s">
        <v>1025</v>
      </c>
      <c r="AP169" s="68"/>
      <c r="AQ169" s="53"/>
      <c r="AR169" s="56" t="s">
        <v>1026</v>
      </c>
      <c r="AS169" s="61"/>
      <c r="AT169" s="56" t="s">
        <v>1027</v>
      </c>
      <c r="AU169" s="53"/>
      <c r="AV169" s="53"/>
      <c r="AW169" s="61"/>
      <c r="AX169" s="69"/>
      <c r="BB169" s="61"/>
      <c r="BC169" s="69"/>
      <c r="BE169" s="61"/>
      <c r="BF169" s="69"/>
      <c r="BG169" s="69"/>
      <c r="BI169" s="49"/>
      <c r="BJ169" s="51">
        <v>1143.0</v>
      </c>
    </row>
    <row r="170" ht="15.75" customHeight="1">
      <c r="A170" s="50">
        <v>167.0</v>
      </c>
      <c r="B170" s="50"/>
      <c r="C170" s="50" t="s">
        <v>936</v>
      </c>
      <c r="D170" s="69"/>
      <c r="E170" s="50" t="s">
        <v>1028</v>
      </c>
      <c r="G170" s="109">
        <v>42460.0</v>
      </c>
      <c r="H170" s="56" t="s">
        <v>133</v>
      </c>
      <c r="I170" s="55">
        <f>IF(H170='DO NOT EDIT'!I$6,1,0)</f>
        <v>0</v>
      </c>
      <c r="J170" s="75" t="s">
        <v>391</v>
      </c>
      <c r="K170" s="56" t="s">
        <v>208</v>
      </c>
      <c r="L170" s="110"/>
      <c r="M170" s="56" t="s">
        <v>104</v>
      </c>
      <c r="N170" s="65" t="s">
        <v>53</v>
      </c>
      <c r="O170" s="56" t="s">
        <v>327</v>
      </c>
      <c r="P170" s="109">
        <v>40234.0</v>
      </c>
      <c r="Q170" s="59">
        <f t="shared" si="1"/>
        <v>7</v>
      </c>
      <c r="R170" s="49"/>
      <c r="S170" s="56" t="s">
        <v>384</v>
      </c>
      <c r="T170" s="111"/>
      <c r="U170" s="112">
        <v>42460.0</v>
      </c>
      <c r="V170" s="110"/>
      <c r="W170" s="49"/>
      <c r="X170" s="65"/>
      <c r="Y170" s="65"/>
      <c r="Z170" s="65"/>
      <c r="AA170" s="49"/>
      <c r="AF170" s="49"/>
      <c r="AG170" s="113"/>
      <c r="AH170" s="113"/>
      <c r="AI170" s="113"/>
      <c r="AJ170" s="49"/>
      <c r="AK170" s="113" t="s">
        <v>1029</v>
      </c>
      <c r="AL170" s="113" t="s">
        <v>208</v>
      </c>
      <c r="AM170" s="113" t="s">
        <v>111</v>
      </c>
      <c r="AN170" s="114">
        <v>98033.0</v>
      </c>
      <c r="AO170" s="113" t="s">
        <v>1030</v>
      </c>
      <c r="AP170" s="115"/>
      <c r="AQ170" s="113" t="s">
        <v>1031</v>
      </c>
      <c r="AR170" s="128" t="s">
        <v>1032</v>
      </c>
      <c r="AS170" s="49"/>
      <c r="AT170" s="113" t="s">
        <v>314</v>
      </c>
      <c r="AU170" s="115"/>
      <c r="AV170" s="113" t="s">
        <v>728</v>
      </c>
      <c r="AW170" s="49"/>
      <c r="AX170" s="69"/>
      <c r="BB170" s="49"/>
      <c r="BC170" s="69"/>
      <c r="BE170" s="49"/>
      <c r="BF170" s="69"/>
      <c r="BG170" s="69"/>
      <c r="BI170" s="49"/>
      <c r="BJ170" s="51">
        <v>1145.0</v>
      </c>
    </row>
    <row r="171" ht="15.75" customHeight="1">
      <c r="A171" s="50">
        <v>168.0</v>
      </c>
      <c r="B171" s="50"/>
      <c r="C171" s="50" t="s">
        <v>973</v>
      </c>
      <c r="D171" s="69"/>
      <c r="E171" s="50" t="s">
        <v>1028</v>
      </c>
      <c r="G171" s="109">
        <v>42460.0</v>
      </c>
      <c r="H171" s="56" t="s">
        <v>133</v>
      </c>
      <c r="I171" s="55">
        <f>IF(H171='DO NOT EDIT'!I$6,1,0)</f>
        <v>0</v>
      </c>
      <c r="J171" s="75" t="s">
        <v>391</v>
      </c>
      <c r="K171" s="56" t="s">
        <v>208</v>
      </c>
      <c r="L171" s="110"/>
      <c r="M171" s="56" t="s">
        <v>104</v>
      </c>
      <c r="N171" s="65" t="s">
        <v>53</v>
      </c>
      <c r="O171" s="56" t="s">
        <v>327</v>
      </c>
      <c r="P171" s="109">
        <v>40875.0</v>
      </c>
      <c r="Q171" s="59">
        <f t="shared" si="1"/>
        <v>5</v>
      </c>
      <c r="R171" s="49"/>
      <c r="S171" s="56" t="s">
        <v>384</v>
      </c>
      <c r="T171" s="111"/>
      <c r="U171" s="112">
        <v>42460.0</v>
      </c>
      <c r="V171" s="110"/>
      <c r="W171" s="49"/>
      <c r="X171" s="65"/>
      <c r="Y171" s="65"/>
      <c r="Z171" s="65"/>
      <c r="AA171" s="49"/>
      <c r="AF171" s="49"/>
      <c r="AG171" s="113"/>
      <c r="AH171" s="113"/>
      <c r="AI171" s="113"/>
      <c r="AJ171" s="49"/>
      <c r="AK171" s="113" t="s">
        <v>1029</v>
      </c>
      <c r="AL171" s="113" t="s">
        <v>208</v>
      </c>
      <c r="AM171" s="113" t="s">
        <v>111</v>
      </c>
      <c r="AN171" s="114">
        <v>98033.0</v>
      </c>
      <c r="AO171" s="113" t="s">
        <v>1030</v>
      </c>
      <c r="AP171" s="115"/>
      <c r="AQ171" s="113" t="s">
        <v>1031</v>
      </c>
      <c r="AR171" s="128" t="s">
        <v>1032</v>
      </c>
      <c r="AS171" s="49"/>
      <c r="AT171" s="113" t="s">
        <v>314</v>
      </c>
      <c r="AU171" s="115"/>
      <c r="AV171" s="113" t="s">
        <v>728</v>
      </c>
      <c r="AW171" s="49"/>
      <c r="AX171" s="69"/>
      <c r="BB171" s="49"/>
      <c r="BC171" s="69"/>
      <c r="BE171" s="49"/>
      <c r="BF171" s="69"/>
      <c r="BG171" s="69"/>
      <c r="BI171" s="49"/>
      <c r="BJ171" s="51">
        <v>1146.0</v>
      </c>
    </row>
    <row r="172" ht="15.75" customHeight="1">
      <c r="A172" s="50">
        <v>169.0</v>
      </c>
      <c r="B172" s="50"/>
      <c r="C172" s="50" t="s">
        <v>344</v>
      </c>
      <c r="D172" s="69"/>
      <c r="E172" s="50" t="s">
        <v>1033</v>
      </c>
      <c r="G172" s="109">
        <v>42481.0</v>
      </c>
      <c r="H172" s="56" t="s">
        <v>133</v>
      </c>
      <c r="I172" s="55">
        <f>IF(H172='DO NOT EDIT'!I$6,1,0)</f>
        <v>0</v>
      </c>
      <c r="J172" s="75" t="s">
        <v>391</v>
      </c>
      <c r="K172" s="56" t="s">
        <v>208</v>
      </c>
      <c r="L172" s="110"/>
      <c r="M172" s="56" t="s">
        <v>25</v>
      </c>
      <c r="N172" s="65" t="s">
        <v>53</v>
      </c>
      <c r="O172" s="56" t="s">
        <v>135</v>
      </c>
      <c r="P172" s="109">
        <v>28323.0</v>
      </c>
      <c r="Q172" s="59">
        <f t="shared" si="1"/>
        <v>39</v>
      </c>
      <c r="R172" s="49"/>
      <c r="S172" s="56" t="s">
        <v>127</v>
      </c>
      <c r="T172" s="111"/>
      <c r="U172" s="112">
        <v>42481.0</v>
      </c>
      <c r="V172" s="110"/>
      <c r="W172" s="49"/>
      <c r="X172" s="65"/>
      <c r="Y172" s="65"/>
      <c r="Z172" s="65"/>
      <c r="AA172" s="49"/>
      <c r="AF172" s="49"/>
      <c r="AG172" s="113"/>
      <c r="AH172" s="113"/>
      <c r="AI172" s="113"/>
      <c r="AJ172" s="49"/>
      <c r="AK172" s="113" t="s">
        <v>1034</v>
      </c>
      <c r="AL172" s="113" t="s">
        <v>208</v>
      </c>
      <c r="AM172" s="113" t="s">
        <v>111</v>
      </c>
      <c r="AN172" s="114">
        <v>98034.0</v>
      </c>
      <c r="AO172" s="113" t="s">
        <v>1035</v>
      </c>
      <c r="AP172" s="115"/>
      <c r="AQ172" s="113" t="s">
        <v>727</v>
      </c>
      <c r="AR172" s="128" t="s">
        <v>1036</v>
      </c>
      <c r="AS172" s="49"/>
      <c r="AT172" s="113" t="s">
        <v>1037</v>
      </c>
      <c r="AU172" s="113" t="s">
        <v>1038</v>
      </c>
      <c r="AV172" s="113" t="s">
        <v>248</v>
      </c>
      <c r="AW172" s="49"/>
      <c r="AX172" s="69"/>
      <c r="BB172" s="49"/>
      <c r="BC172" s="69"/>
      <c r="BE172" s="49"/>
      <c r="BF172" s="69"/>
      <c r="BG172" s="69"/>
      <c r="BI172" s="49"/>
      <c r="BJ172" s="51">
        <v>1147.0</v>
      </c>
    </row>
    <row r="173" ht="15.75" customHeight="1">
      <c r="A173" s="50">
        <v>170.0</v>
      </c>
      <c r="B173" s="50"/>
      <c r="C173" s="50" t="s">
        <v>1039</v>
      </c>
      <c r="D173" s="69"/>
      <c r="E173" s="50" t="s">
        <v>1040</v>
      </c>
      <c r="G173" s="109">
        <v>40836.0</v>
      </c>
      <c r="H173" s="56" t="s">
        <v>133</v>
      </c>
      <c r="I173" s="55">
        <f>IF(H173='DO NOT EDIT'!I$6,1,0)</f>
        <v>0</v>
      </c>
      <c r="J173" s="75" t="s">
        <v>391</v>
      </c>
      <c r="K173" s="56" t="s">
        <v>208</v>
      </c>
      <c r="L173" s="110"/>
      <c r="M173" s="56" t="s">
        <v>25</v>
      </c>
      <c r="N173" s="65" t="s">
        <v>53</v>
      </c>
      <c r="O173" s="56" t="s">
        <v>308</v>
      </c>
      <c r="P173" s="109">
        <v>38867.0</v>
      </c>
      <c r="Q173" s="59">
        <f t="shared" si="1"/>
        <v>11</v>
      </c>
      <c r="R173" s="49"/>
      <c r="S173" s="56" t="s">
        <v>317</v>
      </c>
      <c r="T173" s="111"/>
      <c r="U173" s="112">
        <v>42453.0</v>
      </c>
      <c r="V173" s="110"/>
      <c r="W173" s="49"/>
      <c r="X173" s="65"/>
      <c r="Y173" s="65"/>
      <c r="Z173" s="65"/>
      <c r="AA173" s="49"/>
      <c r="AF173" s="49"/>
      <c r="AG173" s="113"/>
      <c r="AH173" s="113"/>
      <c r="AI173" s="113"/>
      <c r="AJ173" s="49"/>
      <c r="AK173" s="113" t="s">
        <v>1041</v>
      </c>
      <c r="AL173" s="113" t="s">
        <v>208</v>
      </c>
      <c r="AM173" s="113" t="s">
        <v>111</v>
      </c>
      <c r="AN173" s="114">
        <v>98034.0</v>
      </c>
      <c r="AO173" s="113" t="s">
        <v>1042</v>
      </c>
      <c r="AP173" s="113" t="s">
        <v>1043</v>
      </c>
      <c r="AQ173" s="113" t="s">
        <v>1044</v>
      </c>
      <c r="AR173" s="113" t="s">
        <v>1045</v>
      </c>
      <c r="AS173" s="49"/>
      <c r="AT173" s="113" t="s">
        <v>314</v>
      </c>
      <c r="AU173" s="115"/>
      <c r="AV173" s="113" t="s">
        <v>182</v>
      </c>
      <c r="AW173" s="49"/>
      <c r="AX173" s="69"/>
      <c r="BB173" s="49"/>
      <c r="BC173" s="69"/>
      <c r="BE173" s="49"/>
      <c r="BF173" s="69"/>
      <c r="BG173" s="69"/>
      <c r="BI173" s="49"/>
      <c r="BJ173" s="51">
        <v>1148.0</v>
      </c>
    </row>
    <row r="174" ht="15.75" customHeight="1">
      <c r="A174" s="50">
        <v>171.0</v>
      </c>
      <c r="B174" s="50"/>
      <c r="C174" s="50" t="s">
        <v>1046</v>
      </c>
      <c r="D174" s="69" t="s">
        <v>1047</v>
      </c>
      <c r="E174" s="50" t="s">
        <v>1048</v>
      </c>
      <c r="G174" s="109">
        <v>42478.0</v>
      </c>
      <c r="H174" s="56" t="s">
        <v>133</v>
      </c>
      <c r="I174" s="55">
        <f>IF(H174='DO NOT EDIT'!I$6,1,0)</f>
        <v>0</v>
      </c>
      <c r="J174" s="75" t="s">
        <v>391</v>
      </c>
      <c r="K174" s="56" t="s">
        <v>208</v>
      </c>
      <c r="L174" s="110"/>
      <c r="M174" s="56" t="s">
        <v>104</v>
      </c>
      <c r="N174" s="65" t="s">
        <v>53</v>
      </c>
      <c r="O174" s="56" t="s">
        <v>327</v>
      </c>
      <c r="P174" s="109">
        <v>40723.0</v>
      </c>
      <c r="Q174" s="59">
        <f t="shared" si="1"/>
        <v>6</v>
      </c>
      <c r="R174" s="49"/>
      <c r="S174" s="56" t="s">
        <v>384</v>
      </c>
      <c r="T174" s="111"/>
      <c r="U174" s="112">
        <v>42478.0</v>
      </c>
      <c r="V174" s="110"/>
      <c r="W174" s="49"/>
      <c r="X174" s="65"/>
      <c r="Y174" s="65"/>
      <c r="Z174" s="65"/>
      <c r="AA174" s="49"/>
      <c r="AF174" s="49"/>
      <c r="AG174" s="113"/>
      <c r="AH174" s="113"/>
      <c r="AI174" s="113"/>
      <c r="AJ174" s="49"/>
      <c r="AK174" s="113" t="s">
        <v>1049</v>
      </c>
      <c r="AL174" s="113" t="s">
        <v>264</v>
      </c>
      <c r="AM174" s="113" t="s">
        <v>111</v>
      </c>
      <c r="AN174" s="114">
        <v>98296.0</v>
      </c>
      <c r="AO174" s="113" t="s">
        <v>1050</v>
      </c>
      <c r="AP174" s="115"/>
      <c r="AQ174" s="113" t="s">
        <v>1051</v>
      </c>
      <c r="AR174" s="128" t="s">
        <v>1052</v>
      </c>
      <c r="AS174" s="49"/>
      <c r="AT174" s="113" t="s">
        <v>314</v>
      </c>
      <c r="AU174" s="115"/>
      <c r="AV174" s="113" t="s">
        <v>1053</v>
      </c>
      <c r="AW174" s="49"/>
      <c r="AX174" s="69"/>
      <c r="BB174" s="49"/>
      <c r="BC174" s="69"/>
      <c r="BE174" s="49"/>
      <c r="BF174" s="69"/>
      <c r="BG174" s="69"/>
      <c r="BI174" s="49"/>
      <c r="BJ174" s="51">
        <v>1150.0</v>
      </c>
    </row>
    <row r="175" ht="15.75" customHeight="1">
      <c r="A175" s="50">
        <v>172.0</v>
      </c>
      <c r="B175" s="50"/>
      <c r="C175" s="50" t="s">
        <v>1054</v>
      </c>
      <c r="D175" s="69" t="s">
        <v>1055</v>
      </c>
      <c r="E175" s="50" t="s">
        <v>1048</v>
      </c>
      <c r="G175" s="109">
        <v>42478.0</v>
      </c>
      <c r="H175" s="56" t="s">
        <v>133</v>
      </c>
      <c r="I175" s="55">
        <f>IF(H175='DO NOT EDIT'!I$6,1,0)</f>
        <v>0</v>
      </c>
      <c r="J175" s="75" t="s">
        <v>391</v>
      </c>
      <c r="K175" s="56" t="s">
        <v>208</v>
      </c>
      <c r="L175" s="110"/>
      <c r="M175" s="56" t="s">
        <v>104</v>
      </c>
      <c r="N175" s="65" t="s">
        <v>53</v>
      </c>
      <c r="O175" s="56" t="s">
        <v>327</v>
      </c>
      <c r="P175" s="109">
        <v>39683.0</v>
      </c>
      <c r="Q175" s="59">
        <f t="shared" si="1"/>
        <v>8</v>
      </c>
      <c r="R175" s="49"/>
      <c r="S175" s="56" t="s">
        <v>384</v>
      </c>
      <c r="T175" s="111"/>
      <c r="U175" s="112">
        <v>42478.0</v>
      </c>
      <c r="V175" s="110"/>
      <c r="W175" s="49"/>
      <c r="X175" s="65"/>
      <c r="Y175" s="65"/>
      <c r="Z175" s="65"/>
      <c r="AA175" s="49"/>
      <c r="AF175" s="49"/>
      <c r="AG175" s="113"/>
      <c r="AH175" s="113"/>
      <c r="AI175" s="113"/>
      <c r="AJ175" s="49"/>
      <c r="AK175" s="113" t="s">
        <v>1049</v>
      </c>
      <c r="AL175" s="113" t="s">
        <v>264</v>
      </c>
      <c r="AM175" s="113" t="s">
        <v>111</v>
      </c>
      <c r="AN175" s="114">
        <v>98296.0</v>
      </c>
      <c r="AO175" s="113" t="s">
        <v>1050</v>
      </c>
      <c r="AP175" s="115"/>
      <c r="AQ175" s="113" t="s">
        <v>1051</v>
      </c>
      <c r="AR175" s="128" t="s">
        <v>1056</v>
      </c>
      <c r="AS175" s="49"/>
      <c r="AT175" s="113" t="s">
        <v>314</v>
      </c>
      <c r="AU175" s="115"/>
      <c r="AV175" s="113" t="s">
        <v>1053</v>
      </c>
      <c r="AW175" s="49"/>
      <c r="AX175" s="69"/>
      <c r="BB175" s="49"/>
      <c r="BC175" s="69"/>
      <c r="BE175" s="49"/>
      <c r="BF175" s="69"/>
      <c r="BG175" s="69"/>
      <c r="BI175" s="49"/>
      <c r="BJ175" s="51">
        <v>1152.0</v>
      </c>
    </row>
    <row r="176" ht="15.75" customHeight="1">
      <c r="A176" s="50">
        <v>173.0</v>
      </c>
      <c r="B176" s="50"/>
      <c r="C176" s="50" t="s">
        <v>1057</v>
      </c>
      <c r="D176" s="69" t="s">
        <v>1058</v>
      </c>
      <c r="E176" s="50" t="s">
        <v>1048</v>
      </c>
      <c r="G176" s="109">
        <v>42478.0</v>
      </c>
      <c r="H176" s="56" t="s">
        <v>133</v>
      </c>
      <c r="I176" s="55">
        <f>IF(H176='DO NOT EDIT'!I$6,1,0)</f>
        <v>0</v>
      </c>
      <c r="J176" s="75" t="s">
        <v>391</v>
      </c>
      <c r="K176" s="56" t="s">
        <v>208</v>
      </c>
      <c r="L176" s="110"/>
      <c r="M176" s="56" t="s">
        <v>104</v>
      </c>
      <c r="N176" s="65" t="s">
        <v>53</v>
      </c>
      <c r="O176" s="56" t="s">
        <v>327</v>
      </c>
      <c r="P176" s="109">
        <v>40723.0</v>
      </c>
      <c r="Q176" s="59">
        <f t="shared" si="1"/>
        <v>6</v>
      </c>
      <c r="R176" s="49"/>
      <c r="S176" s="56" t="s">
        <v>384</v>
      </c>
      <c r="T176" s="111"/>
      <c r="U176" s="112">
        <v>42478.0</v>
      </c>
      <c r="V176" s="110"/>
      <c r="W176" s="49"/>
      <c r="X176" s="65"/>
      <c r="Y176" s="65"/>
      <c r="Z176" s="65"/>
      <c r="AA176" s="49"/>
      <c r="AF176" s="49"/>
      <c r="AG176" s="113"/>
      <c r="AH176" s="113"/>
      <c r="AI176" s="113"/>
      <c r="AJ176" s="49"/>
      <c r="AK176" s="113" t="s">
        <v>1049</v>
      </c>
      <c r="AL176" s="113" t="s">
        <v>264</v>
      </c>
      <c r="AM176" s="113" t="s">
        <v>111</v>
      </c>
      <c r="AN176" s="114">
        <v>98296.0</v>
      </c>
      <c r="AO176" s="113" t="s">
        <v>1050</v>
      </c>
      <c r="AP176" s="115"/>
      <c r="AQ176" s="113" t="s">
        <v>1051</v>
      </c>
      <c r="AR176" s="128" t="s">
        <v>1052</v>
      </c>
      <c r="AS176" s="49"/>
      <c r="AT176" s="113" t="s">
        <v>314</v>
      </c>
      <c r="AU176" s="115"/>
      <c r="AV176" s="113" t="s">
        <v>1053</v>
      </c>
      <c r="AW176" s="49"/>
      <c r="AX176" s="69"/>
      <c r="BB176" s="49"/>
      <c r="BC176" s="69"/>
      <c r="BE176" s="49"/>
      <c r="BF176" s="69"/>
      <c r="BG176" s="69"/>
      <c r="BI176" s="49"/>
      <c r="BJ176" s="51">
        <v>1153.0</v>
      </c>
    </row>
    <row r="177" ht="15.75" customHeight="1">
      <c r="A177" s="50">
        <v>174.0</v>
      </c>
      <c r="B177" s="50"/>
      <c r="C177" s="50" t="s">
        <v>1059</v>
      </c>
      <c r="D177" s="69"/>
      <c r="E177" s="50" t="s">
        <v>1060</v>
      </c>
      <c r="G177" s="109">
        <v>42425.0</v>
      </c>
      <c r="H177" s="56" t="s">
        <v>133</v>
      </c>
      <c r="I177" s="55">
        <f>IF(H177='DO NOT EDIT'!I$6,1,0)</f>
        <v>0</v>
      </c>
      <c r="J177" s="75" t="s">
        <v>391</v>
      </c>
      <c r="K177" s="56" t="s">
        <v>208</v>
      </c>
      <c r="L177" s="110"/>
      <c r="M177" s="56" t="s">
        <v>25</v>
      </c>
      <c r="N177" s="65" t="s">
        <v>53</v>
      </c>
      <c r="O177" s="56" t="s">
        <v>135</v>
      </c>
      <c r="P177" s="109">
        <v>32895.0</v>
      </c>
      <c r="Q177" s="59">
        <f t="shared" si="1"/>
        <v>27</v>
      </c>
      <c r="R177" s="49"/>
      <c r="S177" s="56" t="s">
        <v>127</v>
      </c>
      <c r="T177" s="111"/>
      <c r="U177" s="112">
        <v>42425.0</v>
      </c>
      <c r="V177" s="110"/>
      <c r="W177" s="49"/>
      <c r="X177" s="65"/>
      <c r="Y177" s="65"/>
      <c r="Z177" s="65"/>
      <c r="AA177" s="49"/>
      <c r="AF177" s="49"/>
      <c r="AG177" s="113"/>
      <c r="AH177" s="113"/>
      <c r="AI177" s="113"/>
      <c r="AJ177" s="49"/>
      <c r="AK177" s="113" t="s">
        <v>1061</v>
      </c>
      <c r="AL177" s="113" t="s">
        <v>208</v>
      </c>
      <c r="AM177" s="113" t="s">
        <v>111</v>
      </c>
      <c r="AN177" s="114">
        <v>98034.0</v>
      </c>
      <c r="AO177" s="113" t="s">
        <v>1062</v>
      </c>
      <c r="AP177" s="115"/>
      <c r="AQ177" s="115"/>
      <c r="AR177" s="128" t="s">
        <v>1063</v>
      </c>
      <c r="AS177" s="49"/>
      <c r="AT177" s="113" t="s">
        <v>314</v>
      </c>
      <c r="AU177" s="113" t="s">
        <v>1064</v>
      </c>
      <c r="AV177" s="113" t="s">
        <v>248</v>
      </c>
      <c r="AW177" s="49"/>
      <c r="AX177" s="69"/>
      <c r="BB177" s="49"/>
      <c r="BC177" s="69"/>
      <c r="BE177" s="49"/>
      <c r="BF177" s="69"/>
      <c r="BG177" s="69"/>
      <c r="BI177" s="49"/>
      <c r="BJ177" s="51">
        <v>1154.0</v>
      </c>
    </row>
    <row r="178" ht="15.75" customHeight="1">
      <c r="A178" s="50">
        <v>175.0</v>
      </c>
      <c r="B178" s="50"/>
      <c r="C178" s="50" t="s">
        <v>1065</v>
      </c>
      <c r="D178" s="69"/>
      <c r="E178" s="50" t="s">
        <v>1066</v>
      </c>
      <c r="G178" s="109">
        <v>42425.0</v>
      </c>
      <c r="H178" s="56" t="s">
        <v>133</v>
      </c>
      <c r="I178" s="55">
        <f>IF(H178='DO NOT EDIT'!I$6,1,0)</f>
        <v>0</v>
      </c>
      <c r="J178" s="75" t="s">
        <v>391</v>
      </c>
      <c r="K178" s="56" t="s">
        <v>208</v>
      </c>
      <c r="L178" s="110"/>
      <c r="M178" s="56" t="s">
        <v>25</v>
      </c>
      <c r="N178" s="65" t="s">
        <v>53</v>
      </c>
      <c r="O178" s="56" t="s">
        <v>135</v>
      </c>
      <c r="P178" s="109">
        <v>32979.0</v>
      </c>
      <c r="Q178" s="59">
        <f t="shared" si="1"/>
        <v>27</v>
      </c>
      <c r="R178" s="49"/>
      <c r="S178" s="56" t="s">
        <v>127</v>
      </c>
      <c r="T178" s="111"/>
      <c r="U178" s="112">
        <v>42425.0</v>
      </c>
      <c r="V178" s="110"/>
      <c r="W178" s="49"/>
      <c r="X178" s="65"/>
      <c r="Y178" s="65"/>
      <c r="Z178" s="65"/>
      <c r="AA178" s="49"/>
      <c r="AF178" s="49"/>
      <c r="AG178" s="113"/>
      <c r="AH178" s="113"/>
      <c r="AI178" s="113"/>
      <c r="AJ178" s="49"/>
      <c r="AK178" s="113" t="s">
        <v>1061</v>
      </c>
      <c r="AL178" s="113" t="s">
        <v>208</v>
      </c>
      <c r="AM178" s="113" t="s">
        <v>111</v>
      </c>
      <c r="AN178" s="114">
        <v>98034.0</v>
      </c>
      <c r="AO178" s="113" t="s">
        <v>1067</v>
      </c>
      <c r="AP178" s="115"/>
      <c r="AQ178" s="115"/>
      <c r="AR178" s="128" t="s">
        <v>1068</v>
      </c>
      <c r="AS178" s="49"/>
      <c r="AT178" s="113" t="s">
        <v>233</v>
      </c>
      <c r="AU178" s="113" t="s">
        <v>728</v>
      </c>
      <c r="AV178" s="113" t="s">
        <v>248</v>
      </c>
      <c r="AW178" s="49"/>
      <c r="AX178" s="69"/>
      <c r="BB178" s="49"/>
      <c r="BC178" s="69"/>
      <c r="BE178" s="49"/>
      <c r="BF178" s="69"/>
      <c r="BG178" s="69"/>
      <c r="BI178" s="49"/>
      <c r="BJ178" s="51">
        <v>1155.0</v>
      </c>
    </row>
    <row r="179" ht="15.75" customHeight="1">
      <c r="A179" s="50">
        <v>176.0</v>
      </c>
      <c r="B179" s="50"/>
      <c r="C179" s="50" t="s">
        <v>1069</v>
      </c>
      <c r="D179" s="69"/>
      <c r="E179" s="50" t="s">
        <v>1070</v>
      </c>
      <c r="G179" s="109">
        <v>42444.0</v>
      </c>
      <c r="H179" s="56" t="s">
        <v>133</v>
      </c>
      <c r="I179" s="55">
        <f>IF(H179='DO NOT EDIT'!I$6,1,0)</f>
        <v>0</v>
      </c>
      <c r="J179" s="75" t="s">
        <v>391</v>
      </c>
      <c r="K179" s="56" t="s">
        <v>208</v>
      </c>
      <c r="L179" s="110"/>
      <c r="M179" s="56" t="s">
        <v>104</v>
      </c>
      <c r="N179" s="65" t="s">
        <v>53</v>
      </c>
      <c r="O179" s="56" t="s">
        <v>327</v>
      </c>
      <c r="P179" s="109">
        <v>40444.0</v>
      </c>
      <c r="Q179" s="59">
        <f t="shared" si="1"/>
        <v>6</v>
      </c>
      <c r="R179" s="49"/>
      <c r="S179" s="56" t="s">
        <v>384</v>
      </c>
      <c r="T179" s="111"/>
      <c r="U179" s="112">
        <v>42444.0</v>
      </c>
      <c r="V179" s="110"/>
      <c r="W179" s="49"/>
      <c r="X179" s="65"/>
      <c r="Y179" s="65"/>
      <c r="Z179" s="65"/>
      <c r="AA179" s="49"/>
      <c r="AF179" s="49"/>
      <c r="AG179" s="113"/>
      <c r="AH179" s="113"/>
      <c r="AI179" s="113"/>
      <c r="AJ179" s="49"/>
      <c r="AK179" s="113" t="s">
        <v>1071</v>
      </c>
      <c r="AL179" s="113" t="s">
        <v>208</v>
      </c>
      <c r="AM179" s="113" t="s">
        <v>111</v>
      </c>
      <c r="AN179" s="114">
        <v>98033.0</v>
      </c>
      <c r="AO179" s="113" t="s">
        <v>1072</v>
      </c>
      <c r="AP179" s="115"/>
      <c r="AQ179" s="113" t="s">
        <v>1073</v>
      </c>
      <c r="AR179" s="128" t="s">
        <v>1074</v>
      </c>
      <c r="AS179" s="49"/>
      <c r="AT179" s="113" t="s">
        <v>314</v>
      </c>
      <c r="AU179" s="115"/>
      <c r="AV179" s="113" t="s">
        <v>248</v>
      </c>
      <c r="AW179" s="49"/>
      <c r="AX179" s="69"/>
      <c r="BB179" s="49"/>
      <c r="BC179" s="69"/>
      <c r="BE179" s="49"/>
      <c r="BF179" s="69"/>
      <c r="BG179" s="69"/>
      <c r="BI179" s="49"/>
      <c r="BJ179" s="51">
        <v>1156.0</v>
      </c>
    </row>
    <row r="180" ht="15.75" customHeight="1">
      <c r="A180" s="50">
        <v>177.0</v>
      </c>
      <c r="B180" s="50"/>
      <c r="C180" s="50" t="s">
        <v>579</v>
      </c>
      <c r="D180" s="69" t="s">
        <v>1075</v>
      </c>
      <c r="E180" s="50" t="s">
        <v>1076</v>
      </c>
      <c r="G180" s="109">
        <v>42486.0</v>
      </c>
      <c r="H180" s="56" t="s">
        <v>133</v>
      </c>
      <c r="I180" s="55">
        <f>IF(H180='DO NOT EDIT'!I$6,1,0)</f>
        <v>0</v>
      </c>
      <c r="J180" s="75" t="s">
        <v>391</v>
      </c>
      <c r="K180" s="56" t="s">
        <v>208</v>
      </c>
      <c r="L180" s="110"/>
      <c r="M180" s="56" t="s">
        <v>104</v>
      </c>
      <c r="N180" s="65" t="s">
        <v>53</v>
      </c>
      <c r="O180" s="56" t="s">
        <v>135</v>
      </c>
      <c r="P180" s="109" t="s">
        <v>1077</v>
      </c>
      <c r="Q180" s="59">
        <f t="shared" si="1"/>
        <v>57</v>
      </c>
      <c r="R180" s="49"/>
      <c r="S180" s="56" t="s">
        <v>127</v>
      </c>
      <c r="T180" s="111"/>
      <c r="U180" s="112">
        <v>42486.0</v>
      </c>
      <c r="V180" s="110"/>
      <c r="W180" s="49"/>
      <c r="X180" s="65"/>
      <c r="Y180" s="65"/>
      <c r="Z180" s="65"/>
      <c r="AA180" s="49"/>
      <c r="AF180" s="49"/>
      <c r="AG180" s="113"/>
      <c r="AH180" s="113"/>
      <c r="AI180" s="113"/>
      <c r="AJ180" s="49"/>
      <c r="AK180" s="113" t="s">
        <v>1078</v>
      </c>
      <c r="AL180" s="113" t="s">
        <v>677</v>
      </c>
      <c r="AM180" s="113" t="s">
        <v>111</v>
      </c>
      <c r="AN180" s="114">
        <v>98204.0</v>
      </c>
      <c r="AO180" s="113" t="s">
        <v>1079</v>
      </c>
      <c r="AP180" s="115"/>
      <c r="AQ180" s="113" t="s">
        <v>1080</v>
      </c>
      <c r="AR180" s="128" t="s">
        <v>1081</v>
      </c>
      <c r="AS180" s="49"/>
      <c r="AT180" s="113" t="s">
        <v>314</v>
      </c>
      <c r="AU180" s="115"/>
      <c r="AV180" s="113" t="s">
        <v>182</v>
      </c>
      <c r="AW180" s="49"/>
      <c r="AX180" s="69"/>
      <c r="BB180" s="49"/>
      <c r="BC180" s="69"/>
      <c r="BE180" s="49"/>
      <c r="BF180" s="69"/>
      <c r="BG180" s="69"/>
      <c r="BI180" s="49"/>
      <c r="BJ180" s="51">
        <v>1157.0</v>
      </c>
    </row>
    <row r="181" ht="15.75" customHeight="1">
      <c r="A181" s="50">
        <v>178.0</v>
      </c>
      <c r="B181" s="50"/>
      <c r="C181" s="50" t="s">
        <v>1082</v>
      </c>
      <c r="D181" s="69" t="s">
        <v>1083</v>
      </c>
      <c r="E181" s="50" t="s">
        <v>1048</v>
      </c>
      <c r="G181" s="109">
        <v>42478.0</v>
      </c>
      <c r="H181" s="56" t="s">
        <v>133</v>
      </c>
      <c r="I181" s="55">
        <f>IF(H181='DO NOT EDIT'!I$6,1,0)</f>
        <v>0</v>
      </c>
      <c r="J181" s="75" t="s">
        <v>391</v>
      </c>
      <c r="K181" s="56" t="s">
        <v>208</v>
      </c>
      <c r="L181" s="110"/>
      <c r="M181" s="56" t="s">
        <v>104</v>
      </c>
      <c r="N181" s="65" t="s">
        <v>53</v>
      </c>
      <c r="O181" s="56" t="s">
        <v>327</v>
      </c>
      <c r="P181" s="109">
        <v>39683.0</v>
      </c>
      <c r="Q181" s="59">
        <f t="shared" si="1"/>
        <v>8</v>
      </c>
      <c r="R181" s="49"/>
      <c r="S181" s="56" t="s">
        <v>384</v>
      </c>
      <c r="T181" s="111"/>
      <c r="U181" s="112">
        <v>42478.0</v>
      </c>
      <c r="V181" s="110"/>
      <c r="W181" s="49"/>
      <c r="X181" s="65"/>
      <c r="Y181" s="65"/>
      <c r="Z181" s="65"/>
      <c r="AA181" s="49"/>
      <c r="AF181" s="49"/>
      <c r="AG181" s="113"/>
      <c r="AH181" s="113"/>
      <c r="AI181" s="113"/>
      <c r="AJ181" s="49"/>
      <c r="AK181" s="113" t="s">
        <v>1049</v>
      </c>
      <c r="AL181" s="113" t="s">
        <v>264</v>
      </c>
      <c r="AM181" s="113" t="s">
        <v>111</v>
      </c>
      <c r="AN181" s="114">
        <v>98296.0</v>
      </c>
      <c r="AO181" s="113" t="s">
        <v>1050</v>
      </c>
      <c r="AP181" s="115"/>
      <c r="AQ181" s="113" t="s">
        <v>1051</v>
      </c>
      <c r="AR181" s="128" t="s">
        <v>1056</v>
      </c>
      <c r="AS181" s="49"/>
      <c r="AT181" s="113" t="s">
        <v>314</v>
      </c>
      <c r="AU181" s="115"/>
      <c r="AV181" s="113" t="s">
        <v>1053</v>
      </c>
      <c r="AW181" s="49"/>
      <c r="AX181" s="69"/>
      <c r="BB181" s="49"/>
      <c r="BC181" s="69"/>
      <c r="BE181" s="49"/>
      <c r="BF181" s="69"/>
      <c r="BG181" s="69"/>
      <c r="BI181" s="49"/>
      <c r="BJ181" s="51">
        <v>1158.0</v>
      </c>
    </row>
    <row r="182" ht="15.75" customHeight="1">
      <c r="A182" s="50">
        <v>179.0</v>
      </c>
      <c r="B182" s="50"/>
      <c r="C182" s="50" t="s">
        <v>1084</v>
      </c>
      <c r="D182" s="69"/>
      <c r="E182" s="50" t="s">
        <v>1085</v>
      </c>
      <c r="G182" s="74">
        <v>42430.0</v>
      </c>
      <c r="H182" s="77" t="s">
        <v>133</v>
      </c>
      <c r="I182" s="55">
        <f>IF(H182='DO NOT EDIT'!I$6,1,0)</f>
        <v>0</v>
      </c>
      <c r="J182" s="75" t="s">
        <v>391</v>
      </c>
      <c r="K182" s="77" t="s">
        <v>109</v>
      </c>
      <c r="L182" s="110"/>
      <c r="M182" s="77" t="s">
        <v>25</v>
      </c>
      <c r="N182" s="65" t="s">
        <v>53</v>
      </c>
      <c r="O182" s="77" t="s">
        <v>327</v>
      </c>
      <c r="P182" s="78">
        <v>39378.0</v>
      </c>
      <c r="Q182" s="59">
        <f t="shared" si="1"/>
        <v>9</v>
      </c>
      <c r="R182" s="49"/>
      <c r="S182" s="73" t="s">
        <v>384</v>
      </c>
      <c r="T182" s="111"/>
      <c r="U182" s="110"/>
      <c r="V182" s="110"/>
      <c r="W182" s="49"/>
      <c r="X182" s="65"/>
      <c r="Y182" s="65"/>
      <c r="Z182" s="65"/>
      <c r="AA182" s="49"/>
      <c r="AF182" s="49"/>
      <c r="AG182" s="73"/>
      <c r="AH182" s="73"/>
      <c r="AI182" s="73"/>
      <c r="AJ182" s="49"/>
      <c r="AK182" s="73" t="s">
        <v>1086</v>
      </c>
      <c r="AL182" s="73" t="s">
        <v>210</v>
      </c>
      <c r="AM182" s="73" t="s">
        <v>111</v>
      </c>
      <c r="AN182" s="84">
        <v>98059.0</v>
      </c>
      <c r="AO182" s="85" t="s">
        <v>1087</v>
      </c>
      <c r="AP182" s="85"/>
      <c r="AQ182" s="158" t="s">
        <v>1088</v>
      </c>
      <c r="AR182" s="73" t="s">
        <v>1089</v>
      </c>
      <c r="AS182" s="49"/>
      <c r="AT182" s="110"/>
      <c r="AU182" s="110"/>
      <c r="AV182" s="110"/>
      <c r="AW182" s="49"/>
      <c r="AX182" s="69"/>
      <c r="BB182" s="49"/>
      <c r="BC182" s="69"/>
      <c r="BE182" s="49"/>
      <c r="BF182" s="69"/>
      <c r="BG182" s="69"/>
      <c r="BI182" s="49"/>
      <c r="BJ182" s="51">
        <v>1159.0</v>
      </c>
    </row>
    <row r="183" ht="15.75" customHeight="1">
      <c r="A183" s="50">
        <v>180.0</v>
      </c>
      <c r="B183" s="50"/>
      <c r="C183" s="50" t="s">
        <v>1090</v>
      </c>
      <c r="D183" s="69"/>
      <c r="E183" s="50" t="s">
        <v>1085</v>
      </c>
      <c r="G183" s="74">
        <v>42430.0</v>
      </c>
      <c r="H183" s="77" t="s">
        <v>133</v>
      </c>
      <c r="I183" s="55">
        <f>IF(H183='DO NOT EDIT'!I$6,1,0)</f>
        <v>0</v>
      </c>
      <c r="J183" s="75" t="s">
        <v>391</v>
      </c>
      <c r="K183" s="77" t="s">
        <v>109</v>
      </c>
      <c r="L183" s="110"/>
      <c r="M183" s="73" t="s">
        <v>104</v>
      </c>
      <c r="N183" s="65" t="s">
        <v>53</v>
      </c>
      <c r="O183" s="77" t="s">
        <v>327</v>
      </c>
      <c r="P183" s="78">
        <v>40226.0</v>
      </c>
      <c r="Q183" s="59">
        <f t="shared" si="1"/>
        <v>7</v>
      </c>
      <c r="R183" s="49"/>
      <c r="S183" s="73" t="s">
        <v>384</v>
      </c>
      <c r="T183" s="111"/>
      <c r="U183" s="110"/>
      <c r="V183" s="110"/>
      <c r="W183" s="49"/>
      <c r="X183" s="65"/>
      <c r="Y183" s="65"/>
      <c r="Z183" s="65"/>
      <c r="AA183" s="49"/>
      <c r="AF183" s="49"/>
      <c r="AG183" s="73"/>
      <c r="AH183" s="73"/>
      <c r="AI183" s="73"/>
      <c r="AJ183" s="49"/>
      <c r="AK183" s="73" t="s">
        <v>1086</v>
      </c>
      <c r="AL183" s="73" t="s">
        <v>210</v>
      </c>
      <c r="AM183" s="73" t="s">
        <v>111</v>
      </c>
      <c r="AN183" s="84">
        <v>98059.0</v>
      </c>
      <c r="AO183" s="85" t="s">
        <v>1087</v>
      </c>
      <c r="AP183" s="85"/>
      <c r="AQ183" s="158" t="s">
        <v>1088</v>
      </c>
      <c r="AR183" s="73" t="s">
        <v>1089</v>
      </c>
      <c r="AS183" s="49"/>
      <c r="AT183" s="110"/>
      <c r="AU183" s="110"/>
      <c r="AV183" s="110"/>
      <c r="AW183" s="49"/>
      <c r="AX183" s="69"/>
      <c r="BB183" s="49"/>
      <c r="BC183" s="69"/>
      <c r="BE183" s="49"/>
      <c r="BF183" s="69"/>
      <c r="BG183" s="69"/>
      <c r="BI183" s="49"/>
      <c r="BJ183" s="51">
        <v>1160.0</v>
      </c>
    </row>
    <row r="184" ht="15.75" customHeight="1">
      <c r="A184" s="50">
        <v>181.0</v>
      </c>
      <c r="B184" s="50"/>
      <c r="C184" s="50" t="s">
        <v>1091</v>
      </c>
      <c r="D184" s="69"/>
      <c r="E184" s="50" t="s">
        <v>1092</v>
      </c>
      <c r="G184" s="74">
        <v>42430.0</v>
      </c>
      <c r="H184" s="77" t="s">
        <v>133</v>
      </c>
      <c r="I184" s="55">
        <f>IF(H184='DO NOT EDIT'!I$6,1,0)</f>
        <v>0</v>
      </c>
      <c r="J184" s="75" t="s">
        <v>391</v>
      </c>
      <c r="K184" s="77" t="s">
        <v>109</v>
      </c>
      <c r="L184" s="110"/>
      <c r="M184" s="73" t="s">
        <v>104</v>
      </c>
      <c r="N184" s="65" t="s">
        <v>53</v>
      </c>
      <c r="O184" s="77" t="s">
        <v>135</v>
      </c>
      <c r="P184" s="78">
        <v>29891.0</v>
      </c>
      <c r="Q184" s="59">
        <f t="shared" si="1"/>
        <v>35</v>
      </c>
      <c r="R184" s="49"/>
      <c r="S184" s="73" t="s">
        <v>127</v>
      </c>
      <c r="T184" s="111"/>
      <c r="U184" s="110"/>
      <c r="V184" s="110"/>
      <c r="W184" s="49"/>
      <c r="X184" s="65"/>
      <c r="Y184" s="65"/>
      <c r="Z184" s="65"/>
      <c r="AA184" s="49"/>
      <c r="AF184" s="49"/>
      <c r="AG184" s="73"/>
      <c r="AH184" s="73"/>
      <c r="AI184" s="73"/>
      <c r="AJ184" s="49"/>
      <c r="AK184" s="73" t="s">
        <v>1093</v>
      </c>
      <c r="AL184" s="73" t="s">
        <v>109</v>
      </c>
      <c r="AM184" s="73" t="s">
        <v>111</v>
      </c>
      <c r="AN184" s="84">
        <v>98029.0</v>
      </c>
      <c r="AO184" s="85" t="s">
        <v>1094</v>
      </c>
      <c r="AP184" s="85"/>
      <c r="AQ184" s="73"/>
      <c r="AR184" s="77" t="s">
        <v>1095</v>
      </c>
      <c r="AS184" s="49"/>
      <c r="AT184" s="110"/>
      <c r="AU184" s="110"/>
      <c r="AV184" s="110"/>
      <c r="AW184" s="49"/>
      <c r="AX184" s="69"/>
      <c r="BB184" s="49"/>
      <c r="BC184" s="69"/>
      <c r="BE184" s="49"/>
      <c r="BF184" s="69"/>
      <c r="BG184" s="69"/>
      <c r="BI184" s="49"/>
      <c r="BJ184" s="51">
        <v>1161.0</v>
      </c>
    </row>
    <row r="185" ht="15.75" customHeight="1">
      <c r="A185" s="50">
        <v>182.0</v>
      </c>
      <c r="B185" s="50"/>
      <c r="C185" s="50" t="s">
        <v>1096</v>
      </c>
      <c r="D185" s="69"/>
      <c r="E185" s="50" t="s">
        <v>1097</v>
      </c>
      <c r="G185" s="74">
        <v>41852.0</v>
      </c>
      <c r="H185" s="77" t="s">
        <v>133</v>
      </c>
      <c r="I185" s="55">
        <f>IF(H185='DO NOT EDIT'!I$6,1,0)</f>
        <v>0</v>
      </c>
      <c r="J185" s="75" t="s">
        <v>391</v>
      </c>
      <c r="K185" s="77" t="s">
        <v>109</v>
      </c>
      <c r="L185" s="110"/>
      <c r="M185" s="73" t="s">
        <v>27</v>
      </c>
      <c r="N185" s="65" t="s">
        <v>53</v>
      </c>
      <c r="O185" s="77" t="s">
        <v>135</v>
      </c>
      <c r="P185" s="78">
        <v>31560.0</v>
      </c>
      <c r="Q185" s="59">
        <f t="shared" si="1"/>
        <v>31</v>
      </c>
      <c r="R185" s="49"/>
      <c r="S185" s="73" t="s">
        <v>127</v>
      </c>
      <c r="T185" s="111"/>
      <c r="U185" s="110"/>
      <c r="V185" s="110"/>
      <c r="W185" s="49"/>
      <c r="X185" s="65"/>
      <c r="Y185" s="65"/>
      <c r="Z185" s="65"/>
      <c r="AA185" s="49"/>
      <c r="AF185" s="49"/>
      <c r="AG185" s="73"/>
      <c r="AH185" s="73"/>
      <c r="AI185" s="73"/>
      <c r="AJ185" s="49"/>
      <c r="AK185" s="73"/>
      <c r="AL185" s="73"/>
      <c r="AM185" s="73"/>
      <c r="AN185" s="84"/>
      <c r="AO185" s="85" t="s">
        <v>1098</v>
      </c>
      <c r="AP185" s="85"/>
      <c r="AQ185" s="73"/>
      <c r="AR185" s="77" t="s">
        <v>1099</v>
      </c>
      <c r="AS185" s="49"/>
      <c r="AT185" s="110"/>
      <c r="AU185" s="110"/>
      <c r="AV185" s="110"/>
      <c r="AW185" s="49"/>
      <c r="AX185" s="69"/>
      <c r="BB185" s="49"/>
      <c r="BC185" s="69"/>
      <c r="BE185" s="49"/>
      <c r="BF185" s="69"/>
      <c r="BG185" s="69"/>
      <c r="BI185" s="49"/>
      <c r="BJ185" s="51">
        <v>1162.0</v>
      </c>
    </row>
    <row r="186" ht="15.75" customHeight="1">
      <c r="A186" s="50">
        <v>183.0</v>
      </c>
      <c r="B186" s="50"/>
      <c r="C186" s="50" t="s">
        <v>1100</v>
      </c>
      <c r="D186" s="69"/>
      <c r="E186" s="50" t="s">
        <v>1101</v>
      </c>
      <c r="G186" s="74">
        <v>42430.0</v>
      </c>
      <c r="H186" s="77" t="s">
        <v>133</v>
      </c>
      <c r="I186" s="55">
        <f>IF(H186='DO NOT EDIT'!I$6,1,0)</f>
        <v>0</v>
      </c>
      <c r="J186" s="75" t="s">
        <v>391</v>
      </c>
      <c r="K186" s="77" t="s">
        <v>109</v>
      </c>
      <c r="L186" s="110"/>
      <c r="M186" s="73" t="s">
        <v>104</v>
      </c>
      <c r="N186" s="65" t="s">
        <v>53</v>
      </c>
      <c r="O186" s="77" t="s">
        <v>327</v>
      </c>
      <c r="P186" s="78">
        <v>39724.0</v>
      </c>
      <c r="Q186" s="59">
        <f t="shared" si="1"/>
        <v>8</v>
      </c>
      <c r="R186" s="49"/>
      <c r="S186" s="73" t="s">
        <v>384</v>
      </c>
      <c r="T186" s="111"/>
      <c r="U186" s="110"/>
      <c r="V186" s="110"/>
      <c r="W186" s="49"/>
      <c r="X186" s="65"/>
      <c r="Y186" s="65"/>
      <c r="Z186" s="65"/>
      <c r="AA186" s="49"/>
      <c r="AF186" s="49"/>
      <c r="AG186" s="73"/>
      <c r="AH186" s="73"/>
      <c r="AI186" s="73"/>
      <c r="AJ186" s="49"/>
      <c r="AK186" s="73"/>
      <c r="AL186" s="73"/>
      <c r="AM186" s="73"/>
      <c r="AN186" s="84"/>
      <c r="AO186" s="85" t="s">
        <v>1102</v>
      </c>
      <c r="AP186" s="85"/>
      <c r="AQ186" s="158" t="s">
        <v>1103</v>
      </c>
      <c r="AR186" s="73" t="s">
        <v>1104</v>
      </c>
      <c r="AS186" s="49"/>
      <c r="AT186" s="110"/>
      <c r="AU186" s="110"/>
      <c r="AV186" s="110"/>
      <c r="AW186" s="49"/>
      <c r="AX186" s="69"/>
      <c r="BB186" s="49"/>
      <c r="BC186" s="69"/>
      <c r="BE186" s="49"/>
      <c r="BF186" s="69"/>
      <c r="BG186" s="69"/>
      <c r="BI186" s="49"/>
      <c r="BJ186" s="51">
        <v>1165.0</v>
      </c>
    </row>
    <row r="187" ht="15.75" customHeight="1">
      <c r="A187" s="50">
        <v>184.0</v>
      </c>
      <c r="B187" s="50"/>
      <c r="C187" s="50" t="s">
        <v>1105</v>
      </c>
      <c r="D187" s="69"/>
      <c r="E187" s="50" t="s">
        <v>1106</v>
      </c>
      <c r="G187" s="74">
        <v>42401.0</v>
      </c>
      <c r="H187" s="73" t="s">
        <v>94</v>
      </c>
      <c r="I187" s="55">
        <f>IF(H187='DO NOT EDIT'!I$6,1,0)</f>
        <v>1</v>
      </c>
      <c r="J187" s="75"/>
      <c r="K187" s="77" t="s">
        <v>109</v>
      </c>
      <c r="L187" s="110"/>
      <c r="M187" s="77" t="s">
        <v>29</v>
      </c>
      <c r="N187" s="65" t="s">
        <v>53</v>
      </c>
      <c r="O187" s="77" t="s">
        <v>327</v>
      </c>
      <c r="P187" s="78">
        <v>39800.0</v>
      </c>
      <c r="Q187" s="59">
        <f t="shared" si="1"/>
        <v>8</v>
      </c>
      <c r="R187" s="49"/>
      <c r="S187" s="73" t="s">
        <v>384</v>
      </c>
      <c r="T187" s="111"/>
      <c r="U187" s="110"/>
      <c r="V187" s="110"/>
      <c r="W187" s="49"/>
      <c r="X187" s="65"/>
      <c r="Y187" s="65"/>
      <c r="Z187" s="65"/>
      <c r="AA187" s="49"/>
      <c r="AF187" s="49"/>
      <c r="AG187" s="73"/>
      <c r="AH187" s="73"/>
      <c r="AI187" s="73"/>
      <c r="AJ187" s="49"/>
      <c r="AK187" s="73" t="s">
        <v>1107</v>
      </c>
      <c r="AL187" s="73" t="s">
        <v>1108</v>
      </c>
      <c r="AM187" s="73" t="s">
        <v>111</v>
      </c>
      <c r="AN187" s="84">
        <v>98029.0</v>
      </c>
      <c r="AO187" s="85" t="s">
        <v>1109</v>
      </c>
      <c r="AP187" s="85"/>
      <c r="AQ187" s="158" t="s">
        <v>1110</v>
      </c>
      <c r="AR187" s="73" t="s">
        <v>1111</v>
      </c>
      <c r="AS187" s="49"/>
      <c r="AT187" s="110"/>
      <c r="AU187" s="110"/>
      <c r="AV187" s="110"/>
      <c r="AW187" s="49"/>
      <c r="AX187" s="69"/>
      <c r="BB187" s="49"/>
      <c r="BC187" s="69"/>
      <c r="BE187" s="49"/>
      <c r="BF187" s="69"/>
      <c r="BG187" s="69"/>
      <c r="BI187" s="49"/>
      <c r="BJ187" s="51">
        <v>1166.0</v>
      </c>
    </row>
    <row r="188" ht="15.75" customHeight="1">
      <c r="A188" s="50">
        <v>185.0</v>
      </c>
      <c r="B188" s="50"/>
      <c r="C188" s="50" t="s">
        <v>1112</v>
      </c>
      <c r="D188" s="69"/>
      <c r="E188" s="50" t="s">
        <v>859</v>
      </c>
      <c r="G188" s="74">
        <v>42278.0</v>
      </c>
      <c r="H188" s="77" t="s">
        <v>199</v>
      </c>
      <c r="I188" s="55">
        <f>IF(H188='DO NOT EDIT'!I$6,1,0)</f>
        <v>0</v>
      </c>
      <c r="J188" s="75"/>
      <c r="K188" s="77" t="s">
        <v>109</v>
      </c>
      <c r="L188" s="110"/>
      <c r="M188" s="73" t="s">
        <v>27</v>
      </c>
      <c r="N188" s="65" t="s">
        <v>53</v>
      </c>
      <c r="O188" s="77" t="s">
        <v>327</v>
      </c>
      <c r="P188" s="78">
        <v>39931.0</v>
      </c>
      <c r="Q188" s="59">
        <f t="shared" si="1"/>
        <v>8</v>
      </c>
      <c r="R188" s="49"/>
      <c r="S188" s="73" t="s">
        <v>384</v>
      </c>
      <c r="T188" s="111"/>
      <c r="U188" s="110"/>
      <c r="V188" s="110"/>
      <c r="W188" s="49"/>
      <c r="X188" s="65"/>
      <c r="Y188" s="65"/>
      <c r="Z188" s="65"/>
      <c r="AA188" s="49"/>
      <c r="AF188" s="49"/>
      <c r="AG188" s="73"/>
      <c r="AH188" s="73"/>
      <c r="AI188" s="73"/>
      <c r="AJ188" s="49"/>
      <c r="AK188" s="73" t="s">
        <v>860</v>
      </c>
      <c r="AL188" s="73" t="s">
        <v>109</v>
      </c>
      <c r="AM188" s="73" t="s">
        <v>111</v>
      </c>
      <c r="AN188" s="84">
        <v>98027.0</v>
      </c>
      <c r="AO188" s="85" t="s">
        <v>861</v>
      </c>
      <c r="AP188" s="85"/>
      <c r="AQ188" s="158" t="s">
        <v>863</v>
      </c>
      <c r="AR188" s="73" t="s">
        <v>862</v>
      </c>
      <c r="AS188" s="49"/>
      <c r="AT188" s="110"/>
      <c r="AU188" s="110"/>
      <c r="AV188" s="110"/>
      <c r="AW188" s="49"/>
      <c r="AX188" s="69"/>
      <c r="BB188" s="49"/>
      <c r="BC188" s="69"/>
      <c r="BE188" s="49"/>
      <c r="BF188" s="69"/>
      <c r="BG188" s="69"/>
      <c r="BI188" s="49"/>
      <c r="BJ188" s="51">
        <v>1167.0</v>
      </c>
    </row>
    <row r="189" ht="15.75" customHeight="1">
      <c r="A189" s="50">
        <v>186.0</v>
      </c>
      <c r="B189" s="50"/>
      <c r="C189" s="50" t="s">
        <v>1113</v>
      </c>
      <c r="D189" s="69"/>
      <c r="E189" s="50" t="s">
        <v>1114</v>
      </c>
      <c r="G189" s="74">
        <v>42401.0</v>
      </c>
      <c r="H189" s="77" t="s">
        <v>133</v>
      </c>
      <c r="I189" s="55">
        <f>IF(H189='DO NOT EDIT'!I$6,1,0)</f>
        <v>0</v>
      </c>
      <c r="J189" s="75" t="s">
        <v>391</v>
      </c>
      <c r="K189" s="77" t="s">
        <v>109</v>
      </c>
      <c r="L189" s="110"/>
      <c r="M189" s="73" t="s">
        <v>25</v>
      </c>
      <c r="N189" s="65" t="s">
        <v>53</v>
      </c>
      <c r="O189" s="77" t="s">
        <v>327</v>
      </c>
      <c r="P189" s="78">
        <v>39266.0</v>
      </c>
      <c r="Q189" s="59">
        <f t="shared" si="1"/>
        <v>9</v>
      </c>
      <c r="R189" s="49"/>
      <c r="S189" s="73" t="s">
        <v>384</v>
      </c>
      <c r="T189" s="111"/>
      <c r="U189" s="110"/>
      <c r="V189" s="110"/>
      <c r="W189" s="49"/>
      <c r="X189" s="65"/>
      <c r="Y189" s="65"/>
      <c r="Z189" s="65"/>
      <c r="AA189" s="49"/>
      <c r="AF189" s="49"/>
      <c r="AG189" s="73"/>
      <c r="AH189" s="73"/>
      <c r="AI189" s="73"/>
      <c r="AJ189" s="49"/>
      <c r="AK189" s="73" t="s">
        <v>1115</v>
      </c>
      <c r="AL189" s="73" t="s">
        <v>109</v>
      </c>
      <c r="AM189" s="73" t="s">
        <v>111</v>
      </c>
      <c r="AN189" s="84">
        <v>98029.0</v>
      </c>
      <c r="AO189" s="85" t="s">
        <v>1116</v>
      </c>
      <c r="AP189" s="85"/>
      <c r="AQ189" s="73" t="s">
        <v>1117</v>
      </c>
      <c r="AR189" s="73" t="s">
        <v>1118</v>
      </c>
      <c r="AS189" s="49"/>
      <c r="AT189" s="110"/>
      <c r="AU189" s="110"/>
      <c r="AV189" s="110"/>
      <c r="AW189" s="49"/>
      <c r="AX189" s="69"/>
      <c r="BB189" s="49"/>
      <c r="BC189" s="69"/>
      <c r="BE189" s="49"/>
      <c r="BF189" s="69"/>
      <c r="BG189" s="69"/>
      <c r="BI189" s="49"/>
      <c r="BJ189" s="51">
        <v>1168.0</v>
      </c>
    </row>
    <row r="190" ht="15.75" customHeight="1">
      <c r="A190" s="50">
        <v>187.0</v>
      </c>
      <c r="B190" s="50"/>
      <c r="C190" s="50" t="s">
        <v>1119</v>
      </c>
      <c r="D190" s="69"/>
      <c r="E190" s="50" t="s">
        <v>1120</v>
      </c>
      <c r="G190" s="74">
        <v>42475.0</v>
      </c>
      <c r="H190" s="77" t="s">
        <v>199</v>
      </c>
      <c r="I190" s="55">
        <f>IF(H190='DO NOT EDIT'!I$6,1,0)</f>
        <v>0</v>
      </c>
      <c r="J190" s="75"/>
      <c r="K190" s="77" t="s">
        <v>109</v>
      </c>
      <c r="L190" s="110"/>
      <c r="M190" s="77" t="s">
        <v>104</v>
      </c>
      <c r="N190" s="65" t="s">
        <v>53</v>
      </c>
      <c r="O190" s="77" t="s">
        <v>308</v>
      </c>
      <c r="P190" s="78">
        <v>37972.0</v>
      </c>
      <c r="Q190" s="59">
        <f t="shared" si="1"/>
        <v>13</v>
      </c>
      <c r="R190" s="49"/>
      <c r="S190" s="73" t="s">
        <v>317</v>
      </c>
      <c r="T190" s="111"/>
      <c r="U190" s="110"/>
      <c r="V190" s="110"/>
      <c r="W190" s="49"/>
      <c r="X190" s="65"/>
      <c r="Y190" s="65"/>
      <c r="Z190" s="65"/>
      <c r="AA190" s="49"/>
      <c r="AF190" s="49"/>
      <c r="AG190" s="73"/>
      <c r="AH190" s="73"/>
      <c r="AI190" s="73"/>
      <c r="AJ190" s="49"/>
      <c r="AK190" s="73" t="s">
        <v>1121</v>
      </c>
      <c r="AL190" s="73" t="s">
        <v>109</v>
      </c>
      <c r="AM190" s="73" t="s">
        <v>111</v>
      </c>
      <c r="AN190" s="84">
        <v>98027.0</v>
      </c>
      <c r="AO190" s="85" t="s">
        <v>1122</v>
      </c>
      <c r="AP190" s="85"/>
      <c r="AQ190" s="73" t="s">
        <v>1123</v>
      </c>
      <c r="AR190" s="73" t="s">
        <v>1124</v>
      </c>
      <c r="AS190" s="49"/>
      <c r="AT190" s="110"/>
      <c r="AU190" s="110"/>
      <c r="AV190" s="110"/>
      <c r="AW190" s="49"/>
      <c r="AX190" s="69"/>
      <c r="BB190" s="49"/>
      <c r="BC190" s="69"/>
      <c r="BE190" s="49"/>
      <c r="BF190" s="69"/>
      <c r="BG190" s="69"/>
      <c r="BI190" s="49"/>
      <c r="BJ190" s="51">
        <v>1170.0</v>
      </c>
    </row>
    <row r="191" ht="15.75" customHeight="1">
      <c r="A191" s="50">
        <v>188.0</v>
      </c>
      <c r="B191" s="50"/>
      <c r="C191" s="50" t="s">
        <v>1125</v>
      </c>
      <c r="D191" s="69"/>
      <c r="E191" s="50" t="s">
        <v>235</v>
      </c>
      <c r="G191" s="74">
        <v>42461.0</v>
      </c>
      <c r="H191" s="73" t="s">
        <v>94</v>
      </c>
      <c r="I191" s="55">
        <f>IF(H191='DO NOT EDIT'!I$6,1,0)</f>
        <v>1</v>
      </c>
      <c r="J191" s="75"/>
      <c r="K191" s="77" t="s">
        <v>109</v>
      </c>
      <c r="L191" s="110"/>
      <c r="M191" s="77" t="s">
        <v>27</v>
      </c>
      <c r="N191" s="65" t="s">
        <v>53</v>
      </c>
      <c r="O191" s="77" t="s">
        <v>327</v>
      </c>
      <c r="P191" s="78">
        <v>39347.0</v>
      </c>
      <c r="Q191" s="59">
        <f t="shared" si="1"/>
        <v>9</v>
      </c>
      <c r="R191" s="49"/>
      <c r="S191" s="73" t="s">
        <v>384</v>
      </c>
      <c r="T191" s="111"/>
      <c r="U191" s="110"/>
      <c r="V191" s="110"/>
      <c r="W191" s="49"/>
      <c r="X191" s="65"/>
      <c r="Y191" s="65"/>
      <c r="Z191" s="65"/>
      <c r="AA191" s="49"/>
      <c r="AF191" s="49"/>
      <c r="AG191" s="73"/>
      <c r="AH191" s="73"/>
      <c r="AI191" s="73"/>
      <c r="AJ191" s="49"/>
      <c r="AK191" s="73" t="s">
        <v>1126</v>
      </c>
      <c r="AL191" s="73" t="s">
        <v>1127</v>
      </c>
      <c r="AM191" s="73" t="s">
        <v>111</v>
      </c>
      <c r="AN191" s="84">
        <v>98038.0</v>
      </c>
      <c r="AO191" s="85" t="s">
        <v>1128</v>
      </c>
      <c r="AP191" s="85"/>
      <c r="AQ191" s="73" t="s">
        <v>1129</v>
      </c>
      <c r="AR191" s="73" t="s">
        <v>1130</v>
      </c>
      <c r="AS191" s="49"/>
      <c r="AT191" s="110"/>
      <c r="AU191" s="110"/>
      <c r="AV191" s="110"/>
      <c r="AW191" s="49"/>
      <c r="AX191" s="69"/>
      <c r="BB191" s="49"/>
      <c r="BC191" s="69"/>
      <c r="BE191" s="49"/>
      <c r="BF191" s="69"/>
      <c r="BG191" s="69"/>
      <c r="BI191" s="49"/>
      <c r="BJ191" s="51">
        <v>1171.0</v>
      </c>
    </row>
    <row r="192" ht="15.75" customHeight="1">
      <c r="A192" s="50">
        <v>189.0</v>
      </c>
      <c r="B192" s="50"/>
      <c r="C192" s="50" t="s">
        <v>1131</v>
      </c>
      <c r="D192" s="69"/>
      <c r="E192" s="50" t="s">
        <v>1132</v>
      </c>
      <c r="G192" s="74">
        <v>42475.0</v>
      </c>
      <c r="H192" s="77" t="s">
        <v>133</v>
      </c>
      <c r="I192" s="55">
        <f>IF(H192='DO NOT EDIT'!I$6,1,0)</f>
        <v>0</v>
      </c>
      <c r="J192" s="75" t="s">
        <v>391</v>
      </c>
      <c r="K192" s="77" t="s">
        <v>109</v>
      </c>
      <c r="L192" s="110"/>
      <c r="M192" s="73" t="s">
        <v>104</v>
      </c>
      <c r="N192" s="65" t="s">
        <v>53</v>
      </c>
      <c r="O192" s="77" t="s">
        <v>327</v>
      </c>
      <c r="P192" s="78">
        <v>39655.0</v>
      </c>
      <c r="Q192" s="59">
        <f t="shared" si="1"/>
        <v>8</v>
      </c>
      <c r="R192" s="49"/>
      <c r="S192" s="73" t="s">
        <v>384</v>
      </c>
      <c r="T192" s="111"/>
      <c r="U192" s="110"/>
      <c r="V192" s="110"/>
      <c r="W192" s="49"/>
      <c r="X192" s="65"/>
      <c r="Y192" s="65"/>
      <c r="Z192" s="65"/>
      <c r="AA192" s="49"/>
      <c r="AF192" s="49"/>
      <c r="AG192" s="73"/>
      <c r="AH192" s="73"/>
      <c r="AI192" s="73"/>
      <c r="AJ192" s="49"/>
      <c r="AK192" s="73" t="s">
        <v>1133</v>
      </c>
      <c r="AL192" s="73" t="s">
        <v>109</v>
      </c>
      <c r="AM192" s="73" t="s">
        <v>111</v>
      </c>
      <c r="AN192" s="84">
        <v>98027.0</v>
      </c>
      <c r="AO192" s="85" t="s">
        <v>1134</v>
      </c>
      <c r="AP192" s="85"/>
      <c r="AQ192" s="73" t="s">
        <v>1135</v>
      </c>
      <c r="AR192" s="73" t="s">
        <v>1136</v>
      </c>
      <c r="AS192" s="49"/>
      <c r="AT192" s="110"/>
      <c r="AU192" s="110"/>
      <c r="AV192" s="110"/>
      <c r="AW192" s="49"/>
      <c r="AX192" s="69"/>
      <c r="BB192" s="49"/>
      <c r="BC192" s="69"/>
      <c r="BE192" s="49"/>
      <c r="BF192" s="69"/>
      <c r="BG192" s="69"/>
      <c r="BI192" s="49"/>
      <c r="BJ192" s="51">
        <v>1172.0</v>
      </c>
    </row>
    <row r="193" ht="15.75" customHeight="1">
      <c r="A193" s="50">
        <v>190.0</v>
      </c>
      <c r="B193" s="50"/>
      <c r="C193" s="50" t="s">
        <v>1137</v>
      </c>
      <c r="D193" s="69"/>
      <c r="E193" s="50" t="s">
        <v>1138</v>
      </c>
      <c r="G193" s="74">
        <v>42461.0</v>
      </c>
      <c r="H193" s="77" t="s">
        <v>199</v>
      </c>
      <c r="I193" s="55">
        <f>IF(H193='DO NOT EDIT'!I$6,1,0)</f>
        <v>0</v>
      </c>
      <c r="J193" s="75"/>
      <c r="K193" s="77" t="s">
        <v>109</v>
      </c>
      <c r="L193" s="110"/>
      <c r="M193" s="73" t="s">
        <v>104</v>
      </c>
      <c r="N193" s="65" t="s">
        <v>53</v>
      </c>
      <c r="O193" s="77" t="s">
        <v>135</v>
      </c>
      <c r="P193" s="78">
        <v>29891.0</v>
      </c>
      <c r="Q193" s="59">
        <f t="shared" si="1"/>
        <v>35</v>
      </c>
      <c r="R193" s="49"/>
      <c r="S193" s="73" t="s">
        <v>384</v>
      </c>
      <c r="T193" s="111"/>
      <c r="U193" s="110"/>
      <c r="V193" s="110"/>
      <c r="W193" s="49"/>
      <c r="X193" s="65"/>
      <c r="Y193" s="65"/>
      <c r="Z193" s="65"/>
      <c r="AA193" s="49"/>
      <c r="AF193" s="49"/>
      <c r="AG193" s="73"/>
      <c r="AH193" s="73"/>
      <c r="AI193" s="73"/>
      <c r="AJ193" s="49"/>
      <c r="AK193" s="73" t="s">
        <v>1139</v>
      </c>
      <c r="AL193" s="73" t="s">
        <v>109</v>
      </c>
      <c r="AM193" s="73" t="s">
        <v>111</v>
      </c>
      <c r="AN193" s="84">
        <v>98029.0</v>
      </c>
      <c r="AO193" s="85" t="s">
        <v>1140</v>
      </c>
      <c r="AP193" s="85"/>
      <c r="AQ193" s="73"/>
      <c r="AR193" s="77" t="s">
        <v>1141</v>
      </c>
      <c r="AS193" s="49"/>
      <c r="AT193" s="110"/>
      <c r="AU193" s="110"/>
      <c r="AV193" s="110"/>
      <c r="AW193" s="49"/>
      <c r="AX193" s="69"/>
      <c r="BB193" s="49"/>
      <c r="BC193" s="69"/>
      <c r="BE193" s="49"/>
      <c r="BF193" s="69"/>
      <c r="BG193" s="69"/>
      <c r="BI193" s="49"/>
      <c r="BJ193" s="51">
        <v>1173.0</v>
      </c>
    </row>
    <row r="194" ht="15.75" customHeight="1">
      <c r="A194" s="50">
        <v>191.0</v>
      </c>
      <c r="B194" s="50"/>
      <c r="C194" s="50" t="s">
        <v>638</v>
      </c>
      <c r="D194" s="69"/>
      <c r="E194" s="50" t="s">
        <v>1142</v>
      </c>
      <c r="G194" s="74">
        <v>42475.0</v>
      </c>
      <c r="H194" s="73" t="s">
        <v>94</v>
      </c>
      <c r="I194" s="55">
        <f>IF(H194='DO NOT EDIT'!I$6,1,0)</f>
        <v>1</v>
      </c>
      <c r="J194" s="75"/>
      <c r="K194" s="77" t="s">
        <v>109</v>
      </c>
      <c r="L194" s="110"/>
      <c r="M194" s="77" t="s">
        <v>25</v>
      </c>
      <c r="N194" s="65" t="s">
        <v>53</v>
      </c>
      <c r="O194" s="77" t="s">
        <v>327</v>
      </c>
      <c r="P194" s="78">
        <v>39437.0</v>
      </c>
      <c r="Q194" s="59">
        <f t="shared" si="1"/>
        <v>9</v>
      </c>
      <c r="R194" s="49"/>
      <c r="S194" s="73" t="s">
        <v>127</v>
      </c>
      <c r="T194" s="111"/>
      <c r="U194" s="110"/>
      <c r="V194" s="110"/>
      <c r="W194" s="49"/>
      <c r="X194" s="65"/>
      <c r="Y194" s="65"/>
      <c r="Z194" s="65"/>
      <c r="AA194" s="49"/>
      <c r="AF194" s="49"/>
      <c r="AG194" s="73"/>
      <c r="AH194" s="73"/>
      <c r="AI194" s="73"/>
      <c r="AJ194" s="49"/>
      <c r="AK194" s="73" t="s">
        <v>1143</v>
      </c>
      <c r="AL194" s="73" t="s">
        <v>109</v>
      </c>
      <c r="AM194" s="73" t="s">
        <v>111</v>
      </c>
      <c r="AN194" s="84">
        <v>98027.0</v>
      </c>
      <c r="AO194" s="85" t="s">
        <v>1144</v>
      </c>
      <c r="AP194" s="85"/>
      <c r="AQ194" s="73" t="s">
        <v>1145</v>
      </c>
      <c r="AR194" s="73" t="s">
        <v>1146</v>
      </c>
      <c r="AS194" s="49"/>
      <c r="AT194" s="110"/>
      <c r="AU194" s="110"/>
      <c r="AV194" s="110"/>
      <c r="AW194" s="49"/>
      <c r="AX194" s="69"/>
      <c r="BB194" s="49"/>
      <c r="BC194" s="69"/>
      <c r="BE194" s="49"/>
      <c r="BF194" s="69"/>
      <c r="BG194" s="69"/>
      <c r="BI194" s="49"/>
      <c r="BJ194" s="51">
        <v>1174.0</v>
      </c>
    </row>
    <row r="195" ht="15.75" customHeight="1">
      <c r="A195" s="50">
        <v>192.0</v>
      </c>
      <c r="B195" s="50"/>
      <c r="C195" s="50" t="s">
        <v>1147</v>
      </c>
      <c r="D195" s="69"/>
      <c r="E195" s="50" t="s">
        <v>1142</v>
      </c>
      <c r="G195" s="74">
        <v>42475.0</v>
      </c>
      <c r="H195" s="73" t="s">
        <v>94</v>
      </c>
      <c r="I195" s="55">
        <f>IF(H195='DO NOT EDIT'!I$6,1,0)</f>
        <v>1</v>
      </c>
      <c r="J195" s="75"/>
      <c r="K195" s="77" t="s">
        <v>109</v>
      </c>
      <c r="L195" s="110"/>
      <c r="M195" s="77" t="s">
        <v>25</v>
      </c>
      <c r="N195" s="65" t="s">
        <v>53</v>
      </c>
      <c r="O195" s="77" t="s">
        <v>327</v>
      </c>
      <c r="P195" s="78">
        <v>40433.0</v>
      </c>
      <c r="Q195" s="59">
        <f t="shared" si="1"/>
        <v>6</v>
      </c>
      <c r="R195" s="49"/>
      <c r="S195" s="73" t="s">
        <v>384</v>
      </c>
      <c r="T195" s="111"/>
      <c r="U195" s="110"/>
      <c r="V195" s="110"/>
      <c r="W195" s="49"/>
      <c r="X195" s="65"/>
      <c r="Y195" s="65"/>
      <c r="Z195" s="65"/>
      <c r="AA195" s="49"/>
      <c r="AF195" s="49"/>
      <c r="AG195" s="73"/>
      <c r="AH195" s="73"/>
      <c r="AI195" s="73"/>
      <c r="AJ195" s="49"/>
      <c r="AK195" s="73" t="s">
        <v>1143</v>
      </c>
      <c r="AL195" s="73" t="s">
        <v>109</v>
      </c>
      <c r="AM195" s="73" t="s">
        <v>111</v>
      </c>
      <c r="AN195" s="84">
        <v>98027.0</v>
      </c>
      <c r="AO195" s="85" t="s">
        <v>1144</v>
      </c>
      <c r="AP195" s="85"/>
      <c r="AQ195" s="73" t="s">
        <v>1145</v>
      </c>
      <c r="AR195" s="73" t="s">
        <v>1146</v>
      </c>
      <c r="AS195" s="49"/>
      <c r="AT195" s="110"/>
      <c r="AU195" s="110"/>
      <c r="AV195" s="110"/>
      <c r="AW195" s="49"/>
      <c r="AX195" s="69"/>
      <c r="BB195" s="49"/>
      <c r="BC195" s="69"/>
      <c r="BE195" s="49"/>
      <c r="BF195" s="69"/>
      <c r="BG195" s="69"/>
      <c r="BI195" s="49"/>
      <c r="BJ195" s="51">
        <v>1175.0</v>
      </c>
    </row>
    <row r="196" ht="15.75" customHeight="1">
      <c r="A196" s="50">
        <v>193.0</v>
      </c>
      <c r="B196" s="50"/>
      <c r="C196" s="50" t="s">
        <v>1148</v>
      </c>
      <c r="D196" s="69"/>
      <c r="E196" s="50" t="s">
        <v>1149</v>
      </c>
      <c r="G196" s="74">
        <v>42401.0</v>
      </c>
      <c r="H196" s="77" t="s">
        <v>133</v>
      </c>
      <c r="I196" s="55">
        <f>IF(H196='DO NOT EDIT'!I$6,1,0)</f>
        <v>0</v>
      </c>
      <c r="J196" s="75" t="s">
        <v>391</v>
      </c>
      <c r="K196" s="77" t="s">
        <v>109</v>
      </c>
      <c r="L196" s="110"/>
      <c r="M196" s="73" t="s">
        <v>104</v>
      </c>
      <c r="N196" s="65" t="s">
        <v>53</v>
      </c>
      <c r="O196" s="77" t="s">
        <v>327</v>
      </c>
      <c r="P196" s="78">
        <v>40781.0</v>
      </c>
      <c r="Q196" s="59">
        <f t="shared" si="1"/>
        <v>5</v>
      </c>
      <c r="R196" s="49"/>
      <c r="S196" s="73" t="s">
        <v>384</v>
      </c>
      <c r="T196" s="111"/>
      <c r="U196" s="110"/>
      <c r="V196" s="110"/>
      <c r="W196" s="49"/>
      <c r="X196" s="65"/>
      <c r="Y196" s="65"/>
      <c r="Z196" s="65"/>
      <c r="AA196" s="49"/>
      <c r="AF196" s="49"/>
      <c r="AG196" s="73"/>
      <c r="AH196" s="73"/>
      <c r="AI196" s="73"/>
      <c r="AJ196" s="49"/>
      <c r="AK196" s="73" t="s">
        <v>1150</v>
      </c>
      <c r="AL196" s="73" t="s">
        <v>150</v>
      </c>
      <c r="AM196" s="73" t="s">
        <v>111</v>
      </c>
      <c r="AN196" s="84">
        <v>98075.0</v>
      </c>
      <c r="AO196" s="85" t="s">
        <v>1151</v>
      </c>
      <c r="AP196" s="85"/>
      <c r="AQ196" s="73" t="s">
        <v>1152</v>
      </c>
      <c r="AR196" s="73" t="s">
        <v>1153</v>
      </c>
      <c r="AS196" s="49"/>
      <c r="AT196" s="110"/>
      <c r="AU196" s="110"/>
      <c r="AV196" s="110"/>
      <c r="AW196" s="49"/>
      <c r="AX196" s="69"/>
      <c r="BB196" s="49"/>
      <c r="BC196" s="69"/>
      <c r="BE196" s="49"/>
      <c r="BF196" s="69"/>
      <c r="BG196" s="69"/>
      <c r="BI196" s="49"/>
      <c r="BJ196" s="51">
        <v>1176.0</v>
      </c>
    </row>
    <row r="197" ht="15.75" customHeight="1">
      <c r="A197" s="50">
        <v>194.0</v>
      </c>
      <c r="B197" s="50"/>
      <c r="C197" s="50" t="s">
        <v>1154</v>
      </c>
      <c r="D197" s="69"/>
      <c r="E197" s="50" t="s">
        <v>1149</v>
      </c>
      <c r="G197" s="74">
        <v>42401.0</v>
      </c>
      <c r="H197" s="77" t="s">
        <v>133</v>
      </c>
      <c r="I197" s="55">
        <f>IF(H197='DO NOT EDIT'!I$6,1,0)</f>
        <v>0</v>
      </c>
      <c r="J197" s="75" t="s">
        <v>391</v>
      </c>
      <c r="K197" s="77" t="s">
        <v>109</v>
      </c>
      <c r="L197" s="110"/>
      <c r="M197" s="73" t="s">
        <v>25</v>
      </c>
      <c r="N197" s="65" t="s">
        <v>53</v>
      </c>
      <c r="O197" s="77" t="s">
        <v>327</v>
      </c>
      <c r="P197" s="78">
        <v>39141.0</v>
      </c>
      <c r="Q197" s="59">
        <f t="shared" si="1"/>
        <v>10</v>
      </c>
      <c r="R197" s="49"/>
      <c r="S197" s="73" t="s">
        <v>384</v>
      </c>
      <c r="T197" s="111"/>
      <c r="U197" s="110"/>
      <c r="V197" s="110"/>
      <c r="W197" s="49"/>
      <c r="X197" s="65"/>
      <c r="Y197" s="65"/>
      <c r="Z197" s="65"/>
      <c r="AA197" s="49"/>
      <c r="AF197" s="49"/>
      <c r="AG197" s="73"/>
      <c r="AH197" s="73"/>
      <c r="AI197" s="73"/>
      <c r="AJ197" s="49"/>
      <c r="AK197" s="73" t="s">
        <v>1150</v>
      </c>
      <c r="AL197" s="73" t="s">
        <v>150</v>
      </c>
      <c r="AM197" s="73" t="s">
        <v>111</v>
      </c>
      <c r="AN197" s="84">
        <v>98075.0</v>
      </c>
      <c r="AO197" s="85" t="s">
        <v>1151</v>
      </c>
      <c r="AP197" s="85"/>
      <c r="AQ197" s="73" t="s">
        <v>1152</v>
      </c>
      <c r="AR197" s="73" t="s">
        <v>1153</v>
      </c>
      <c r="AS197" s="49"/>
      <c r="AT197" s="110"/>
      <c r="AU197" s="110"/>
      <c r="AV197" s="110"/>
      <c r="AW197" s="49"/>
      <c r="AX197" s="69"/>
      <c r="BB197" s="49"/>
      <c r="BC197" s="69"/>
      <c r="BE197" s="49"/>
      <c r="BF197" s="69"/>
      <c r="BG197" s="69"/>
      <c r="BI197" s="49"/>
      <c r="BJ197" s="51">
        <v>1177.0</v>
      </c>
    </row>
    <row r="198" ht="15.75" customHeight="1">
      <c r="A198" s="50">
        <v>195.0</v>
      </c>
      <c r="B198" s="50"/>
      <c r="C198" s="50" t="s">
        <v>1155</v>
      </c>
      <c r="D198" s="69"/>
      <c r="E198" s="50" t="s">
        <v>1156</v>
      </c>
      <c r="G198" s="74">
        <v>42384.0</v>
      </c>
      <c r="H198" s="73" t="s">
        <v>94</v>
      </c>
      <c r="I198" s="55">
        <f>IF(H198='DO NOT EDIT'!I$6,1,0)</f>
        <v>1</v>
      </c>
      <c r="J198" s="75"/>
      <c r="K198" s="77" t="s">
        <v>109</v>
      </c>
      <c r="L198" s="110"/>
      <c r="M198" s="73" t="s">
        <v>25</v>
      </c>
      <c r="N198" s="65" t="s">
        <v>53</v>
      </c>
      <c r="O198" s="77" t="s">
        <v>327</v>
      </c>
      <c r="P198" s="78">
        <v>40044.0</v>
      </c>
      <c r="Q198" s="59">
        <f t="shared" si="1"/>
        <v>7</v>
      </c>
      <c r="R198" s="49"/>
      <c r="S198" s="73" t="s">
        <v>384</v>
      </c>
      <c r="T198" s="111"/>
      <c r="U198" s="110"/>
      <c r="V198" s="110"/>
      <c r="W198" s="49"/>
      <c r="X198" s="65"/>
      <c r="Y198" s="65"/>
      <c r="Z198" s="65"/>
      <c r="AA198" s="49"/>
      <c r="AF198" s="49"/>
      <c r="AG198" s="73"/>
      <c r="AH198" s="73"/>
      <c r="AI198" s="73"/>
      <c r="AJ198" s="49"/>
      <c r="AK198" s="73" t="s">
        <v>1157</v>
      </c>
      <c r="AL198" s="73" t="s">
        <v>109</v>
      </c>
      <c r="AM198" s="73" t="s">
        <v>111</v>
      </c>
      <c r="AN198" s="84">
        <v>98029.0</v>
      </c>
      <c r="AO198" s="85" t="s">
        <v>1158</v>
      </c>
      <c r="AP198" s="85"/>
      <c r="AQ198" s="73" t="s">
        <v>606</v>
      </c>
      <c r="AR198" s="73" t="s">
        <v>1159</v>
      </c>
      <c r="AS198" s="49"/>
      <c r="AT198" s="110"/>
      <c r="AU198" s="110"/>
      <c r="AV198" s="110"/>
      <c r="AW198" s="49"/>
      <c r="AX198" s="69"/>
      <c r="BB198" s="49"/>
      <c r="BC198" s="69"/>
      <c r="BE198" s="49"/>
      <c r="BF198" s="69"/>
      <c r="BG198" s="69"/>
      <c r="BI198" s="49"/>
      <c r="BJ198" s="51">
        <v>1178.0</v>
      </c>
    </row>
    <row r="199" ht="15.75" customHeight="1">
      <c r="A199" s="50">
        <v>196.0</v>
      </c>
      <c r="B199" s="50"/>
      <c r="C199" s="50" t="s">
        <v>1160</v>
      </c>
      <c r="D199" s="69"/>
      <c r="E199" s="50" t="s">
        <v>1161</v>
      </c>
      <c r="G199" s="74">
        <v>42064.0</v>
      </c>
      <c r="H199" s="73" t="s">
        <v>94</v>
      </c>
      <c r="I199" s="55">
        <f>IF(H199='DO NOT EDIT'!I$6,1,0)</f>
        <v>1</v>
      </c>
      <c r="J199" s="75"/>
      <c r="K199" s="77" t="s">
        <v>109</v>
      </c>
      <c r="L199" s="110"/>
      <c r="M199" s="77" t="s">
        <v>27</v>
      </c>
      <c r="N199" s="65" t="s">
        <v>53</v>
      </c>
      <c r="O199" s="77" t="s">
        <v>327</v>
      </c>
      <c r="P199" s="78">
        <v>38043.0</v>
      </c>
      <c r="Q199" s="59">
        <f t="shared" si="1"/>
        <v>13</v>
      </c>
      <c r="R199" s="49"/>
      <c r="S199" s="73" t="s">
        <v>384</v>
      </c>
      <c r="T199" s="111"/>
      <c r="U199" s="110"/>
      <c r="V199" s="110"/>
      <c r="W199" s="49"/>
      <c r="X199" s="65"/>
      <c r="Y199" s="65"/>
      <c r="Z199" s="65"/>
      <c r="AA199" s="49"/>
      <c r="AF199" s="49"/>
      <c r="AG199" s="73"/>
      <c r="AH199" s="73"/>
      <c r="AI199" s="73"/>
      <c r="AJ199" s="49"/>
      <c r="AK199" s="73" t="s">
        <v>1162</v>
      </c>
      <c r="AL199" s="73" t="s">
        <v>109</v>
      </c>
      <c r="AM199" s="73" t="s">
        <v>111</v>
      </c>
      <c r="AN199" s="84">
        <v>98029.0</v>
      </c>
      <c r="AO199" s="85" t="s">
        <v>1163</v>
      </c>
      <c r="AP199" s="85"/>
      <c r="AQ199" s="73" t="s">
        <v>1164</v>
      </c>
      <c r="AR199" s="73" t="s">
        <v>1165</v>
      </c>
      <c r="AS199" s="49"/>
      <c r="AT199" s="110"/>
      <c r="AU199" s="110"/>
      <c r="AV199" s="110"/>
      <c r="AW199" s="49"/>
      <c r="AX199" s="69"/>
      <c r="BB199" s="49"/>
      <c r="BC199" s="69"/>
      <c r="BE199" s="49"/>
      <c r="BF199" s="69"/>
      <c r="BG199" s="69"/>
      <c r="BI199" s="49"/>
      <c r="BJ199" s="51">
        <v>1179.0</v>
      </c>
    </row>
    <row r="200" ht="15.75" customHeight="1">
      <c r="A200" s="50">
        <v>197.0</v>
      </c>
      <c r="B200" s="50"/>
      <c r="C200" s="50" t="s">
        <v>1166</v>
      </c>
      <c r="D200" s="69"/>
      <c r="E200" s="50" t="s">
        <v>1167</v>
      </c>
      <c r="G200" s="52">
        <v>42499.0</v>
      </c>
      <c r="H200" s="56" t="s">
        <v>133</v>
      </c>
      <c r="I200" s="55">
        <f>IF(H200='DO NOT EDIT'!I$6,1,0)</f>
        <v>0</v>
      </c>
      <c r="J200" s="75" t="s">
        <v>391</v>
      </c>
      <c r="K200" s="56" t="s">
        <v>208</v>
      </c>
      <c r="L200" s="110"/>
      <c r="M200" s="56" t="s">
        <v>104</v>
      </c>
      <c r="N200" s="65" t="s">
        <v>53</v>
      </c>
      <c r="O200" s="56" t="s">
        <v>308</v>
      </c>
      <c r="P200" s="52">
        <v>40037.0</v>
      </c>
      <c r="Q200" s="59">
        <f t="shared" si="1"/>
        <v>7</v>
      </c>
      <c r="R200" s="49"/>
      <c r="S200" s="56" t="s">
        <v>317</v>
      </c>
      <c r="T200" s="111"/>
      <c r="U200" s="53">
        <v>42499.0</v>
      </c>
      <c r="V200" s="110"/>
      <c r="W200" s="49"/>
      <c r="X200" s="65"/>
      <c r="Y200" s="65"/>
      <c r="Z200" s="65"/>
      <c r="AA200" s="49"/>
      <c r="AF200" s="49"/>
      <c r="AG200" s="56"/>
      <c r="AH200" s="56"/>
      <c r="AI200" s="56"/>
      <c r="AJ200" s="49"/>
      <c r="AK200" s="56" t="s">
        <v>1168</v>
      </c>
      <c r="AL200" s="56" t="s">
        <v>1169</v>
      </c>
      <c r="AM200" s="56" t="s">
        <v>111</v>
      </c>
      <c r="AN200" s="56">
        <v>98023.0</v>
      </c>
      <c r="AO200" s="67" t="s">
        <v>1170</v>
      </c>
      <c r="AP200" s="134"/>
      <c r="AQ200" s="56" t="s">
        <v>1171</v>
      </c>
      <c r="AR200" s="56" t="s">
        <v>1172</v>
      </c>
      <c r="AS200" s="49"/>
      <c r="AT200" s="56" t="s">
        <v>314</v>
      </c>
      <c r="AU200" s="110"/>
      <c r="AV200" s="56" t="s">
        <v>215</v>
      </c>
      <c r="AW200" s="49"/>
      <c r="AX200" s="69"/>
      <c r="BB200" s="49"/>
      <c r="BC200" s="69"/>
      <c r="BE200" s="49"/>
      <c r="BF200" s="69"/>
      <c r="BG200" s="69"/>
      <c r="BI200" s="49"/>
      <c r="BJ200" s="51">
        <v>1180.0</v>
      </c>
    </row>
    <row r="201" ht="15.75" customHeight="1">
      <c r="A201" s="50">
        <v>198.0</v>
      </c>
      <c r="B201" s="50"/>
      <c r="C201" s="50" t="s">
        <v>1173</v>
      </c>
      <c r="D201" s="69"/>
      <c r="E201" s="50" t="s">
        <v>1167</v>
      </c>
      <c r="G201" s="52">
        <v>42499.0</v>
      </c>
      <c r="H201" s="56" t="s">
        <v>133</v>
      </c>
      <c r="I201" s="55">
        <f>IF(H201='DO NOT EDIT'!I$6,1,0)</f>
        <v>0</v>
      </c>
      <c r="J201" s="75" t="s">
        <v>391</v>
      </c>
      <c r="K201" s="56" t="s">
        <v>208</v>
      </c>
      <c r="L201" s="110"/>
      <c r="M201" s="56" t="s">
        <v>104</v>
      </c>
      <c r="N201" s="65" t="s">
        <v>53</v>
      </c>
      <c r="O201" s="56" t="s">
        <v>308</v>
      </c>
      <c r="P201" s="52">
        <v>37480.0</v>
      </c>
      <c r="Q201" s="59">
        <f t="shared" si="1"/>
        <v>14</v>
      </c>
      <c r="R201" s="49"/>
      <c r="S201" s="56" t="s">
        <v>317</v>
      </c>
      <c r="T201" s="111"/>
      <c r="U201" s="53">
        <v>42499.0</v>
      </c>
      <c r="V201" s="110"/>
      <c r="W201" s="49"/>
      <c r="X201" s="65"/>
      <c r="Y201" s="65"/>
      <c r="Z201" s="65"/>
      <c r="AA201" s="49"/>
      <c r="AF201" s="49"/>
      <c r="AG201" s="56"/>
      <c r="AH201" s="56"/>
      <c r="AI201" s="56"/>
      <c r="AJ201" s="49"/>
      <c r="AK201" s="56" t="s">
        <v>1168</v>
      </c>
      <c r="AL201" s="56" t="s">
        <v>1169</v>
      </c>
      <c r="AM201" s="56" t="s">
        <v>111</v>
      </c>
      <c r="AN201" s="56">
        <v>98023.0</v>
      </c>
      <c r="AO201" s="67" t="s">
        <v>1170</v>
      </c>
      <c r="AP201" s="134"/>
      <c r="AQ201" s="56" t="s">
        <v>1171</v>
      </c>
      <c r="AR201" s="56" t="s">
        <v>1172</v>
      </c>
      <c r="AS201" s="49"/>
      <c r="AT201" s="56" t="s">
        <v>314</v>
      </c>
      <c r="AU201" s="110"/>
      <c r="AV201" s="56" t="s">
        <v>215</v>
      </c>
      <c r="AW201" s="49"/>
      <c r="AX201" s="69"/>
      <c r="BB201" s="49"/>
      <c r="BC201" s="69"/>
      <c r="BE201" s="49"/>
      <c r="BF201" s="69"/>
      <c r="BG201" s="69"/>
      <c r="BI201" s="49"/>
      <c r="BJ201" s="51">
        <v>1181.0</v>
      </c>
    </row>
    <row r="202" ht="15.75" customHeight="1">
      <c r="A202" s="50">
        <v>199.0</v>
      </c>
      <c r="B202" s="50"/>
      <c r="C202" s="50" t="s">
        <v>1174</v>
      </c>
      <c r="D202" s="69"/>
      <c r="E202" s="50" t="s">
        <v>1175</v>
      </c>
      <c r="G202" s="52">
        <v>42495.0</v>
      </c>
      <c r="H202" s="56" t="s">
        <v>133</v>
      </c>
      <c r="I202" s="55">
        <f>IF(H202='DO NOT EDIT'!I$6,1,0)</f>
        <v>0</v>
      </c>
      <c r="J202" s="75" t="s">
        <v>391</v>
      </c>
      <c r="K202" s="56" t="s">
        <v>208</v>
      </c>
      <c r="L202" s="110"/>
      <c r="M202" s="56" t="s">
        <v>25</v>
      </c>
      <c r="N202" s="65" t="s">
        <v>53</v>
      </c>
      <c r="O202" s="56" t="s">
        <v>327</v>
      </c>
      <c r="P202" s="52">
        <v>39977.0</v>
      </c>
      <c r="Q202" s="59">
        <f t="shared" si="1"/>
        <v>8</v>
      </c>
      <c r="R202" s="49"/>
      <c r="S202" s="56" t="s">
        <v>384</v>
      </c>
      <c r="T202" s="111"/>
      <c r="U202" s="53">
        <v>42495.0</v>
      </c>
      <c r="V202" s="110"/>
      <c r="W202" s="49"/>
      <c r="X202" s="64">
        <v>42693.0</v>
      </c>
      <c r="Y202" s="64">
        <v>42870.0</v>
      </c>
      <c r="Z202" s="65"/>
      <c r="AA202" s="49"/>
      <c r="AF202" s="49"/>
      <c r="AG202" s="56" t="s">
        <v>299</v>
      </c>
      <c r="AH202" s="56" t="s">
        <v>1000</v>
      </c>
      <c r="AI202" s="56" t="s">
        <v>1176</v>
      </c>
      <c r="AJ202" s="49"/>
      <c r="AK202" s="56" t="s">
        <v>1177</v>
      </c>
      <c r="AL202" s="56" t="s">
        <v>208</v>
      </c>
      <c r="AM202" s="56" t="s">
        <v>111</v>
      </c>
      <c r="AN202" s="56">
        <v>98034.0</v>
      </c>
      <c r="AO202" s="67" t="s">
        <v>1178</v>
      </c>
      <c r="AP202" s="134"/>
      <c r="AQ202" s="56" t="s">
        <v>1179</v>
      </c>
      <c r="AR202" s="56" t="s">
        <v>1180</v>
      </c>
      <c r="AS202" s="49"/>
      <c r="AT202" s="56" t="s">
        <v>314</v>
      </c>
      <c r="AU202" s="110"/>
      <c r="AV202" s="56" t="s">
        <v>728</v>
      </c>
      <c r="AW202" s="49"/>
      <c r="AX202" s="69"/>
      <c r="BB202" s="49"/>
      <c r="BC202" s="69"/>
      <c r="BE202" s="49"/>
      <c r="BF202" s="69"/>
      <c r="BG202" s="69"/>
      <c r="BI202" s="49"/>
      <c r="BJ202" s="51">
        <v>1182.0</v>
      </c>
    </row>
    <row r="203" ht="15.75" customHeight="1">
      <c r="A203" s="50">
        <v>200.0</v>
      </c>
      <c r="B203" s="50"/>
      <c r="C203" s="50" t="s">
        <v>1181</v>
      </c>
      <c r="D203" s="69"/>
      <c r="E203" s="50" t="s">
        <v>1182</v>
      </c>
      <c r="G203" s="52">
        <v>42494.0</v>
      </c>
      <c r="H203" s="56" t="s">
        <v>133</v>
      </c>
      <c r="I203" s="55">
        <f>IF(H203='DO NOT EDIT'!I$6,1,0)</f>
        <v>0</v>
      </c>
      <c r="J203" s="75" t="s">
        <v>391</v>
      </c>
      <c r="K203" s="56" t="s">
        <v>144</v>
      </c>
      <c r="L203" s="110"/>
      <c r="M203" s="56" t="s">
        <v>104</v>
      </c>
      <c r="N203" s="65" t="s">
        <v>53</v>
      </c>
      <c r="O203" s="56" t="s">
        <v>308</v>
      </c>
      <c r="P203" s="52">
        <v>40194.0</v>
      </c>
      <c r="Q203" s="59">
        <f t="shared" si="1"/>
        <v>7</v>
      </c>
      <c r="R203" s="49"/>
      <c r="S203" s="56" t="s">
        <v>384</v>
      </c>
      <c r="T203" s="111"/>
      <c r="U203" s="110"/>
      <c r="V203" s="110"/>
      <c r="W203" s="49"/>
      <c r="X203" s="65"/>
      <c r="Y203" s="65"/>
      <c r="Z203" s="65"/>
      <c r="AA203" s="49"/>
      <c r="AF203" s="49"/>
      <c r="AG203" s="56"/>
      <c r="AH203" s="56"/>
      <c r="AI203" s="56"/>
      <c r="AJ203" s="49"/>
      <c r="AK203" s="56" t="s">
        <v>1183</v>
      </c>
      <c r="AL203" s="56" t="s">
        <v>144</v>
      </c>
      <c r="AM203" s="56" t="s">
        <v>111</v>
      </c>
      <c r="AN203" s="56">
        <v>98052.0</v>
      </c>
      <c r="AO203" s="67" t="s">
        <v>1184</v>
      </c>
      <c r="AP203" s="134"/>
      <c r="AQ203" s="56" t="s">
        <v>1185</v>
      </c>
      <c r="AR203" s="56" t="s">
        <v>1186</v>
      </c>
      <c r="AS203" s="49"/>
      <c r="AT203" s="110"/>
      <c r="AU203" s="110"/>
      <c r="AV203" s="56" t="s">
        <v>1187</v>
      </c>
      <c r="AW203" s="49"/>
      <c r="AX203" s="51" t="s">
        <v>1188</v>
      </c>
      <c r="BB203" s="49"/>
      <c r="BC203" s="69"/>
      <c r="BE203" s="49"/>
      <c r="BF203" s="69"/>
      <c r="BG203" s="69"/>
      <c r="BI203" s="49"/>
      <c r="BJ203" s="51">
        <v>1183.0</v>
      </c>
    </row>
    <row r="204" ht="15.75" customHeight="1">
      <c r="A204" s="50">
        <v>201.0</v>
      </c>
      <c r="B204" s="50"/>
      <c r="C204" s="50" t="s">
        <v>1189</v>
      </c>
      <c r="D204" s="69"/>
      <c r="E204" s="50" t="s">
        <v>568</v>
      </c>
      <c r="G204" s="52">
        <v>42423.0</v>
      </c>
      <c r="H204" s="56" t="s">
        <v>199</v>
      </c>
      <c r="I204" s="55">
        <f>IF(H204='DO NOT EDIT'!I$6,1,0)</f>
        <v>0</v>
      </c>
      <c r="J204" s="53"/>
      <c r="K204" s="56" t="s">
        <v>144</v>
      </c>
      <c r="L204" s="110"/>
      <c r="M204" s="56" t="s">
        <v>104</v>
      </c>
      <c r="N204" s="65" t="s">
        <v>53</v>
      </c>
      <c r="O204" s="56" t="s">
        <v>135</v>
      </c>
      <c r="P204" s="52">
        <v>33735.0</v>
      </c>
      <c r="Q204" s="59">
        <f t="shared" si="1"/>
        <v>25</v>
      </c>
      <c r="R204" s="49"/>
      <c r="S204" s="56" t="s">
        <v>127</v>
      </c>
      <c r="T204" s="111"/>
      <c r="U204" s="110"/>
      <c r="V204" s="110"/>
      <c r="W204" s="49"/>
      <c r="X204" s="65"/>
      <c r="Y204" s="65"/>
      <c r="Z204" s="65"/>
      <c r="AA204" s="49"/>
      <c r="AF204" s="49"/>
      <c r="AG204" s="56"/>
      <c r="AH204" s="56"/>
      <c r="AI204" s="56"/>
      <c r="AJ204" s="49"/>
      <c r="AK204" s="56" t="s">
        <v>1190</v>
      </c>
      <c r="AL204" s="56" t="s">
        <v>144</v>
      </c>
      <c r="AM204" s="56" t="s">
        <v>111</v>
      </c>
      <c r="AN204" s="156"/>
      <c r="AO204" s="67" t="s">
        <v>1191</v>
      </c>
      <c r="AP204" s="134"/>
      <c r="AQ204" s="56" t="s">
        <v>820</v>
      </c>
      <c r="AR204" s="56" t="s">
        <v>1192</v>
      </c>
      <c r="AS204" s="49"/>
      <c r="AT204" s="110"/>
      <c r="AU204" s="110"/>
      <c r="AV204" s="56" t="s">
        <v>1193</v>
      </c>
      <c r="AW204" s="49"/>
      <c r="AX204" s="51" t="s">
        <v>1194</v>
      </c>
      <c r="AZ204" s="50" t="s">
        <v>1195</v>
      </c>
      <c r="BB204" s="49"/>
      <c r="BC204" s="69"/>
      <c r="BE204" s="49"/>
      <c r="BF204" s="51" t="s">
        <v>1196</v>
      </c>
      <c r="BG204" s="69"/>
      <c r="BI204" s="49"/>
      <c r="BJ204" s="51">
        <v>1184.0</v>
      </c>
    </row>
    <row r="205" ht="15.75" customHeight="1">
      <c r="A205" s="50">
        <v>202.0</v>
      </c>
      <c r="B205" s="50"/>
      <c r="C205" s="50" t="s">
        <v>895</v>
      </c>
      <c r="D205" s="50" t="s">
        <v>225</v>
      </c>
      <c r="E205" s="50" t="s">
        <v>1197</v>
      </c>
      <c r="G205" s="109">
        <v>42502.0</v>
      </c>
      <c r="H205" s="56" t="s">
        <v>133</v>
      </c>
      <c r="I205" s="55">
        <f>IF(H205='DO NOT EDIT'!I$6,1,0)</f>
        <v>0</v>
      </c>
      <c r="J205" s="75" t="s">
        <v>391</v>
      </c>
      <c r="K205" s="56" t="s">
        <v>208</v>
      </c>
      <c r="L205" s="110"/>
      <c r="M205" s="56" t="s">
        <v>25</v>
      </c>
      <c r="N205" s="65" t="s">
        <v>53</v>
      </c>
      <c r="O205" s="56" t="s">
        <v>327</v>
      </c>
      <c r="P205" s="109">
        <v>39314.0</v>
      </c>
      <c r="Q205" s="59">
        <f t="shared" si="1"/>
        <v>9</v>
      </c>
      <c r="R205" s="49"/>
      <c r="S205" s="56" t="s">
        <v>384</v>
      </c>
      <c r="T205" s="111"/>
      <c r="U205" s="112">
        <v>42502.0</v>
      </c>
      <c r="V205" s="110"/>
      <c r="W205" s="49"/>
      <c r="X205" s="65"/>
      <c r="Y205" s="65"/>
      <c r="Z205" s="65"/>
      <c r="AA205" s="49"/>
      <c r="AF205" s="49"/>
      <c r="AG205" s="113"/>
      <c r="AH205" s="113"/>
      <c r="AI205" s="113"/>
      <c r="AJ205" s="49"/>
      <c r="AK205" s="113" t="s">
        <v>1198</v>
      </c>
      <c r="AL205" s="113" t="s">
        <v>208</v>
      </c>
      <c r="AM205" s="113" t="s">
        <v>111</v>
      </c>
      <c r="AN205" s="114">
        <v>98034.0</v>
      </c>
      <c r="AO205" s="113" t="s">
        <v>1199</v>
      </c>
      <c r="AP205" s="115"/>
      <c r="AQ205" s="113" t="s">
        <v>636</v>
      </c>
      <c r="AR205" s="128" t="s">
        <v>1200</v>
      </c>
      <c r="AS205" s="49"/>
      <c r="AT205" s="113" t="s">
        <v>314</v>
      </c>
      <c r="AU205" s="115"/>
      <c r="AV205" s="113" t="s">
        <v>182</v>
      </c>
      <c r="AW205" s="49"/>
      <c r="AX205" s="116" t="s">
        <v>1201</v>
      </c>
      <c r="BB205" s="49"/>
      <c r="BC205" s="69"/>
      <c r="BE205" s="49"/>
      <c r="BF205" s="69"/>
      <c r="BG205" s="69"/>
      <c r="BI205" s="49"/>
      <c r="BJ205" s="51">
        <v>1185.0</v>
      </c>
    </row>
    <row r="206" ht="15.75" customHeight="1">
      <c r="A206" s="50">
        <v>203.0</v>
      </c>
      <c r="B206" s="50"/>
      <c r="C206" s="50" t="s">
        <v>656</v>
      </c>
      <c r="D206" s="50"/>
      <c r="E206" s="50" t="s">
        <v>1202</v>
      </c>
      <c r="G206" s="109">
        <v>42502.0</v>
      </c>
      <c r="H206" s="56" t="s">
        <v>94</v>
      </c>
      <c r="I206" s="55">
        <f>IF(H206='DO NOT EDIT'!I$6,1,0)</f>
        <v>1</v>
      </c>
      <c r="J206" s="53"/>
      <c r="K206" s="56" t="s">
        <v>208</v>
      </c>
      <c r="L206" s="110"/>
      <c r="M206" s="56" t="s">
        <v>29</v>
      </c>
      <c r="N206" s="65" t="s">
        <v>53</v>
      </c>
      <c r="O206" s="56" t="s">
        <v>308</v>
      </c>
      <c r="P206" s="109">
        <v>38106.0</v>
      </c>
      <c r="Q206" s="59">
        <f t="shared" si="1"/>
        <v>13</v>
      </c>
      <c r="R206" s="49"/>
      <c r="S206" s="56" t="s">
        <v>317</v>
      </c>
      <c r="T206" s="111"/>
      <c r="U206" s="112">
        <v>42502.0</v>
      </c>
      <c r="V206" s="110"/>
      <c r="W206" s="49"/>
      <c r="X206" s="64">
        <v>42789.0</v>
      </c>
      <c r="Y206" s="64">
        <v>42931.0</v>
      </c>
      <c r="Z206" s="65"/>
      <c r="AA206" s="49"/>
      <c r="AF206" s="49"/>
      <c r="AG206" s="113" t="s">
        <v>299</v>
      </c>
      <c r="AH206" s="113" t="s">
        <v>451</v>
      </c>
      <c r="AI206" s="113" t="s">
        <v>318</v>
      </c>
      <c r="AJ206" s="49"/>
      <c r="AK206" s="113" t="s">
        <v>1203</v>
      </c>
      <c r="AL206" s="113" t="s">
        <v>208</v>
      </c>
      <c r="AM206" s="113" t="s">
        <v>111</v>
      </c>
      <c r="AN206" s="114">
        <v>98034.0</v>
      </c>
      <c r="AO206" s="113" t="s">
        <v>1204</v>
      </c>
      <c r="AP206" s="115"/>
      <c r="AQ206" s="115"/>
      <c r="AR206" s="128" t="s">
        <v>1205</v>
      </c>
      <c r="AS206" s="49"/>
      <c r="AT206" s="113" t="s">
        <v>314</v>
      </c>
      <c r="AU206" s="115"/>
      <c r="AV206" s="113" t="s">
        <v>248</v>
      </c>
      <c r="AW206" s="49"/>
      <c r="AX206" s="116" t="s">
        <v>1206</v>
      </c>
      <c r="BB206" s="49"/>
      <c r="BC206" s="69"/>
      <c r="BE206" s="49"/>
      <c r="BF206" s="69"/>
      <c r="BG206" s="69"/>
      <c r="BI206" s="49"/>
      <c r="BJ206" s="51">
        <v>1187.0</v>
      </c>
    </row>
    <row r="207" ht="15.75" customHeight="1">
      <c r="A207" s="50">
        <v>204.0</v>
      </c>
      <c r="B207" s="50"/>
      <c r="C207" s="50" t="s">
        <v>1207</v>
      </c>
      <c r="D207" s="69"/>
      <c r="E207" s="50" t="s">
        <v>1208</v>
      </c>
      <c r="G207" s="155"/>
      <c r="H207" s="56" t="s">
        <v>133</v>
      </c>
      <c r="I207" s="55">
        <f>IF(H207='DO NOT EDIT'!I$6,1,0)</f>
        <v>0</v>
      </c>
      <c r="J207" s="75" t="s">
        <v>391</v>
      </c>
      <c r="K207" s="56" t="s">
        <v>95</v>
      </c>
      <c r="L207" s="110"/>
      <c r="M207" s="56" t="s">
        <v>43</v>
      </c>
      <c r="N207" s="65" t="s">
        <v>53</v>
      </c>
      <c r="O207" s="56" t="s">
        <v>308</v>
      </c>
      <c r="P207" s="155"/>
      <c r="Q207" s="59">
        <f t="shared" si="1"/>
        <v>117</v>
      </c>
      <c r="R207" s="49"/>
      <c r="S207" s="56" t="s">
        <v>317</v>
      </c>
      <c r="T207" s="111"/>
      <c r="U207" s="110"/>
      <c r="V207" s="110"/>
      <c r="W207" s="49"/>
      <c r="X207" s="65"/>
      <c r="Y207" s="65"/>
      <c r="Z207" s="65"/>
      <c r="AA207" s="49"/>
      <c r="AF207" s="49"/>
      <c r="AG207" s="56" t="s">
        <v>289</v>
      </c>
      <c r="AH207" s="56"/>
      <c r="AI207" s="56"/>
      <c r="AJ207" s="49"/>
      <c r="AK207" s="56" t="s">
        <v>1209</v>
      </c>
      <c r="AL207" s="56" t="s">
        <v>95</v>
      </c>
      <c r="AM207" s="56" t="s">
        <v>111</v>
      </c>
      <c r="AN207" s="56">
        <v>98117.0</v>
      </c>
      <c r="AO207" s="134"/>
      <c r="AP207" s="134"/>
      <c r="AQ207" s="110"/>
      <c r="AR207" s="110"/>
      <c r="AS207" s="49"/>
      <c r="AT207" s="110"/>
      <c r="AU207" s="110"/>
      <c r="AV207" s="110"/>
      <c r="AW207" s="49"/>
      <c r="AX207" s="69"/>
      <c r="BB207" s="49"/>
      <c r="BC207" s="69"/>
      <c r="BE207" s="49"/>
      <c r="BF207" s="69"/>
      <c r="BG207" s="69"/>
      <c r="BI207" s="49"/>
      <c r="BJ207" s="51">
        <v>1189.0</v>
      </c>
    </row>
    <row r="208" ht="15.75" customHeight="1">
      <c r="A208" s="50">
        <v>205.0</v>
      </c>
      <c r="B208" s="50"/>
      <c r="C208" s="50" t="s">
        <v>781</v>
      </c>
      <c r="D208" s="69"/>
      <c r="E208" s="50" t="s">
        <v>1210</v>
      </c>
      <c r="G208" s="155"/>
      <c r="H208" s="56" t="s">
        <v>133</v>
      </c>
      <c r="I208" s="55">
        <f>IF(H208='DO NOT EDIT'!I$6,1,0)</f>
        <v>0</v>
      </c>
      <c r="J208" s="75" t="s">
        <v>391</v>
      </c>
      <c r="K208" s="56" t="s">
        <v>95</v>
      </c>
      <c r="L208" s="110"/>
      <c r="M208" s="56" t="s">
        <v>104</v>
      </c>
      <c r="N208" s="65" t="s">
        <v>53</v>
      </c>
      <c r="O208" s="56" t="s">
        <v>308</v>
      </c>
      <c r="P208" s="155"/>
      <c r="Q208" s="59">
        <f t="shared" si="1"/>
        <v>117</v>
      </c>
      <c r="R208" s="49"/>
      <c r="S208" s="56" t="s">
        <v>317</v>
      </c>
      <c r="T208" s="111"/>
      <c r="U208" s="110"/>
      <c r="V208" s="110"/>
      <c r="W208" s="49"/>
      <c r="X208" s="65"/>
      <c r="Y208" s="65"/>
      <c r="Z208" s="65"/>
      <c r="AA208" s="49"/>
      <c r="AF208" s="49"/>
      <c r="AG208" s="56" t="s">
        <v>289</v>
      </c>
      <c r="AH208" s="110"/>
      <c r="AI208" s="110"/>
      <c r="AJ208" s="49"/>
      <c r="AK208" s="110"/>
      <c r="AL208" s="110"/>
      <c r="AM208" s="110"/>
      <c r="AN208" s="156"/>
      <c r="AO208" s="134"/>
      <c r="AP208" s="134"/>
      <c r="AQ208" s="110"/>
      <c r="AR208" s="110"/>
      <c r="AS208" s="49"/>
      <c r="AT208" s="110"/>
      <c r="AU208" s="110"/>
      <c r="AV208" s="110"/>
      <c r="AW208" s="49"/>
      <c r="AX208" s="69"/>
      <c r="BB208" s="49"/>
      <c r="BC208" s="69"/>
      <c r="BE208" s="49"/>
      <c r="BF208" s="69"/>
      <c r="BG208" s="69"/>
      <c r="BI208" s="49"/>
      <c r="BJ208" s="51">
        <v>1190.0</v>
      </c>
    </row>
    <row r="209" ht="15.75" customHeight="1">
      <c r="A209" s="50">
        <v>206.0</v>
      </c>
      <c r="B209" s="50"/>
      <c r="C209" s="50" t="s">
        <v>1211</v>
      </c>
      <c r="D209" s="69"/>
      <c r="E209" s="50" t="s">
        <v>1212</v>
      </c>
      <c r="G209" s="52">
        <v>42521.0</v>
      </c>
      <c r="H209" s="56" t="s">
        <v>133</v>
      </c>
      <c r="I209" s="55">
        <f>IF(H209='DO NOT EDIT'!I$6,1,0)</f>
        <v>0</v>
      </c>
      <c r="J209" s="75" t="s">
        <v>391</v>
      </c>
      <c r="K209" s="56" t="s">
        <v>95</v>
      </c>
      <c r="L209" s="110"/>
      <c r="M209" s="56" t="s">
        <v>104</v>
      </c>
      <c r="N209" s="65" t="s">
        <v>53</v>
      </c>
      <c r="O209" s="56" t="s">
        <v>135</v>
      </c>
      <c r="P209" s="52">
        <v>27931.0</v>
      </c>
      <c r="Q209" s="59">
        <f t="shared" si="1"/>
        <v>41</v>
      </c>
      <c r="R209" s="49"/>
      <c r="S209" s="56" t="s">
        <v>127</v>
      </c>
      <c r="T209" s="111"/>
      <c r="U209" s="110"/>
      <c r="V209" s="110"/>
      <c r="W209" s="49"/>
      <c r="X209" s="65"/>
      <c r="Y209" s="65"/>
      <c r="Z209" s="65"/>
      <c r="AA209" s="49"/>
      <c r="AF209" s="49"/>
      <c r="AG209" s="56"/>
      <c r="AH209" s="56"/>
      <c r="AI209" s="56"/>
      <c r="AJ209" s="49"/>
      <c r="AK209" s="56" t="s">
        <v>1213</v>
      </c>
      <c r="AL209" s="56" t="s">
        <v>95</v>
      </c>
      <c r="AM209" s="56" t="s">
        <v>111</v>
      </c>
      <c r="AN209" s="56">
        <v>98103.0</v>
      </c>
      <c r="AO209" s="134"/>
      <c r="AP209" s="134"/>
      <c r="AQ209" s="110"/>
      <c r="AR209" s="56" t="s">
        <v>1214</v>
      </c>
      <c r="AS209" s="49"/>
      <c r="AT209" s="56" t="s">
        <v>1215</v>
      </c>
      <c r="AU209" s="110"/>
      <c r="AV209" s="110"/>
      <c r="AW209" s="49"/>
      <c r="AX209" s="69"/>
      <c r="BB209" s="49"/>
      <c r="BC209" s="69"/>
      <c r="BE209" s="49"/>
      <c r="BF209" s="69"/>
      <c r="BG209" s="69"/>
      <c r="BI209" s="49"/>
      <c r="BJ209" s="51">
        <v>1191.0</v>
      </c>
    </row>
    <row r="210" ht="15.75" customHeight="1">
      <c r="A210" s="50">
        <v>207.0</v>
      </c>
      <c r="B210" s="50"/>
      <c r="C210" s="50" t="s">
        <v>1216</v>
      </c>
      <c r="D210" s="69"/>
      <c r="E210" s="50" t="s">
        <v>1217</v>
      </c>
      <c r="G210" s="155"/>
      <c r="H210" s="56" t="s">
        <v>94</v>
      </c>
      <c r="I210" s="55">
        <f>IF(H210='DO NOT EDIT'!I$6,1,0)</f>
        <v>1</v>
      </c>
      <c r="J210" s="53"/>
      <c r="K210" s="56" t="s">
        <v>95</v>
      </c>
      <c r="L210" s="56" t="s">
        <v>118</v>
      </c>
      <c r="M210" s="56" t="s">
        <v>105</v>
      </c>
      <c r="N210" s="56" t="s">
        <v>106</v>
      </c>
      <c r="O210" s="56" t="s">
        <v>100</v>
      </c>
      <c r="P210" s="155"/>
      <c r="Q210" s="59">
        <f t="shared" si="1"/>
        <v>117</v>
      </c>
      <c r="R210" s="49"/>
      <c r="S210" s="56" t="s">
        <v>119</v>
      </c>
      <c r="T210" s="111"/>
      <c r="U210" s="110"/>
      <c r="V210" s="110"/>
      <c r="W210" s="49"/>
      <c r="X210" s="65"/>
      <c r="Y210" s="65"/>
      <c r="Z210" s="65"/>
      <c r="AA210" s="49"/>
      <c r="AF210" s="49"/>
      <c r="AG210" s="110"/>
      <c r="AH210" s="56" t="s">
        <v>1218</v>
      </c>
      <c r="AI210" s="110"/>
      <c r="AJ210" s="49"/>
      <c r="AK210" s="110"/>
      <c r="AL210" s="110"/>
      <c r="AM210" s="110"/>
      <c r="AN210" s="156"/>
      <c r="AO210" s="134"/>
      <c r="AP210" s="134"/>
      <c r="AQ210" s="110"/>
      <c r="AR210" s="56" t="s">
        <v>1219</v>
      </c>
      <c r="AS210" s="49"/>
      <c r="AT210" s="56" t="s">
        <v>1220</v>
      </c>
      <c r="AU210" s="110"/>
      <c r="AV210" s="110"/>
      <c r="AW210" s="49"/>
      <c r="AX210" s="69"/>
      <c r="BB210" s="49"/>
      <c r="BC210" s="69"/>
      <c r="BE210" s="49"/>
      <c r="BF210" s="69"/>
      <c r="BG210" s="69"/>
      <c r="BI210" s="49"/>
      <c r="BJ210" s="51">
        <v>1192.0</v>
      </c>
    </row>
    <row r="211" ht="15.75" customHeight="1">
      <c r="A211" s="50">
        <v>208.0</v>
      </c>
      <c r="B211" s="50"/>
      <c r="C211" s="50" t="s">
        <v>1221</v>
      </c>
      <c r="D211" s="69"/>
      <c r="E211" s="50" t="s">
        <v>235</v>
      </c>
      <c r="G211" s="52">
        <v>38671.0</v>
      </c>
      <c r="H211" s="56" t="s">
        <v>94</v>
      </c>
      <c r="I211" s="55">
        <f>IF(H211='DO NOT EDIT'!I$6,1,0)</f>
        <v>1</v>
      </c>
      <c r="J211" s="53"/>
      <c r="K211" s="56" t="s">
        <v>95</v>
      </c>
      <c r="L211" s="56" t="s">
        <v>145</v>
      </c>
      <c r="M211" s="56" t="s">
        <v>106</v>
      </c>
      <c r="N211" s="56" t="s">
        <v>97</v>
      </c>
      <c r="O211" s="56" t="s">
        <v>100</v>
      </c>
      <c r="P211" s="52">
        <v>30281.0</v>
      </c>
      <c r="Q211" s="59">
        <f t="shared" si="1"/>
        <v>34</v>
      </c>
      <c r="R211" s="49"/>
      <c r="S211" s="56" t="s">
        <v>119</v>
      </c>
      <c r="T211" s="111"/>
      <c r="U211" s="110"/>
      <c r="V211" s="110"/>
      <c r="W211" s="49"/>
      <c r="X211" s="64">
        <v>40544.0</v>
      </c>
      <c r="Y211" s="65"/>
      <c r="Z211" s="64">
        <v>40544.0</v>
      </c>
      <c r="AA211" s="49"/>
      <c r="AF211" s="49"/>
      <c r="AG211" s="110"/>
      <c r="AH211" s="56" t="s">
        <v>1222</v>
      </c>
      <c r="AI211" s="110"/>
      <c r="AJ211" s="49"/>
      <c r="AK211" s="56" t="s">
        <v>475</v>
      </c>
      <c r="AL211" s="56" t="s">
        <v>95</v>
      </c>
      <c r="AM211" s="56" t="s">
        <v>111</v>
      </c>
      <c r="AN211" s="56">
        <v>98105.0</v>
      </c>
      <c r="AO211" s="67" t="s">
        <v>477</v>
      </c>
      <c r="AP211" s="134"/>
      <c r="AQ211" s="110"/>
      <c r="AR211" s="56" t="s">
        <v>1223</v>
      </c>
      <c r="AS211" s="49"/>
      <c r="AT211" s="56" t="s">
        <v>1224</v>
      </c>
      <c r="AU211" s="56" t="s">
        <v>1225</v>
      </c>
      <c r="AV211" s="110"/>
      <c r="AW211" s="49"/>
      <c r="AX211" s="51" t="s">
        <v>509</v>
      </c>
      <c r="AY211" s="50" t="s">
        <v>1226</v>
      </c>
      <c r="BB211" s="49"/>
      <c r="BC211" s="69"/>
      <c r="BE211" s="49"/>
      <c r="BF211" s="69"/>
      <c r="BG211" s="69"/>
      <c r="BI211" s="49"/>
      <c r="BJ211" s="51">
        <v>1193.0</v>
      </c>
    </row>
    <row r="212" ht="15.75" customHeight="1">
      <c r="A212" s="50">
        <v>209.0</v>
      </c>
      <c r="B212" s="50"/>
      <c r="C212" s="50" t="s">
        <v>225</v>
      </c>
      <c r="D212" s="69"/>
      <c r="E212" s="50" t="s">
        <v>1227</v>
      </c>
      <c r="G212" s="155"/>
      <c r="H212" s="56" t="s">
        <v>133</v>
      </c>
      <c r="I212" s="55">
        <f>IF(H212='DO NOT EDIT'!I$6,1,0)</f>
        <v>0</v>
      </c>
      <c r="J212" s="75" t="s">
        <v>391</v>
      </c>
      <c r="K212" s="56" t="s">
        <v>95</v>
      </c>
      <c r="L212" s="110"/>
      <c r="M212" s="56" t="s">
        <v>43</v>
      </c>
      <c r="N212" s="65" t="s">
        <v>53</v>
      </c>
      <c r="O212" s="56" t="s">
        <v>135</v>
      </c>
      <c r="P212" s="52">
        <v>30118.0</v>
      </c>
      <c r="Q212" s="59">
        <f t="shared" si="1"/>
        <v>35</v>
      </c>
      <c r="R212" s="49"/>
      <c r="S212" s="56" t="s">
        <v>127</v>
      </c>
      <c r="T212" s="111"/>
      <c r="U212" s="110"/>
      <c r="V212" s="110"/>
      <c r="W212" s="49"/>
      <c r="X212" s="65"/>
      <c r="Y212" s="65"/>
      <c r="Z212" s="65"/>
      <c r="AA212" s="49"/>
      <c r="AF212" s="49"/>
      <c r="AG212" s="56" t="s">
        <v>289</v>
      </c>
      <c r="AH212" s="56"/>
      <c r="AI212" s="56"/>
      <c r="AJ212" s="49"/>
      <c r="AK212" s="56" t="s">
        <v>1228</v>
      </c>
      <c r="AL212" s="56" t="s">
        <v>95</v>
      </c>
      <c r="AM212" s="56" t="s">
        <v>111</v>
      </c>
      <c r="AN212" s="56">
        <v>98133.0</v>
      </c>
      <c r="AO212" s="134"/>
      <c r="AP212" s="134"/>
      <c r="AQ212" s="110"/>
      <c r="AR212" s="110"/>
      <c r="AS212" s="49"/>
      <c r="AT212" s="110"/>
      <c r="AU212" s="110"/>
      <c r="AV212" s="110"/>
      <c r="AW212" s="49"/>
      <c r="AX212" s="69"/>
      <c r="BB212" s="49"/>
      <c r="BC212" s="69"/>
      <c r="BE212" s="49"/>
      <c r="BF212" s="69"/>
      <c r="BG212" s="69"/>
      <c r="BI212" s="49"/>
      <c r="BJ212" s="51">
        <v>1194.0</v>
      </c>
    </row>
    <row r="213" ht="15.75" customHeight="1">
      <c r="A213" s="50">
        <v>210.0</v>
      </c>
      <c r="B213" s="50"/>
      <c r="C213" s="50" t="s">
        <v>1229</v>
      </c>
      <c r="D213" s="50"/>
      <c r="E213" s="50" t="s">
        <v>1230</v>
      </c>
      <c r="G213" s="109">
        <v>42528.0</v>
      </c>
      <c r="H213" s="56" t="s">
        <v>133</v>
      </c>
      <c r="I213" s="55">
        <f>IF(H213='DO NOT EDIT'!I$6,1,0)</f>
        <v>0</v>
      </c>
      <c r="J213" s="75" t="s">
        <v>391</v>
      </c>
      <c r="K213" s="56" t="s">
        <v>208</v>
      </c>
      <c r="L213" s="53"/>
      <c r="M213" s="56" t="s">
        <v>104</v>
      </c>
      <c r="N213" s="65" t="s">
        <v>53</v>
      </c>
      <c r="O213" s="56" t="s">
        <v>327</v>
      </c>
      <c r="P213" s="109">
        <v>41158.0</v>
      </c>
      <c r="Q213" s="59">
        <f t="shared" si="1"/>
        <v>4</v>
      </c>
      <c r="R213" s="61"/>
      <c r="S213" s="56" t="s">
        <v>384</v>
      </c>
      <c r="T213" s="63"/>
      <c r="U213" s="112">
        <v>42528.0</v>
      </c>
      <c r="V213" s="53"/>
      <c r="W213" s="61"/>
      <c r="X213" s="65"/>
      <c r="Y213" s="65"/>
      <c r="Z213" s="65"/>
      <c r="AA213" s="61"/>
      <c r="AF213" s="61"/>
      <c r="AG213" s="113"/>
      <c r="AH213" s="113"/>
      <c r="AI213" s="113"/>
      <c r="AJ213" s="61"/>
      <c r="AK213" s="113" t="s">
        <v>1231</v>
      </c>
      <c r="AL213" s="113" t="s">
        <v>208</v>
      </c>
      <c r="AM213" s="113" t="s">
        <v>111</v>
      </c>
      <c r="AN213" s="114">
        <v>98034.0</v>
      </c>
      <c r="AO213" s="113" t="s">
        <v>1232</v>
      </c>
      <c r="AP213" s="126"/>
      <c r="AQ213" s="113" t="s">
        <v>1233</v>
      </c>
      <c r="AR213" s="128" t="s">
        <v>1234</v>
      </c>
      <c r="AS213" s="61"/>
      <c r="AT213" s="56" t="s">
        <v>314</v>
      </c>
      <c r="AU213" s="56"/>
      <c r="AV213" s="56" t="s">
        <v>248</v>
      </c>
      <c r="AW213" s="61"/>
      <c r="AX213" s="69"/>
      <c r="BB213" s="61"/>
      <c r="BC213" s="69"/>
      <c r="BE213" s="61"/>
      <c r="BF213" s="69"/>
      <c r="BG213" s="69"/>
      <c r="BI213" s="49"/>
      <c r="BJ213" s="51">
        <v>1195.0</v>
      </c>
    </row>
    <row r="214" ht="15.75" customHeight="1">
      <c r="A214" s="50">
        <v>211.0</v>
      </c>
      <c r="B214" s="50"/>
      <c r="C214" s="50" t="s">
        <v>1235</v>
      </c>
      <c r="D214" s="50"/>
      <c r="E214" s="50" t="s">
        <v>1230</v>
      </c>
      <c r="G214" s="109">
        <v>42528.0</v>
      </c>
      <c r="H214" s="56" t="s">
        <v>94</v>
      </c>
      <c r="I214" s="55">
        <f>IF(H214='DO NOT EDIT'!I$6,1,0)</f>
        <v>1</v>
      </c>
      <c r="J214" s="53"/>
      <c r="K214" s="56" t="s">
        <v>208</v>
      </c>
      <c r="L214" s="53"/>
      <c r="M214" s="56" t="s">
        <v>27</v>
      </c>
      <c r="N214" s="65" t="s">
        <v>53</v>
      </c>
      <c r="O214" s="56" t="s">
        <v>327</v>
      </c>
      <c r="P214" s="109">
        <v>39886.0</v>
      </c>
      <c r="Q214" s="59">
        <f t="shared" si="1"/>
        <v>8</v>
      </c>
      <c r="R214" s="61"/>
      <c r="S214" s="56" t="s">
        <v>384</v>
      </c>
      <c r="T214" s="63"/>
      <c r="U214" s="112">
        <v>42528.0</v>
      </c>
      <c r="V214" s="53"/>
      <c r="W214" s="61"/>
      <c r="X214" s="64">
        <v>42658.0</v>
      </c>
      <c r="Y214" s="64">
        <v>42784.0</v>
      </c>
      <c r="Z214" s="65"/>
      <c r="AA214" s="61"/>
      <c r="AF214" s="61"/>
      <c r="AG214" s="113" t="s">
        <v>299</v>
      </c>
      <c r="AH214" s="113" t="s">
        <v>1236</v>
      </c>
      <c r="AI214" s="113" t="s">
        <v>1237</v>
      </c>
      <c r="AJ214" s="61"/>
      <c r="AK214" s="113" t="s">
        <v>1231</v>
      </c>
      <c r="AL214" s="113" t="s">
        <v>208</v>
      </c>
      <c r="AM214" s="113" t="s">
        <v>111</v>
      </c>
      <c r="AN214" s="114">
        <v>98034.0</v>
      </c>
      <c r="AO214" s="113" t="s">
        <v>1232</v>
      </c>
      <c r="AP214" s="126"/>
      <c r="AQ214" s="113" t="s">
        <v>1233</v>
      </c>
      <c r="AR214" s="128" t="s">
        <v>1234</v>
      </c>
      <c r="AS214" s="61"/>
      <c r="AT214" s="56" t="s">
        <v>314</v>
      </c>
      <c r="AU214" s="56"/>
      <c r="AV214" s="56" t="s">
        <v>248</v>
      </c>
      <c r="AW214" s="61"/>
      <c r="AX214" s="116" t="s">
        <v>1238</v>
      </c>
      <c r="BB214" s="61"/>
      <c r="BC214" s="69"/>
      <c r="BE214" s="61"/>
      <c r="BF214" s="69"/>
      <c r="BG214" s="69"/>
      <c r="BI214" s="49"/>
      <c r="BJ214" s="51">
        <v>1196.0</v>
      </c>
    </row>
    <row r="215" ht="15.75" customHeight="1">
      <c r="A215" s="50">
        <v>212.0</v>
      </c>
      <c r="B215" s="50"/>
      <c r="C215" s="50" t="s">
        <v>1239</v>
      </c>
      <c r="D215" s="50"/>
      <c r="E215" s="50" t="s">
        <v>1240</v>
      </c>
      <c r="G215" s="109">
        <v>42527.0</v>
      </c>
      <c r="H215" s="56" t="s">
        <v>133</v>
      </c>
      <c r="I215" s="55">
        <f>IF(H215='DO NOT EDIT'!I$6,1,0)</f>
        <v>0</v>
      </c>
      <c r="J215" s="75" t="s">
        <v>391</v>
      </c>
      <c r="K215" s="56" t="s">
        <v>208</v>
      </c>
      <c r="L215" s="53"/>
      <c r="M215" s="56" t="s">
        <v>104</v>
      </c>
      <c r="N215" s="65" t="s">
        <v>53</v>
      </c>
      <c r="O215" s="56" t="s">
        <v>308</v>
      </c>
      <c r="P215" s="109">
        <v>39430.0</v>
      </c>
      <c r="Q215" s="59">
        <f t="shared" si="1"/>
        <v>9</v>
      </c>
      <c r="R215" s="61"/>
      <c r="S215" s="56" t="s">
        <v>317</v>
      </c>
      <c r="T215" s="63"/>
      <c r="U215" s="112">
        <v>42527.0</v>
      </c>
      <c r="V215" s="53"/>
      <c r="W215" s="61"/>
      <c r="X215" s="65"/>
      <c r="Y215" s="65"/>
      <c r="Z215" s="65"/>
      <c r="AA215" s="61"/>
      <c r="AF215" s="61"/>
      <c r="AG215" s="113"/>
      <c r="AH215" s="113"/>
      <c r="AI215" s="113"/>
      <c r="AJ215" s="61"/>
      <c r="AK215" s="113" t="s">
        <v>1241</v>
      </c>
      <c r="AL215" s="113" t="s">
        <v>150</v>
      </c>
      <c r="AM215" s="113" t="s">
        <v>111</v>
      </c>
      <c r="AN215" s="114">
        <v>98075.0</v>
      </c>
      <c r="AO215" s="113" t="s">
        <v>1242</v>
      </c>
      <c r="AP215" s="126"/>
      <c r="AQ215" s="113" t="s">
        <v>1243</v>
      </c>
      <c r="AR215" s="128" t="s">
        <v>1244</v>
      </c>
      <c r="AS215" s="61"/>
      <c r="AT215" s="56" t="s">
        <v>314</v>
      </c>
      <c r="AU215" s="56"/>
      <c r="AV215" s="56" t="s">
        <v>728</v>
      </c>
      <c r="AW215" s="61"/>
      <c r="AX215" s="116" t="s">
        <v>1245</v>
      </c>
      <c r="BB215" s="61"/>
      <c r="BC215" s="69"/>
      <c r="BE215" s="61"/>
      <c r="BF215" s="69"/>
      <c r="BG215" s="69"/>
      <c r="BI215" s="49"/>
      <c r="BJ215" s="51">
        <v>1197.0</v>
      </c>
    </row>
    <row r="216" ht="15.75" customHeight="1">
      <c r="A216" s="50">
        <v>213.0</v>
      </c>
      <c r="B216" s="50"/>
      <c r="C216" s="50" t="s">
        <v>669</v>
      </c>
      <c r="D216" s="50"/>
      <c r="E216" s="50" t="s">
        <v>1246</v>
      </c>
      <c r="G216" s="109">
        <v>42527.0</v>
      </c>
      <c r="H216" s="56" t="s">
        <v>133</v>
      </c>
      <c r="I216" s="55">
        <f>IF(H216='DO NOT EDIT'!I$6,1,0)</f>
        <v>0</v>
      </c>
      <c r="J216" s="75" t="s">
        <v>391</v>
      </c>
      <c r="K216" s="56" t="s">
        <v>208</v>
      </c>
      <c r="L216" s="53"/>
      <c r="M216" s="56" t="s">
        <v>104</v>
      </c>
      <c r="N216" s="65" t="s">
        <v>53</v>
      </c>
      <c r="O216" s="56" t="s">
        <v>327</v>
      </c>
      <c r="P216" s="109">
        <v>40088.0</v>
      </c>
      <c r="Q216" s="59">
        <f t="shared" si="1"/>
        <v>7</v>
      </c>
      <c r="R216" s="61"/>
      <c r="S216" s="56" t="s">
        <v>384</v>
      </c>
      <c r="T216" s="63"/>
      <c r="U216" s="112">
        <v>42527.0</v>
      </c>
      <c r="V216" s="53"/>
      <c r="W216" s="61"/>
      <c r="X216" s="65"/>
      <c r="Y216" s="65"/>
      <c r="Z216" s="65"/>
      <c r="AA216" s="61"/>
      <c r="AF216" s="61"/>
      <c r="AG216" s="113"/>
      <c r="AH216" s="113"/>
      <c r="AI216" s="113"/>
      <c r="AJ216" s="61"/>
      <c r="AK216" s="113" t="s">
        <v>1247</v>
      </c>
      <c r="AL216" s="113" t="s">
        <v>150</v>
      </c>
      <c r="AM216" s="113" t="s">
        <v>111</v>
      </c>
      <c r="AN216" s="114">
        <v>98075.0</v>
      </c>
      <c r="AO216" s="113" t="s">
        <v>1248</v>
      </c>
      <c r="AP216" s="126"/>
      <c r="AQ216" s="113" t="s">
        <v>1249</v>
      </c>
      <c r="AR216" s="128" t="s">
        <v>1250</v>
      </c>
      <c r="AS216" s="61"/>
      <c r="AT216" s="56" t="s">
        <v>314</v>
      </c>
      <c r="AU216" s="56"/>
      <c r="AV216" s="56" t="s">
        <v>728</v>
      </c>
      <c r="AW216" s="61"/>
      <c r="AX216" s="116" t="s">
        <v>1245</v>
      </c>
      <c r="BB216" s="61"/>
      <c r="BC216" s="69"/>
      <c r="BE216" s="61"/>
      <c r="BF216" s="69"/>
      <c r="BG216" s="69"/>
      <c r="BI216" s="49"/>
      <c r="BJ216" s="51">
        <v>1198.0</v>
      </c>
    </row>
    <row r="217" ht="15.75" customHeight="1">
      <c r="A217" s="50">
        <v>214.0</v>
      </c>
      <c r="B217" s="50"/>
      <c r="C217" s="50" t="s">
        <v>1251</v>
      </c>
      <c r="D217" s="50"/>
      <c r="E217" s="50" t="s">
        <v>1246</v>
      </c>
      <c r="G217" s="109">
        <v>42527.0</v>
      </c>
      <c r="H217" s="56" t="s">
        <v>133</v>
      </c>
      <c r="I217" s="55">
        <f>IF(H217='DO NOT EDIT'!I$6,1,0)</f>
        <v>0</v>
      </c>
      <c r="J217" s="75" t="s">
        <v>391</v>
      </c>
      <c r="K217" s="56" t="s">
        <v>208</v>
      </c>
      <c r="L217" s="53"/>
      <c r="M217" s="56" t="s">
        <v>104</v>
      </c>
      <c r="N217" s="65" t="s">
        <v>53</v>
      </c>
      <c r="O217" s="56" t="s">
        <v>308</v>
      </c>
      <c r="P217" s="109">
        <v>39417.0</v>
      </c>
      <c r="Q217" s="59">
        <f t="shared" si="1"/>
        <v>9</v>
      </c>
      <c r="R217" s="61"/>
      <c r="S217" s="56" t="s">
        <v>317</v>
      </c>
      <c r="T217" s="63"/>
      <c r="U217" s="112">
        <v>42527.0</v>
      </c>
      <c r="V217" s="53"/>
      <c r="W217" s="61"/>
      <c r="X217" s="65"/>
      <c r="Y217" s="65"/>
      <c r="Z217" s="65"/>
      <c r="AA217" s="61"/>
      <c r="AF217" s="61"/>
      <c r="AG217" s="113"/>
      <c r="AH217" s="113"/>
      <c r="AI217" s="113"/>
      <c r="AJ217" s="61"/>
      <c r="AK217" s="113" t="s">
        <v>1247</v>
      </c>
      <c r="AL217" s="113" t="s">
        <v>150</v>
      </c>
      <c r="AM217" s="113" t="s">
        <v>111</v>
      </c>
      <c r="AN217" s="114">
        <v>98075.0</v>
      </c>
      <c r="AO217" s="113" t="s">
        <v>1248</v>
      </c>
      <c r="AP217" s="126"/>
      <c r="AQ217" s="113" t="s">
        <v>1249</v>
      </c>
      <c r="AR217" s="128" t="s">
        <v>1250</v>
      </c>
      <c r="AS217" s="61"/>
      <c r="AT217" s="56" t="s">
        <v>314</v>
      </c>
      <c r="AU217" s="56"/>
      <c r="AV217" s="56" t="s">
        <v>728</v>
      </c>
      <c r="AW217" s="61"/>
      <c r="AX217" s="116" t="s">
        <v>1245</v>
      </c>
      <c r="BB217" s="61"/>
      <c r="BC217" s="69"/>
      <c r="BE217" s="61"/>
      <c r="BF217" s="69"/>
      <c r="BG217" s="69"/>
      <c r="BI217" s="49"/>
      <c r="BJ217" s="51">
        <v>1199.0</v>
      </c>
    </row>
    <row r="218" ht="15.75" customHeight="1">
      <c r="A218" s="50">
        <v>215.0</v>
      </c>
      <c r="B218" s="50"/>
      <c r="C218" s="50" t="s">
        <v>1252</v>
      </c>
      <c r="D218" s="51"/>
      <c r="E218" s="116" t="s">
        <v>1230</v>
      </c>
      <c r="G218" s="109">
        <v>42528.0</v>
      </c>
      <c r="H218" s="56" t="s">
        <v>133</v>
      </c>
      <c r="I218" s="55">
        <f>IF(H218='DO NOT EDIT'!I$6,1,0)</f>
        <v>0</v>
      </c>
      <c r="J218" s="75" t="s">
        <v>391</v>
      </c>
      <c r="K218" s="56" t="s">
        <v>208</v>
      </c>
      <c r="L218" s="53"/>
      <c r="M218" s="56" t="s">
        <v>104</v>
      </c>
      <c r="N218" s="65" t="s">
        <v>53</v>
      </c>
      <c r="O218" s="56" t="s">
        <v>327</v>
      </c>
      <c r="P218" s="109">
        <v>41158.0</v>
      </c>
      <c r="Q218" s="59">
        <f t="shared" si="1"/>
        <v>4</v>
      </c>
      <c r="R218" s="61"/>
      <c r="S218" s="56" t="s">
        <v>384</v>
      </c>
      <c r="T218" s="63"/>
      <c r="U218" s="112">
        <v>42528.0</v>
      </c>
      <c r="V218" s="53"/>
      <c r="W218" s="61"/>
      <c r="X218" s="65"/>
      <c r="Y218" s="65"/>
      <c r="Z218" s="65"/>
      <c r="AA218" s="61"/>
      <c r="AF218" s="61"/>
      <c r="AG218" s="113"/>
      <c r="AH218" s="113"/>
      <c r="AI218" s="113"/>
      <c r="AJ218" s="61"/>
      <c r="AK218" s="113" t="s">
        <v>1231</v>
      </c>
      <c r="AL218" s="113" t="s">
        <v>208</v>
      </c>
      <c r="AM218" s="113" t="s">
        <v>111</v>
      </c>
      <c r="AN218" s="114">
        <v>98034.0</v>
      </c>
      <c r="AO218" s="113" t="s">
        <v>1232</v>
      </c>
      <c r="AP218" s="126"/>
      <c r="AQ218" s="113" t="s">
        <v>1233</v>
      </c>
      <c r="AR218" s="128" t="s">
        <v>1234</v>
      </c>
      <c r="AS218" s="61"/>
      <c r="AT218" s="56" t="s">
        <v>314</v>
      </c>
      <c r="AU218" s="56"/>
      <c r="AV218" s="56" t="s">
        <v>248</v>
      </c>
      <c r="AW218" s="61"/>
      <c r="AX218" s="69"/>
      <c r="BB218" s="61"/>
      <c r="BC218" s="69"/>
      <c r="BE218" s="61"/>
      <c r="BF218" s="69"/>
      <c r="BG218" s="69"/>
      <c r="BI218" s="49"/>
      <c r="BJ218" s="51">
        <v>1200.0</v>
      </c>
    </row>
    <row r="219" ht="15.75" customHeight="1">
      <c r="A219" s="50">
        <v>216.0</v>
      </c>
      <c r="B219" s="50"/>
      <c r="C219" s="50" t="s">
        <v>1253</v>
      </c>
      <c r="D219" s="51"/>
      <c r="E219" s="50" t="s">
        <v>1254</v>
      </c>
      <c r="G219" s="52">
        <v>42535.0</v>
      </c>
      <c r="H219" s="56" t="s">
        <v>94</v>
      </c>
      <c r="I219" s="55">
        <f>IF(H219='DO NOT EDIT'!I$6,1,0)</f>
        <v>1</v>
      </c>
      <c r="J219" s="53"/>
      <c r="K219" s="56" t="s">
        <v>95</v>
      </c>
      <c r="L219" s="53"/>
      <c r="M219" s="56" t="s">
        <v>29</v>
      </c>
      <c r="N219" s="65" t="s">
        <v>53</v>
      </c>
      <c r="O219" s="56" t="s">
        <v>308</v>
      </c>
      <c r="P219" s="52">
        <v>39074.0</v>
      </c>
      <c r="Q219" s="59">
        <f t="shared" si="1"/>
        <v>10</v>
      </c>
      <c r="R219" s="61"/>
      <c r="S219" s="56" t="s">
        <v>317</v>
      </c>
      <c r="T219" s="63"/>
      <c r="U219" s="53"/>
      <c r="V219" s="53"/>
      <c r="W219" s="61"/>
      <c r="X219" s="64">
        <v>42835.0</v>
      </c>
      <c r="Y219" s="65"/>
      <c r="Z219" s="65"/>
      <c r="AA219" s="61"/>
      <c r="AF219" s="61"/>
      <c r="AG219" s="56" t="s">
        <v>299</v>
      </c>
      <c r="AH219" s="56" t="s">
        <v>1255</v>
      </c>
      <c r="AI219" s="56"/>
      <c r="AJ219" s="61"/>
      <c r="AK219" s="56" t="s">
        <v>1256</v>
      </c>
      <c r="AL219" s="56" t="s">
        <v>95</v>
      </c>
      <c r="AM219" s="56" t="s">
        <v>111</v>
      </c>
      <c r="AN219" s="56">
        <v>98155.0</v>
      </c>
      <c r="AO219" s="67"/>
      <c r="AP219" s="68"/>
      <c r="AQ219" s="53"/>
      <c r="AR219" s="56"/>
      <c r="AS219" s="61"/>
      <c r="AT219" s="56"/>
      <c r="AU219" s="56"/>
      <c r="AV219" s="53"/>
      <c r="AW219" s="61"/>
      <c r="AX219" s="69"/>
      <c r="BB219" s="61"/>
      <c r="BC219" s="69"/>
      <c r="BE219" s="61"/>
      <c r="BF219" s="69"/>
      <c r="BG219" s="69"/>
      <c r="BI219" s="49"/>
      <c r="BJ219" s="51">
        <v>1201.0</v>
      </c>
    </row>
    <row r="220" ht="15.75" customHeight="1">
      <c r="A220" s="50">
        <v>217.0</v>
      </c>
      <c r="B220" s="50"/>
      <c r="C220" s="50" t="s">
        <v>1257</v>
      </c>
      <c r="D220" s="50" t="s">
        <v>1258</v>
      </c>
      <c r="E220" s="50" t="s">
        <v>425</v>
      </c>
      <c r="G220" s="109">
        <v>42548.0</v>
      </c>
      <c r="H220" s="56" t="s">
        <v>133</v>
      </c>
      <c r="I220" s="55">
        <f>IF(H220='DO NOT EDIT'!I$6,1,0)</f>
        <v>0</v>
      </c>
      <c r="J220" s="75" t="s">
        <v>391</v>
      </c>
      <c r="K220" s="56" t="s">
        <v>208</v>
      </c>
      <c r="L220" s="53"/>
      <c r="M220" s="56" t="s">
        <v>104</v>
      </c>
      <c r="N220" s="65" t="s">
        <v>53</v>
      </c>
      <c r="O220" s="56" t="s">
        <v>327</v>
      </c>
      <c r="P220" s="109">
        <v>40563.0</v>
      </c>
      <c r="Q220" s="59">
        <f t="shared" si="1"/>
        <v>6</v>
      </c>
      <c r="R220" s="61"/>
      <c r="S220" s="56" t="s">
        <v>384</v>
      </c>
      <c r="T220" s="63"/>
      <c r="U220" s="112">
        <v>42548.0</v>
      </c>
      <c r="V220" s="112"/>
      <c r="W220" s="61"/>
      <c r="X220" s="65"/>
      <c r="Y220" s="65"/>
      <c r="Z220" s="65"/>
      <c r="AA220" s="61"/>
      <c r="AF220" s="61"/>
      <c r="AG220" s="113"/>
      <c r="AH220" s="113"/>
      <c r="AI220" s="113"/>
      <c r="AJ220" s="61"/>
      <c r="AK220" s="113" t="s">
        <v>428</v>
      </c>
      <c r="AL220" s="113" t="s">
        <v>144</v>
      </c>
      <c r="AM220" s="113" t="s">
        <v>111</v>
      </c>
      <c r="AN220" s="114">
        <v>98052.0</v>
      </c>
      <c r="AO220" s="113" t="s">
        <v>429</v>
      </c>
      <c r="AP220" s="126"/>
      <c r="AQ220" s="113" t="s">
        <v>430</v>
      </c>
      <c r="AR220" s="128" t="s">
        <v>431</v>
      </c>
      <c r="AS220" s="61"/>
      <c r="AT220" s="113" t="s">
        <v>314</v>
      </c>
      <c r="AU220" s="130"/>
      <c r="AV220" s="113" t="s">
        <v>248</v>
      </c>
      <c r="AW220" s="61"/>
      <c r="AX220" s="116" t="s">
        <v>1259</v>
      </c>
      <c r="AZ220" s="131"/>
      <c r="BB220" s="61"/>
      <c r="BC220" s="69"/>
      <c r="BE220" s="61"/>
      <c r="BF220" s="69"/>
      <c r="BG220" s="69"/>
      <c r="BI220" s="49"/>
      <c r="BJ220" s="51">
        <v>1202.0</v>
      </c>
    </row>
    <row r="221" ht="15.75" customHeight="1">
      <c r="A221" s="50">
        <v>218.0</v>
      </c>
      <c r="B221" s="50"/>
      <c r="C221" s="50" t="s">
        <v>1260</v>
      </c>
      <c r="D221" s="50" t="s">
        <v>1261</v>
      </c>
      <c r="E221" s="50" t="s">
        <v>425</v>
      </c>
      <c r="G221" s="109">
        <v>42548.0</v>
      </c>
      <c r="H221" s="56" t="s">
        <v>199</v>
      </c>
      <c r="I221" s="55">
        <f>IF(H221='DO NOT EDIT'!I$6,1,0)</f>
        <v>0</v>
      </c>
      <c r="J221" s="53"/>
      <c r="K221" s="56" t="s">
        <v>208</v>
      </c>
      <c r="L221" s="53"/>
      <c r="M221" s="56" t="s">
        <v>25</v>
      </c>
      <c r="N221" s="65" t="s">
        <v>53</v>
      </c>
      <c r="O221" s="56" t="s">
        <v>327</v>
      </c>
      <c r="P221" s="109">
        <v>40563.0</v>
      </c>
      <c r="Q221" s="59">
        <f t="shared" si="1"/>
        <v>6</v>
      </c>
      <c r="R221" s="61"/>
      <c r="S221" s="56" t="s">
        <v>384</v>
      </c>
      <c r="T221" s="63"/>
      <c r="U221" s="112">
        <v>42548.0</v>
      </c>
      <c r="V221" s="112"/>
      <c r="W221" s="61"/>
      <c r="X221" s="64">
        <v>42789.0</v>
      </c>
      <c r="Y221" s="64">
        <v>42870.0</v>
      </c>
      <c r="Z221" s="65"/>
      <c r="AA221" s="61"/>
      <c r="AF221" s="61"/>
      <c r="AG221" s="113"/>
      <c r="AH221" s="113"/>
      <c r="AI221" s="113"/>
      <c r="AJ221" s="61"/>
      <c r="AK221" s="113" t="s">
        <v>428</v>
      </c>
      <c r="AL221" s="113" t="s">
        <v>144</v>
      </c>
      <c r="AM221" s="113" t="s">
        <v>111</v>
      </c>
      <c r="AN221" s="114">
        <v>98052.0</v>
      </c>
      <c r="AO221" s="113" t="s">
        <v>429</v>
      </c>
      <c r="AP221" s="126"/>
      <c r="AQ221" s="113" t="s">
        <v>430</v>
      </c>
      <c r="AR221" s="128" t="s">
        <v>431</v>
      </c>
      <c r="AS221" s="61"/>
      <c r="AT221" s="113" t="s">
        <v>314</v>
      </c>
      <c r="AU221" s="130"/>
      <c r="AV221" s="113" t="s">
        <v>248</v>
      </c>
      <c r="AW221" s="61"/>
      <c r="AX221" s="116" t="s">
        <v>1262</v>
      </c>
      <c r="AZ221" s="131"/>
      <c r="BB221" s="61"/>
      <c r="BC221" s="69"/>
      <c r="BE221" s="61"/>
      <c r="BF221" s="69"/>
      <c r="BG221" s="69"/>
      <c r="BI221" s="49"/>
      <c r="BJ221" s="51">
        <v>1203.0</v>
      </c>
    </row>
    <row r="222" ht="15.75" customHeight="1">
      <c r="A222" s="50">
        <v>219.0</v>
      </c>
      <c r="B222" s="50"/>
      <c r="C222" s="50" t="s">
        <v>1263</v>
      </c>
      <c r="D222" s="50" t="s">
        <v>1264</v>
      </c>
      <c r="E222" s="50" t="s">
        <v>1265</v>
      </c>
      <c r="G222" s="109">
        <v>42536.0</v>
      </c>
      <c r="H222" s="56" t="s">
        <v>133</v>
      </c>
      <c r="I222" s="55">
        <f>IF(H222='DO NOT EDIT'!I$6,1,0)</f>
        <v>0</v>
      </c>
      <c r="J222" s="75" t="s">
        <v>391</v>
      </c>
      <c r="K222" s="56" t="s">
        <v>208</v>
      </c>
      <c r="L222" s="53"/>
      <c r="M222" s="56" t="s">
        <v>104</v>
      </c>
      <c r="N222" s="65" t="s">
        <v>53</v>
      </c>
      <c r="O222" s="56" t="s">
        <v>308</v>
      </c>
      <c r="P222" s="109">
        <v>37322.0</v>
      </c>
      <c r="Q222" s="59">
        <f t="shared" si="1"/>
        <v>15</v>
      </c>
      <c r="R222" s="61"/>
      <c r="S222" s="56" t="s">
        <v>317</v>
      </c>
      <c r="T222" s="63"/>
      <c r="U222" s="112">
        <v>42536.0</v>
      </c>
      <c r="V222" s="112"/>
      <c r="W222" s="61"/>
      <c r="X222" s="65"/>
      <c r="Y222" s="65"/>
      <c r="Z222" s="65"/>
      <c r="AA222" s="61"/>
      <c r="AF222" s="61"/>
      <c r="AG222" s="113"/>
      <c r="AH222" s="113"/>
      <c r="AI222" s="113"/>
      <c r="AJ222" s="61"/>
      <c r="AK222" s="113" t="s">
        <v>1266</v>
      </c>
      <c r="AL222" s="113" t="s">
        <v>347</v>
      </c>
      <c r="AM222" s="113" t="s">
        <v>111</v>
      </c>
      <c r="AN222" s="114">
        <v>98077.0</v>
      </c>
      <c r="AO222" s="113" t="s">
        <v>1267</v>
      </c>
      <c r="AP222" s="113" t="s">
        <v>1268</v>
      </c>
      <c r="AQ222" s="113" t="s">
        <v>1054</v>
      </c>
      <c r="AR222" s="128" t="s">
        <v>1269</v>
      </c>
      <c r="AS222" s="61"/>
      <c r="AT222" s="113" t="s">
        <v>314</v>
      </c>
      <c r="AU222" s="130"/>
      <c r="AV222" s="113" t="s">
        <v>182</v>
      </c>
      <c r="AW222" s="61"/>
      <c r="AX222" s="116" t="s">
        <v>1270</v>
      </c>
      <c r="AY222" s="131"/>
      <c r="AZ222" s="131"/>
      <c r="BB222" s="61"/>
      <c r="BC222" s="69"/>
      <c r="BE222" s="61"/>
      <c r="BF222" s="69"/>
      <c r="BG222" s="69"/>
      <c r="BI222" s="49"/>
      <c r="BJ222" s="51">
        <v>1205.0</v>
      </c>
    </row>
    <row r="223" ht="15.75" customHeight="1">
      <c r="A223" s="50">
        <v>220.0</v>
      </c>
      <c r="B223" s="50"/>
      <c r="C223" s="50" t="s">
        <v>1271</v>
      </c>
      <c r="D223" s="50" t="s">
        <v>1272</v>
      </c>
      <c r="E223" s="50" t="s">
        <v>1273</v>
      </c>
      <c r="G223" s="109">
        <v>42536.0</v>
      </c>
      <c r="H223" s="56" t="s">
        <v>94</v>
      </c>
      <c r="I223" s="55">
        <f>IF(H223='DO NOT EDIT'!I$6,1,0)</f>
        <v>1</v>
      </c>
      <c r="J223" s="53"/>
      <c r="K223" s="56" t="s">
        <v>208</v>
      </c>
      <c r="L223" s="53"/>
      <c r="M223" s="56" t="s">
        <v>37</v>
      </c>
      <c r="N223" s="65" t="s">
        <v>53</v>
      </c>
      <c r="O223" s="56" t="s">
        <v>308</v>
      </c>
      <c r="P223" s="109">
        <v>37308.0</v>
      </c>
      <c r="Q223" s="59">
        <f t="shared" si="1"/>
        <v>15</v>
      </c>
      <c r="R223" s="61"/>
      <c r="S223" s="56" t="s">
        <v>317</v>
      </c>
      <c r="T223" s="63"/>
      <c r="U223" s="112">
        <v>42536.0</v>
      </c>
      <c r="V223" s="112"/>
      <c r="W223" s="61"/>
      <c r="X223" s="64">
        <v>42873.0</v>
      </c>
      <c r="Y223" s="64">
        <v>43115.0</v>
      </c>
      <c r="Z223" s="65"/>
      <c r="AA223" s="61"/>
      <c r="AF223" s="61"/>
      <c r="AG223" s="113" t="s">
        <v>299</v>
      </c>
      <c r="AH223" s="113" t="s">
        <v>330</v>
      </c>
      <c r="AI223" s="113" t="s">
        <v>1274</v>
      </c>
      <c r="AJ223" s="61"/>
      <c r="AK223" s="113" t="s">
        <v>1275</v>
      </c>
      <c r="AL223" s="113" t="s">
        <v>208</v>
      </c>
      <c r="AM223" s="113" t="s">
        <v>111</v>
      </c>
      <c r="AN223" s="114">
        <v>98033.0</v>
      </c>
      <c r="AO223" s="113" t="s">
        <v>1276</v>
      </c>
      <c r="AP223" s="126"/>
      <c r="AQ223" s="113" t="s">
        <v>1117</v>
      </c>
      <c r="AR223" s="128" t="s">
        <v>1277</v>
      </c>
      <c r="AS223" s="61"/>
      <c r="AT223" s="113" t="s">
        <v>314</v>
      </c>
      <c r="AU223" s="130"/>
      <c r="AV223" s="113" t="s">
        <v>182</v>
      </c>
      <c r="AW223" s="61"/>
      <c r="AX223" s="116" t="s">
        <v>1278</v>
      </c>
      <c r="AY223" s="131"/>
      <c r="AZ223" s="131"/>
      <c r="BB223" s="61"/>
      <c r="BC223" s="69"/>
      <c r="BE223" s="61"/>
      <c r="BF223" s="69"/>
      <c r="BG223" s="69"/>
      <c r="BI223" s="49"/>
      <c r="BJ223" s="51">
        <v>1206.0</v>
      </c>
    </row>
    <row r="224" ht="15.75" customHeight="1">
      <c r="A224" s="50">
        <v>221.0</v>
      </c>
      <c r="B224" s="50"/>
      <c r="C224" s="50" t="s">
        <v>785</v>
      </c>
      <c r="D224" s="50" t="s">
        <v>1112</v>
      </c>
      <c r="E224" s="50" t="s">
        <v>1279</v>
      </c>
      <c r="G224" s="109">
        <v>42544.0</v>
      </c>
      <c r="H224" s="56" t="s">
        <v>133</v>
      </c>
      <c r="I224" s="55">
        <f>IF(H224='DO NOT EDIT'!I$6,1,0)</f>
        <v>0</v>
      </c>
      <c r="J224" s="75" t="s">
        <v>391</v>
      </c>
      <c r="K224" s="56" t="s">
        <v>208</v>
      </c>
      <c r="L224" s="53"/>
      <c r="M224" s="56" t="s">
        <v>104</v>
      </c>
      <c r="N224" s="65" t="s">
        <v>53</v>
      </c>
      <c r="O224" s="56" t="s">
        <v>327</v>
      </c>
      <c r="P224" s="109">
        <v>40396.0</v>
      </c>
      <c r="Q224" s="59">
        <f t="shared" si="1"/>
        <v>6</v>
      </c>
      <c r="R224" s="61"/>
      <c r="S224" s="56" t="s">
        <v>384</v>
      </c>
      <c r="T224" s="63"/>
      <c r="U224" s="112">
        <v>42544.0</v>
      </c>
      <c r="V224" s="112"/>
      <c r="W224" s="61"/>
      <c r="X224" s="65"/>
      <c r="Y224" s="65"/>
      <c r="Z224" s="65"/>
      <c r="AA224" s="61"/>
      <c r="AF224" s="61"/>
      <c r="AG224" s="113"/>
      <c r="AH224" s="113"/>
      <c r="AI224" s="113"/>
      <c r="AJ224" s="61"/>
      <c r="AK224" s="113" t="s">
        <v>1280</v>
      </c>
      <c r="AL224" s="113" t="s">
        <v>208</v>
      </c>
      <c r="AM224" s="113" t="s">
        <v>111</v>
      </c>
      <c r="AN224" s="114">
        <v>98033.0</v>
      </c>
      <c r="AO224" s="130"/>
      <c r="AP224" s="113" t="s">
        <v>1281</v>
      </c>
      <c r="AQ224" s="113" t="s">
        <v>1282</v>
      </c>
      <c r="AR224" s="128" t="s">
        <v>1283</v>
      </c>
      <c r="AS224" s="61"/>
      <c r="AT224" s="113" t="s">
        <v>314</v>
      </c>
      <c r="AU224" s="130"/>
      <c r="AV224" s="113" t="s">
        <v>728</v>
      </c>
      <c r="AW224" s="61"/>
      <c r="AX224" s="116" t="s">
        <v>1284</v>
      </c>
      <c r="AY224" s="131"/>
      <c r="AZ224" s="131"/>
      <c r="BB224" s="61"/>
      <c r="BC224" s="69"/>
      <c r="BE224" s="61"/>
      <c r="BF224" s="69"/>
      <c r="BG224" s="69"/>
      <c r="BI224" s="49"/>
      <c r="BJ224" s="51">
        <v>1207.0</v>
      </c>
    </row>
    <row r="225" ht="15.75" customHeight="1">
      <c r="A225" s="50">
        <v>222.0</v>
      </c>
      <c r="B225" s="50"/>
      <c r="C225" s="50" t="s">
        <v>1285</v>
      </c>
      <c r="D225" s="50" t="s">
        <v>1286</v>
      </c>
      <c r="E225" s="50" t="s">
        <v>1279</v>
      </c>
      <c r="G225" s="109">
        <v>42544.0</v>
      </c>
      <c r="H225" s="56" t="s">
        <v>133</v>
      </c>
      <c r="I225" s="55">
        <f>IF(H225='DO NOT EDIT'!I$6,1,0)</f>
        <v>0</v>
      </c>
      <c r="J225" s="75" t="s">
        <v>391</v>
      </c>
      <c r="K225" s="56" t="s">
        <v>208</v>
      </c>
      <c r="L225" s="53"/>
      <c r="M225" s="56" t="s">
        <v>104</v>
      </c>
      <c r="N225" s="65" t="s">
        <v>53</v>
      </c>
      <c r="O225" s="56" t="s">
        <v>327</v>
      </c>
      <c r="P225" s="109">
        <v>41012.0</v>
      </c>
      <c r="Q225" s="59">
        <f t="shared" si="1"/>
        <v>5</v>
      </c>
      <c r="R225" s="61"/>
      <c r="S225" s="56" t="s">
        <v>384</v>
      </c>
      <c r="T225" s="63"/>
      <c r="U225" s="112">
        <v>42544.0</v>
      </c>
      <c r="V225" s="112"/>
      <c r="W225" s="61"/>
      <c r="X225" s="65"/>
      <c r="Y225" s="65"/>
      <c r="Z225" s="65"/>
      <c r="AA225" s="61"/>
      <c r="AF225" s="61"/>
      <c r="AG225" s="113"/>
      <c r="AH225" s="113"/>
      <c r="AI225" s="113"/>
      <c r="AJ225" s="61"/>
      <c r="AK225" s="113" t="s">
        <v>1280</v>
      </c>
      <c r="AL225" s="113" t="s">
        <v>208</v>
      </c>
      <c r="AM225" s="113" t="s">
        <v>111</v>
      </c>
      <c r="AN225" s="114">
        <v>98033.0</v>
      </c>
      <c r="AO225" s="130"/>
      <c r="AP225" s="113" t="s">
        <v>1281</v>
      </c>
      <c r="AQ225" s="113" t="s">
        <v>1282</v>
      </c>
      <c r="AR225" s="128" t="s">
        <v>1283</v>
      </c>
      <c r="AS225" s="61"/>
      <c r="AT225" s="113" t="s">
        <v>314</v>
      </c>
      <c r="AU225" s="130"/>
      <c r="AV225" s="113" t="s">
        <v>728</v>
      </c>
      <c r="AW225" s="61"/>
      <c r="AX225" s="116" t="s">
        <v>1284</v>
      </c>
      <c r="AY225" s="131"/>
      <c r="AZ225" s="131"/>
      <c r="BB225" s="61"/>
      <c r="BC225" s="69"/>
      <c r="BE225" s="61"/>
      <c r="BF225" s="69"/>
      <c r="BG225" s="69"/>
      <c r="BI225" s="49"/>
      <c r="BJ225" s="51">
        <v>1208.0</v>
      </c>
    </row>
    <row r="226" ht="15.75" customHeight="1">
      <c r="A226" s="50">
        <v>223.0</v>
      </c>
      <c r="B226" s="50"/>
      <c r="C226" s="50" t="s">
        <v>333</v>
      </c>
      <c r="D226" s="50"/>
      <c r="E226" s="50" t="s">
        <v>326</v>
      </c>
      <c r="G226" s="109">
        <v>42537.0</v>
      </c>
      <c r="H226" s="56" t="s">
        <v>199</v>
      </c>
      <c r="I226" s="55">
        <f>IF(H226='DO NOT EDIT'!I$6,1,0)</f>
        <v>0</v>
      </c>
      <c r="J226" s="53"/>
      <c r="K226" s="56" t="s">
        <v>208</v>
      </c>
      <c r="L226" s="53"/>
      <c r="M226" s="56" t="s">
        <v>25</v>
      </c>
      <c r="N226" s="65" t="s">
        <v>53</v>
      </c>
      <c r="O226" s="56" t="s">
        <v>135</v>
      </c>
      <c r="P226" s="109">
        <v>27369.0</v>
      </c>
      <c r="Q226" s="59">
        <f t="shared" si="1"/>
        <v>42</v>
      </c>
      <c r="R226" s="61"/>
      <c r="S226" s="56" t="s">
        <v>127</v>
      </c>
      <c r="T226" s="63"/>
      <c r="U226" s="112">
        <v>42537.0</v>
      </c>
      <c r="V226" s="112"/>
      <c r="W226" s="61"/>
      <c r="X226" s="64">
        <v>42725.0</v>
      </c>
      <c r="Y226" s="64">
        <v>42845.0</v>
      </c>
      <c r="Z226" s="65"/>
      <c r="AA226" s="61"/>
      <c r="AF226" s="61"/>
      <c r="AG226" s="113" t="s">
        <v>289</v>
      </c>
      <c r="AH226" s="113" t="s">
        <v>1287</v>
      </c>
      <c r="AI226" s="113" t="s">
        <v>1176</v>
      </c>
      <c r="AJ226" s="61"/>
      <c r="AK226" s="113" t="s">
        <v>331</v>
      </c>
      <c r="AL226" s="113" t="s">
        <v>208</v>
      </c>
      <c r="AM226" s="113" t="s">
        <v>111</v>
      </c>
      <c r="AN226" s="114">
        <v>998033.0</v>
      </c>
      <c r="AO226" s="113" t="s">
        <v>332</v>
      </c>
      <c r="AP226" s="113" t="s">
        <v>1288</v>
      </c>
      <c r="AQ226" s="126"/>
      <c r="AR226" s="128" t="s">
        <v>334</v>
      </c>
      <c r="AS226" s="61"/>
      <c r="AT226" s="113" t="s">
        <v>314</v>
      </c>
      <c r="AU226" s="113" t="s">
        <v>1289</v>
      </c>
      <c r="AV226" s="113" t="s">
        <v>123</v>
      </c>
      <c r="AW226" s="61"/>
      <c r="AX226" s="116" t="s">
        <v>1290</v>
      </c>
      <c r="AY226" s="131"/>
      <c r="AZ226" s="116" t="s">
        <v>1291</v>
      </c>
      <c r="BB226" s="61"/>
      <c r="BC226" s="69"/>
      <c r="BE226" s="61"/>
      <c r="BF226" s="69"/>
      <c r="BG226" s="69"/>
      <c r="BI226" s="49"/>
      <c r="BJ226" s="51">
        <v>1209.0</v>
      </c>
    </row>
    <row r="227" ht="15.75" customHeight="1">
      <c r="A227" s="50">
        <v>224.0</v>
      </c>
      <c r="B227" s="116"/>
      <c r="C227" s="116" t="s">
        <v>1292</v>
      </c>
      <c r="D227" s="159"/>
      <c r="E227" s="116" t="s">
        <v>1293</v>
      </c>
      <c r="G227" s="52">
        <v>42556.0</v>
      </c>
      <c r="H227" s="56" t="s">
        <v>133</v>
      </c>
      <c r="I227" s="55">
        <f>IF(H227='DO NOT EDIT'!I$6,1,0)</f>
        <v>0</v>
      </c>
      <c r="J227" s="75" t="s">
        <v>391</v>
      </c>
      <c r="K227" s="56" t="s">
        <v>208</v>
      </c>
      <c r="L227" s="53"/>
      <c r="M227" s="56" t="s">
        <v>104</v>
      </c>
      <c r="N227" s="65" t="s">
        <v>53</v>
      </c>
      <c r="O227" s="56" t="s">
        <v>308</v>
      </c>
      <c r="P227" s="52">
        <v>39184.0</v>
      </c>
      <c r="Q227" s="59">
        <f t="shared" si="1"/>
        <v>10</v>
      </c>
      <c r="R227" s="61"/>
      <c r="S227" s="56" t="s">
        <v>317</v>
      </c>
      <c r="T227" s="63"/>
      <c r="U227" s="53">
        <v>42556.0</v>
      </c>
      <c r="V227" s="53"/>
      <c r="W227" s="61"/>
      <c r="X227" s="65"/>
      <c r="Y227" s="65"/>
      <c r="Z227" s="65"/>
      <c r="AA227" s="61"/>
      <c r="AF227" s="61"/>
      <c r="AG227" s="113"/>
      <c r="AH227" s="113"/>
      <c r="AI227" s="113"/>
      <c r="AJ227" s="61"/>
      <c r="AK227" s="113" t="s">
        <v>1294</v>
      </c>
      <c r="AL227" s="113" t="s">
        <v>208</v>
      </c>
      <c r="AM227" s="113" t="s">
        <v>111</v>
      </c>
      <c r="AN227" s="114">
        <v>98034.0</v>
      </c>
      <c r="AO227" s="113" t="s">
        <v>1295</v>
      </c>
      <c r="AP227" s="126"/>
      <c r="AQ227" s="113" t="s">
        <v>1296</v>
      </c>
      <c r="AR227" s="128" t="s">
        <v>1297</v>
      </c>
      <c r="AS227" s="61"/>
      <c r="AT227" s="56" t="s">
        <v>314</v>
      </c>
      <c r="AU227" s="56"/>
      <c r="AV227" s="113" t="s">
        <v>728</v>
      </c>
      <c r="AW227" s="160"/>
      <c r="AX227" s="116" t="s">
        <v>1298</v>
      </c>
      <c r="BB227" s="61"/>
      <c r="BC227" s="69"/>
      <c r="BE227" s="61"/>
      <c r="BF227" s="69"/>
      <c r="BG227" s="69"/>
      <c r="BI227" s="49"/>
      <c r="BJ227" s="51">
        <v>1210.0</v>
      </c>
    </row>
    <row r="228" ht="15.75" customHeight="1">
      <c r="A228" s="50">
        <v>225.0</v>
      </c>
      <c r="B228" s="116"/>
      <c r="C228" s="116" t="s">
        <v>1299</v>
      </c>
      <c r="D228" s="159"/>
      <c r="E228" s="116" t="s">
        <v>1293</v>
      </c>
      <c r="G228" s="52">
        <v>42556.0</v>
      </c>
      <c r="H228" s="56" t="s">
        <v>133</v>
      </c>
      <c r="I228" s="55">
        <f>IF(H228='DO NOT EDIT'!I$6,1,0)</f>
        <v>0</v>
      </c>
      <c r="J228" s="75" t="s">
        <v>391</v>
      </c>
      <c r="K228" s="56" t="s">
        <v>208</v>
      </c>
      <c r="L228" s="53"/>
      <c r="M228" s="56" t="s">
        <v>104</v>
      </c>
      <c r="N228" s="65" t="s">
        <v>53</v>
      </c>
      <c r="O228" s="56" t="s">
        <v>308</v>
      </c>
      <c r="P228" s="52">
        <v>38682.0</v>
      </c>
      <c r="Q228" s="59">
        <f t="shared" si="1"/>
        <v>11</v>
      </c>
      <c r="R228" s="61"/>
      <c r="S228" s="56" t="s">
        <v>317</v>
      </c>
      <c r="T228" s="63"/>
      <c r="U228" s="53">
        <v>42556.0</v>
      </c>
      <c r="V228" s="53"/>
      <c r="W228" s="61"/>
      <c r="X228" s="65"/>
      <c r="Y228" s="65"/>
      <c r="Z228" s="65"/>
      <c r="AA228" s="61"/>
      <c r="AF228" s="61"/>
      <c r="AG228" s="113"/>
      <c r="AH228" s="113"/>
      <c r="AI228" s="113"/>
      <c r="AJ228" s="61"/>
      <c r="AK228" s="113" t="s">
        <v>1294</v>
      </c>
      <c r="AL228" s="113" t="s">
        <v>208</v>
      </c>
      <c r="AM228" s="113" t="s">
        <v>111</v>
      </c>
      <c r="AN228" s="114">
        <v>98034.0</v>
      </c>
      <c r="AO228" s="113" t="s">
        <v>1295</v>
      </c>
      <c r="AP228" s="126"/>
      <c r="AQ228" s="113" t="s">
        <v>1296</v>
      </c>
      <c r="AR228" s="128" t="s">
        <v>1297</v>
      </c>
      <c r="AS228" s="61"/>
      <c r="AT228" s="56" t="s">
        <v>314</v>
      </c>
      <c r="AU228" s="56"/>
      <c r="AV228" s="113" t="s">
        <v>728</v>
      </c>
      <c r="AW228" s="160"/>
      <c r="AX228" s="131"/>
      <c r="BB228" s="61"/>
      <c r="BC228" s="69"/>
      <c r="BE228" s="61"/>
      <c r="BF228" s="69"/>
      <c r="BG228" s="69"/>
      <c r="BI228" s="49"/>
      <c r="BJ228" s="51">
        <v>1211.0</v>
      </c>
    </row>
    <row r="229" ht="15.75" customHeight="1">
      <c r="A229" s="50">
        <v>226.0</v>
      </c>
      <c r="B229" s="116"/>
      <c r="C229" s="116" t="s">
        <v>1300</v>
      </c>
      <c r="D229" s="159"/>
      <c r="E229" s="116" t="s">
        <v>1301</v>
      </c>
      <c r="G229" s="52">
        <v>42558.0</v>
      </c>
      <c r="H229" s="56" t="s">
        <v>133</v>
      </c>
      <c r="I229" s="55">
        <f>IF(H229='DO NOT EDIT'!I$6,1,0)</f>
        <v>0</v>
      </c>
      <c r="J229" s="75" t="s">
        <v>391</v>
      </c>
      <c r="K229" s="56" t="s">
        <v>208</v>
      </c>
      <c r="L229" s="53"/>
      <c r="M229" s="56" t="s">
        <v>104</v>
      </c>
      <c r="N229" s="65" t="s">
        <v>53</v>
      </c>
      <c r="O229" s="56" t="s">
        <v>327</v>
      </c>
      <c r="P229" s="52"/>
      <c r="Q229" s="59">
        <f t="shared" si="1"/>
        <v>117</v>
      </c>
      <c r="R229" s="61"/>
      <c r="S229" s="56" t="s">
        <v>384</v>
      </c>
      <c r="T229" s="63"/>
      <c r="U229" s="53">
        <v>42558.0</v>
      </c>
      <c r="V229" s="53"/>
      <c r="W229" s="61"/>
      <c r="X229" s="65"/>
      <c r="Y229" s="65"/>
      <c r="Z229" s="65"/>
      <c r="AA229" s="61"/>
      <c r="AF229" s="61"/>
      <c r="AG229" s="113"/>
      <c r="AH229" s="113"/>
      <c r="AI229" s="113"/>
      <c r="AJ229" s="61"/>
      <c r="AK229" s="113" t="s">
        <v>1302</v>
      </c>
      <c r="AL229" s="113" t="s">
        <v>150</v>
      </c>
      <c r="AM229" s="113" t="s">
        <v>111</v>
      </c>
      <c r="AN229" s="114">
        <v>98074.0</v>
      </c>
      <c r="AO229" s="113" t="s">
        <v>1303</v>
      </c>
      <c r="AP229" s="126"/>
      <c r="AQ229" s="113" t="s">
        <v>1304</v>
      </c>
      <c r="AR229" s="128" t="s">
        <v>1305</v>
      </c>
      <c r="AS229" s="61"/>
      <c r="AT229" s="56" t="s">
        <v>314</v>
      </c>
      <c r="AU229" s="56"/>
      <c r="AV229" s="113" t="s">
        <v>248</v>
      </c>
      <c r="AW229" s="160"/>
      <c r="AX229" s="116" t="s">
        <v>1306</v>
      </c>
      <c r="BB229" s="61"/>
      <c r="BC229" s="69"/>
      <c r="BE229" s="61"/>
      <c r="BF229" s="69"/>
      <c r="BG229" s="69"/>
      <c r="BI229" s="49"/>
      <c r="BJ229" s="51">
        <v>1212.0</v>
      </c>
    </row>
    <row r="230" ht="15.75" customHeight="1">
      <c r="A230" s="50">
        <v>227.0</v>
      </c>
      <c r="B230" s="116"/>
      <c r="C230" s="116" t="s">
        <v>1307</v>
      </c>
      <c r="D230" s="159"/>
      <c r="E230" s="116" t="s">
        <v>1308</v>
      </c>
      <c r="G230" s="52">
        <v>42556.0</v>
      </c>
      <c r="H230" s="56" t="s">
        <v>133</v>
      </c>
      <c r="I230" s="55">
        <f>IF(H230='DO NOT EDIT'!I$6,1,0)</f>
        <v>0</v>
      </c>
      <c r="J230" s="75" t="s">
        <v>391</v>
      </c>
      <c r="K230" s="56" t="s">
        <v>208</v>
      </c>
      <c r="L230" s="53"/>
      <c r="M230" s="56" t="s">
        <v>104</v>
      </c>
      <c r="N230" s="65" t="s">
        <v>53</v>
      </c>
      <c r="O230" s="56" t="s">
        <v>327</v>
      </c>
      <c r="P230" s="52">
        <v>40750.0</v>
      </c>
      <c r="Q230" s="59">
        <f t="shared" si="1"/>
        <v>5</v>
      </c>
      <c r="R230" s="61"/>
      <c r="S230" s="56" t="s">
        <v>384</v>
      </c>
      <c r="T230" s="63"/>
      <c r="U230" s="53">
        <v>42556.0</v>
      </c>
      <c r="V230" s="53"/>
      <c r="W230" s="61"/>
      <c r="X230" s="65"/>
      <c r="Y230" s="65"/>
      <c r="Z230" s="65"/>
      <c r="AA230" s="61"/>
      <c r="AF230" s="61"/>
      <c r="AG230" s="113"/>
      <c r="AH230" s="113"/>
      <c r="AI230" s="113"/>
      <c r="AJ230" s="61"/>
      <c r="AK230" s="113" t="s">
        <v>1309</v>
      </c>
      <c r="AL230" s="113" t="s">
        <v>677</v>
      </c>
      <c r="AM230" s="113" t="s">
        <v>1310</v>
      </c>
      <c r="AN230" s="114">
        <v>98204.0</v>
      </c>
      <c r="AO230" s="113" t="s">
        <v>1311</v>
      </c>
      <c r="AP230" s="126"/>
      <c r="AQ230" s="113" t="s">
        <v>1312</v>
      </c>
      <c r="AR230" s="128" t="s">
        <v>1313</v>
      </c>
      <c r="AS230" s="61"/>
      <c r="AT230" s="56" t="s">
        <v>314</v>
      </c>
      <c r="AU230" s="56"/>
      <c r="AV230" s="113" t="s">
        <v>728</v>
      </c>
      <c r="AW230" s="160"/>
      <c r="AX230" s="116" t="s">
        <v>1314</v>
      </c>
      <c r="BB230" s="61"/>
      <c r="BC230" s="69"/>
      <c r="BE230" s="61"/>
      <c r="BF230" s="69"/>
      <c r="BG230" s="69"/>
      <c r="BI230" s="49"/>
      <c r="BJ230" s="51">
        <v>1213.0</v>
      </c>
    </row>
    <row r="231" ht="15.75" customHeight="1">
      <c r="A231" s="50">
        <v>228.0</v>
      </c>
      <c r="B231" s="116"/>
      <c r="C231" s="116" t="s">
        <v>1315</v>
      </c>
      <c r="D231" s="159"/>
      <c r="E231" s="116" t="s">
        <v>1316</v>
      </c>
      <c r="G231" s="52">
        <v>42556.0</v>
      </c>
      <c r="H231" s="56" t="s">
        <v>133</v>
      </c>
      <c r="I231" s="55">
        <f>IF(H231='DO NOT EDIT'!I$6,1,0)</f>
        <v>0</v>
      </c>
      <c r="J231" s="75" t="s">
        <v>391</v>
      </c>
      <c r="K231" s="56" t="s">
        <v>208</v>
      </c>
      <c r="L231" s="53"/>
      <c r="M231" s="56" t="s">
        <v>104</v>
      </c>
      <c r="N231" s="65" t="s">
        <v>53</v>
      </c>
      <c r="O231" s="56" t="s">
        <v>327</v>
      </c>
      <c r="P231" s="52"/>
      <c r="Q231" s="59">
        <f t="shared" si="1"/>
        <v>117</v>
      </c>
      <c r="R231" s="61"/>
      <c r="S231" s="56" t="s">
        <v>384</v>
      </c>
      <c r="T231" s="63"/>
      <c r="U231" s="53">
        <v>42556.0</v>
      </c>
      <c r="V231" s="53"/>
      <c r="W231" s="61"/>
      <c r="X231" s="65"/>
      <c r="Y231" s="65"/>
      <c r="Z231" s="65"/>
      <c r="AA231" s="61"/>
      <c r="AF231" s="61"/>
      <c r="AG231" s="113"/>
      <c r="AH231" s="113"/>
      <c r="AI231" s="113"/>
      <c r="AJ231" s="61"/>
      <c r="AK231" s="113" t="s">
        <v>1309</v>
      </c>
      <c r="AL231" s="113" t="s">
        <v>677</v>
      </c>
      <c r="AM231" s="113" t="s">
        <v>1310</v>
      </c>
      <c r="AN231" s="114">
        <v>98204.0</v>
      </c>
      <c r="AO231" s="113" t="s">
        <v>1311</v>
      </c>
      <c r="AP231" s="126"/>
      <c r="AQ231" s="113" t="s">
        <v>1312</v>
      </c>
      <c r="AR231" s="128" t="s">
        <v>1313</v>
      </c>
      <c r="AS231" s="61"/>
      <c r="AT231" s="56" t="s">
        <v>314</v>
      </c>
      <c r="AU231" s="56"/>
      <c r="AV231" s="113" t="s">
        <v>728</v>
      </c>
      <c r="AW231" s="160"/>
      <c r="AX231" s="116" t="s">
        <v>1314</v>
      </c>
      <c r="BB231" s="61"/>
      <c r="BC231" s="69"/>
      <c r="BE231" s="61"/>
      <c r="BF231" s="69"/>
      <c r="BG231" s="69"/>
      <c r="BI231" s="49"/>
      <c r="BJ231" s="51">
        <v>1214.0</v>
      </c>
    </row>
    <row r="232" ht="15.75" customHeight="1">
      <c r="A232" s="50">
        <v>229.0</v>
      </c>
      <c r="B232" s="50"/>
      <c r="C232" s="50" t="s">
        <v>403</v>
      </c>
      <c r="D232" s="51"/>
      <c r="E232" s="50" t="s">
        <v>1317</v>
      </c>
      <c r="G232" s="52">
        <v>42559.0</v>
      </c>
      <c r="H232" s="56" t="s">
        <v>199</v>
      </c>
      <c r="I232" s="55">
        <f>IF(H232='DO NOT EDIT'!I$6,1,0)</f>
        <v>0</v>
      </c>
      <c r="J232" s="53"/>
      <c r="K232" s="56" t="s">
        <v>208</v>
      </c>
      <c r="L232" s="53"/>
      <c r="M232" s="56" t="s">
        <v>27</v>
      </c>
      <c r="N232" s="65" t="s">
        <v>53</v>
      </c>
      <c r="O232" s="56" t="s">
        <v>308</v>
      </c>
      <c r="P232" s="52">
        <v>37775.0</v>
      </c>
      <c r="Q232" s="59">
        <f t="shared" si="1"/>
        <v>14</v>
      </c>
      <c r="R232" s="61"/>
      <c r="S232" s="56" t="s">
        <v>317</v>
      </c>
      <c r="T232" s="63"/>
      <c r="U232" s="53">
        <v>42559.0</v>
      </c>
      <c r="V232" s="53"/>
      <c r="W232" s="61"/>
      <c r="X232" s="64">
        <v>42811.0</v>
      </c>
      <c r="Y232" s="64">
        <v>42993.0</v>
      </c>
      <c r="Z232" s="65"/>
      <c r="AA232" s="61"/>
      <c r="AF232" s="61"/>
      <c r="AG232" s="56" t="s">
        <v>289</v>
      </c>
      <c r="AH232" s="56" t="s">
        <v>1318</v>
      </c>
      <c r="AI232" s="56" t="s">
        <v>318</v>
      </c>
      <c r="AJ232" s="61"/>
      <c r="AK232" s="56" t="s">
        <v>1319</v>
      </c>
      <c r="AL232" s="56" t="s">
        <v>208</v>
      </c>
      <c r="AM232" s="56" t="s">
        <v>111</v>
      </c>
      <c r="AN232" s="56">
        <v>98034.0</v>
      </c>
      <c r="AO232" s="67" t="s">
        <v>1320</v>
      </c>
      <c r="AP232" s="67" t="s">
        <v>1321</v>
      </c>
      <c r="AQ232" s="56" t="s">
        <v>1322</v>
      </c>
      <c r="AR232" s="56" t="s">
        <v>1323</v>
      </c>
      <c r="AS232" s="61"/>
      <c r="AT232" s="56" t="s">
        <v>314</v>
      </c>
      <c r="AU232" s="56"/>
      <c r="AV232" s="56" t="s">
        <v>422</v>
      </c>
      <c r="AW232" s="61"/>
      <c r="AX232" s="69"/>
      <c r="BB232" s="61"/>
      <c r="BC232" s="69"/>
      <c r="BE232" s="61"/>
      <c r="BF232" s="69"/>
      <c r="BG232" s="69"/>
      <c r="BI232" s="49"/>
      <c r="BJ232" s="51">
        <v>1215.0</v>
      </c>
    </row>
    <row r="233" ht="15.75" customHeight="1">
      <c r="A233" s="50">
        <v>230.0</v>
      </c>
      <c r="B233" s="50"/>
      <c r="C233" s="50" t="s">
        <v>1324</v>
      </c>
      <c r="D233" s="51"/>
      <c r="E233" s="50" t="s">
        <v>1325</v>
      </c>
      <c r="G233" s="52">
        <v>42559.0</v>
      </c>
      <c r="H233" s="56" t="s">
        <v>133</v>
      </c>
      <c r="I233" s="55">
        <f>IF(H233='DO NOT EDIT'!I$6,1,0)</f>
        <v>0</v>
      </c>
      <c r="J233" s="75" t="s">
        <v>391</v>
      </c>
      <c r="K233" s="56" t="s">
        <v>208</v>
      </c>
      <c r="L233" s="53"/>
      <c r="M233" s="56" t="s">
        <v>104</v>
      </c>
      <c r="N233" s="65" t="s">
        <v>53</v>
      </c>
      <c r="O233" s="56" t="s">
        <v>308</v>
      </c>
      <c r="P233" s="52">
        <v>39340.0</v>
      </c>
      <c r="Q233" s="59">
        <f t="shared" si="1"/>
        <v>9</v>
      </c>
      <c r="R233" s="61"/>
      <c r="S233" s="56" t="s">
        <v>317</v>
      </c>
      <c r="T233" s="63"/>
      <c r="U233" s="53">
        <v>42559.0</v>
      </c>
      <c r="V233" s="53"/>
      <c r="W233" s="61"/>
      <c r="X233" s="65"/>
      <c r="Y233" s="65"/>
      <c r="Z233" s="65"/>
      <c r="AA233" s="61"/>
      <c r="AF233" s="61"/>
      <c r="AG233" s="56"/>
      <c r="AH233" s="56"/>
      <c r="AI233" s="56"/>
      <c r="AJ233" s="61"/>
      <c r="AK233" s="56"/>
      <c r="AL233" s="56"/>
      <c r="AM233" s="56"/>
      <c r="AN233" s="56"/>
      <c r="AO233" s="67"/>
      <c r="AP233" s="68"/>
      <c r="AQ233" s="53"/>
      <c r="AR233" s="56"/>
      <c r="AS233" s="61"/>
      <c r="AT233" s="56"/>
      <c r="AU233" s="56"/>
      <c r="AV233" s="53"/>
      <c r="AW233" s="61"/>
      <c r="AX233" s="69"/>
      <c r="BB233" s="61"/>
      <c r="BC233" s="69"/>
      <c r="BE233" s="61"/>
      <c r="BF233" s="69"/>
      <c r="BG233" s="69"/>
      <c r="BI233" s="49"/>
      <c r="BJ233" s="51">
        <v>1216.0</v>
      </c>
    </row>
    <row r="234" ht="15.75" customHeight="1">
      <c r="A234" s="50">
        <v>231.0</v>
      </c>
      <c r="B234" s="50"/>
      <c r="C234" s="50" t="s">
        <v>1324</v>
      </c>
      <c r="D234" s="51"/>
      <c r="E234" s="50" t="s">
        <v>936</v>
      </c>
      <c r="G234" s="52">
        <v>42559.0</v>
      </c>
      <c r="H234" s="56" t="s">
        <v>133</v>
      </c>
      <c r="I234" s="55">
        <f>IF(H234='DO NOT EDIT'!I$6,1,0)</f>
        <v>0</v>
      </c>
      <c r="J234" s="75" t="s">
        <v>391</v>
      </c>
      <c r="K234" s="56" t="s">
        <v>208</v>
      </c>
      <c r="L234" s="53"/>
      <c r="M234" s="56" t="s">
        <v>104</v>
      </c>
      <c r="N234" s="65" t="s">
        <v>53</v>
      </c>
      <c r="O234" s="56" t="s">
        <v>327</v>
      </c>
      <c r="P234" s="52">
        <v>40443.0</v>
      </c>
      <c r="Q234" s="59">
        <f t="shared" si="1"/>
        <v>6</v>
      </c>
      <c r="R234" s="61"/>
      <c r="S234" s="56" t="s">
        <v>384</v>
      </c>
      <c r="T234" s="63"/>
      <c r="U234" s="53">
        <v>42559.0</v>
      </c>
      <c r="V234" s="53"/>
      <c r="W234" s="61"/>
      <c r="X234" s="65"/>
      <c r="Y234" s="65"/>
      <c r="Z234" s="65"/>
      <c r="AA234" s="61"/>
      <c r="AF234" s="61"/>
      <c r="AG234" s="56"/>
      <c r="AH234" s="56"/>
      <c r="AI234" s="56"/>
      <c r="AJ234" s="61"/>
      <c r="AK234" s="56"/>
      <c r="AL234" s="56"/>
      <c r="AM234" s="56"/>
      <c r="AN234" s="56"/>
      <c r="AO234" s="67"/>
      <c r="AP234" s="68"/>
      <c r="AQ234" s="53"/>
      <c r="AR234" s="56"/>
      <c r="AS234" s="61"/>
      <c r="AT234" s="56"/>
      <c r="AU234" s="56"/>
      <c r="AV234" s="53"/>
      <c r="AW234" s="61"/>
      <c r="AX234" s="69"/>
      <c r="BB234" s="61"/>
      <c r="BC234" s="69"/>
      <c r="BE234" s="61"/>
      <c r="BF234" s="69"/>
      <c r="BG234" s="69"/>
      <c r="BI234" s="49"/>
      <c r="BJ234" s="51">
        <v>1217.0</v>
      </c>
    </row>
    <row r="235" ht="15.75" customHeight="1">
      <c r="A235" s="50">
        <v>232.0</v>
      </c>
      <c r="B235" s="50"/>
      <c r="C235" s="50" t="s">
        <v>1326</v>
      </c>
      <c r="D235" s="51"/>
      <c r="E235" s="50"/>
      <c r="G235" s="52"/>
      <c r="H235" s="56" t="s">
        <v>133</v>
      </c>
      <c r="I235" s="55">
        <f>IF(H235='DO NOT EDIT'!I$6,1,0)</f>
        <v>0</v>
      </c>
      <c r="J235" s="75" t="s">
        <v>391</v>
      </c>
      <c r="K235" s="56" t="s">
        <v>95</v>
      </c>
      <c r="L235" s="53"/>
      <c r="M235" s="56" t="s">
        <v>104</v>
      </c>
      <c r="N235" s="65" t="s">
        <v>53</v>
      </c>
      <c r="O235" s="56" t="s">
        <v>135</v>
      </c>
      <c r="P235" s="52"/>
      <c r="Q235" s="59">
        <f t="shared" si="1"/>
        <v>117</v>
      </c>
      <c r="R235" s="61"/>
      <c r="S235" s="53"/>
      <c r="T235" s="63"/>
      <c r="U235" s="53"/>
      <c r="V235" s="53"/>
      <c r="W235" s="61"/>
      <c r="X235" s="65"/>
      <c r="Y235" s="65"/>
      <c r="Z235" s="65"/>
      <c r="AA235" s="61"/>
      <c r="AF235" s="61"/>
      <c r="AG235" s="56"/>
      <c r="AH235" s="56"/>
      <c r="AI235" s="56"/>
      <c r="AJ235" s="61"/>
      <c r="AK235" s="56"/>
      <c r="AL235" s="56"/>
      <c r="AM235" s="56"/>
      <c r="AN235" s="56"/>
      <c r="AO235" s="67"/>
      <c r="AP235" s="68"/>
      <c r="AQ235" s="53"/>
      <c r="AR235" s="56"/>
      <c r="AS235" s="61"/>
      <c r="AT235" s="56"/>
      <c r="AU235" s="56"/>
      <c r="AV235" s="53"/>
      <c r="AW235" s="61"/>
      <c r="AX235" s="69"/>
      <c r="BB235" s="61"/>
      <c r="BC235" s="69"/>
      <c r="BE235" s="61"/>
      <c r="BF235" s="69"/>
      <c r="BG235" s="69"/>
      <c r="BI235" s="49"/>
      <c r="BJ235" s="51">
        <v>1218.0</v>
      </c>
    </row>
    <row r="236" ht="15.75" customHeight="1">
      <c r="A236" s="50">
        <v>233.0</v>
      </c>
      <c r="B236" s="50"/>
      <c r="C236" s="50" t="s">
        <v>1327</v>
      </c>
      <c r="D236" s="51"/>
      <c r="E236" s="50" t="s">
        <v>1328</v>
      </c>
      <c r="G236" s="52"/>
      <c r="H236" s="56" t="s">
        <v>199</v>
      </c>
      <c r="I236" s="55">
        <f>IF(H236='DO NOT EDIT'!I$6,1,0)</f>
        <v>0</v>
      </c>
      <c r="J236" s="53"/>
      <c r="K236" s="56" t="s">
        <v>95</v>
      </c>
      <c r="L236" s="53"/>
      <c r="M236" s="56" t="s">
        <v>104</v>
      </c>
      <c r="N236" s="65" t="s">
        <v>53</v>
      </c>
      <c r="O236" s="56" t="s">
        <v>135</v>
      </c>
      <c r="P236" s="52"/>
      <c r="Q236" s="59">
        <f t="shared" si="1"/>
        <v>117</v>
      </c>
      <c r="R236" s="61"/>
      <c r="S236" s="53"/>
      <c r="T236" s="63"/>
      <c r="U236" s="53"/>
      <c r="V236" s="53"/>
      <c r="W236" s="61"/>
      <c r="X236" s="65"/>
      <c r="Y236" s="65"/>
      <c r="Z236" s="65"/>
      <c r="AA236" s="61"/>
      <c r="AF236" s="61"/>
      <c r="AG236" s="56" t="s">
        <v>299</v>
      </c>
      <c r="AH236" s="56" t="s">
        <v>1329</v>
      </c>
      <c r="AI236" s="56"/>
      <c r="AJ236" s="61"/>
      <c r="AK236" s="56" t="s">
        <v>1330</v>
      </c>
      <c r="AL236" s="56" t="s">
        <v>210</v>
      </c>
      <c r="AM236" s="56" t="s">
        <v>111</v>
      </c>
      <c r="AN236" s="56">
        <v>98057.0</v>
      </c>
      <c r="AO236" s="67"/>
      <c r="AP236" s="68"/>
      <c r="AQ236" s="53"/>
      <c r="AR236" s="56"/>
      <c r="AS236" s="61"/>
      <c r="AT236" s="56"/>
      <c r="AU236" s="56"/>
      <c r="AV236" s="53"/>
      <c r="AW236" s="61"/>
      <c r="AX236" s="69"/>
      <c r="BB236" s="61"/>
      <c r="BC236" s="69"/>
      <c r="BE236" s="61"/>
      <c r="BF236" s="69"/>
      <c r="BG236" s="69"/>
      <c r="BI236" s="49"/>
      <c r="BJ236" s="51">
        <v>1219.0</v>
      </c>
    </row>
    <row r="237" ht="15.75" customHeight="1">
      <c r="A237" s="50">
        <v>234.0</v>
      </c>
      <c r="B237" s="50"/>
      <c r="C237" s="50" t="s">
        <v>560</v>
      </c>
      <c r="D237" s="51"/>
      <c r="E237" s="50" t="s">
        <v>1331</v>
      </c>
      <c r="G237" s="52">
        <v>42644.0</v>
      </c>
      <c r="H237" s="56" t="s">
        <v>94</v>
      </c>
      <c r="I237" s="55">
        <f>IF(H237='DO NOT EDIT'!I$6,1,0)</f>
        <v>1</v>
      </c>
      <c r="J237" s="53"/>
      <c r="K237" s="56" t="s">
        <v>95</v>
      </c>
      <c r="L237" s="56" t="s">
        <v>54</v>
      </c>
      <c r="M237" s="56" t="s">
        <v>53</v>
      </c>
      <c r="N237" s="77" t="s">
        <v>105</v>
      </c>
      <c r="O237" s="56" t="s">
        <v>135</v>
      </c>
      <c r="P237" s="52">
        <v>28543.0</v>
      </c>
      <c r="Q237" s="59">
        <f t="shared" si="1"/>
        <v>39</v>
      </c>
      <c r="R237" s="61"/>
      <c r="S237" s="56" t="s">
        <v>127</v>
      </c>
      <c r="T237" s="63"/>
      <c r="U237" s="53"/>
      <c r="V237" s="53"/>
      <c r="W237" s="61"/>
      <c r="X237" s="64">
        <v>42644.0</v>
      </c>
      <c r="Y237" s="65"/>
      <c r="Z237" s="65"/>
      <c r="AA237" s="61"/>
      <c r="AF237" s="61"/>
      <c r="AG237" s="56" t="s">
        <v>289</v>
      </c>
      <c r="AH237" s="56" t="s">
        <v>1332</v>
      </c>
      <c r="AI237" s="56"/>
      <c r="AJ237" s="61"/>
      <c r="AK237" s="56" t="s">
        <v>1333</v>
      </c>
      <c r="AL237" s="56" t="s">
        <v>677</v>
      </c>
      <c r="AM237" s="56" t="s">
        <v>111</v>
      </c>
      <c r="AN237" s="56">
        <v>98208.0</v>
      </c>
      <c r="AO237" s="67"/>
      <c r="AP237" s="68"/>
      <c r="AQ237" s="53"/>
      <c r="AR237" s="56" t="s">
        <v>1334</v>
      </c>
      <c r="AS237" s="61"/>
      <c r="AT237" s="56"/>
      <c r="AU237" s="56"/>
      <c r="AV237" s="53"/>
      <c r="AW237" s="61"/>
      <c r="AX237" s="69"/>
      <c r="BB237" s="61"/>
      <c r="BC237" s="69"/>
      <c r="BE237" s="61"/>
      <c r="BF237" s="69"/>
      <c r="BG237" s="69"/>
      <c r="BI237" s="49"/>
      <c r="BJ237" s="51">
        <v>1221.0</v>
      </c>
    </row>
    <row r="238" ht="15.75" customHeight="1">
      <c r="A238" s="50">
        <v>235.0</v>
      </c>
      <c r="B238" s="116"/>
      <c r="C238" s="116" t="s">
        <v>1335</v>
      </c>
      <c r="D238" s="159"/>
      <c r="E238" s="116" t="s">
        <v>1301</v>
      </c>
      <c r="G238" s="52">
        <v>42562.0</v>
      </c>
      <c r="H238" s="56" t="s">
        <v>133</v>
      </c>
      <c r="I238" s="55">
        <f>IF(H238='DO NOT EDIT'!I$6,1,0)</f>
        <v>0</v>
      </c>
      <c r="J238" s="75" t="s">
        <v>391</v>
      </c>
      <c r="K238" s="56" t="s">
        <v>208</v>
      </c>
      <c r="L238" s="53"/>
      <c r="M238" s="56" t="s">
        <v>104</v>
      </c>
      <c r="N238" s="65" t="s">
        <v>53</v>
      </c>
      <c r="O238" s="56" t="s">
        <v>327</v>
      </c>
      <c r="P238" s="52">
        <v>41165.0</v>
      </c>
      <c r="Q238" s="59">
        <f t="shared" si="1"/>
        <v>4</v>
      </c>
      <c r="R238" s="61"/>
      <c r="S238" s="56" t="s">
        <v>384</v>
      </c>
      <c r="T238" s="63"/>
      <c r="U238" s="53">
        <v>42562.0</v>
      </c>
      <c r="V238" s="53"/>
      <c r="W238" s="61"/>
      <c r="X238" s="65"/>
      <c r="Y238" s="65"/>
      <c r="Z238" s="65"/>
      <c r="AA238" s="61"/>
      <c r="AF238" s="61"/>
      <c r="AG238" s="113"/>
      <c r="AH238" s="113"/>
      <c r="AI238" s="113"/>
      <c r="AJ238" s="61"/>
      <c r="AK238" s="113" t="s">
        <v>1302</v>
      </c>
      <c r="AL238" s="113" t="s">
        <v>150</v>
      </c>
      <c r="AM238" s="113" t="s">
        <v>111</v>
      </c>
      <c r="AN238" s="114">
        <v>98074.0</v>
      </c>
      <c r="AO238" s="113" t="s">
        <v>1303</v>
      </c>
      <c r="AP238" s="126"/>
      <c r="AQ238" s="113" t="s">
        <v>1304</v>
      </c>
      <c r="AR238" s="128" t="s">
        <v>1305</v>
      </c>
      <c r="AS238" s="61"/>
      <c r="AT238" s="56" t="s">
        <v>314</v>
      </c>
      <c r="AU238" s="56"/>
      <c r="AV238" s="113" t="s">
        <v>248</v>
      </c>
      <c r="AW238" s="61"/>
      <c r="AX238" s="69"/>
      <c r="BB238" s="61"/>
      <c r="BC238" s="69"/>
      <c r="BE238" s="61"/>
      <c r="BF238" s="69"/>
      <c r="BG238" s="69"/>
      <c r="BI238" s="49"/>
      <c r="BJ238" s="51">
        <v>1222.0</v>
      </c>
    </row>
    <row r="239" ht="15.75" customHeight="1">
      <c r="A239" s="50">
        <v>236.0</v>
      </c>
      <c r="B239" s="50"/>
      <c r="C239" s="50" t="s">
        <v>1336</v>
      </c>
      <c r="D239" s="51"/>
      <c r="E239" s="50" t="s">
        <v>1337</v>
      </c>
      <c r="G239" s="52">
        <v>42563.0</v>
      </c>
      <c r="H239" s="56" t="s">
        <v>133</v>
      </c>
      <c r="I239" s="55">
        <f>IF(H239='DO NOT EDIT'!I$6,1,0)</f>
        <v>0</v>
      </c>
      <c r="J239" s="75" t="s">
        <v>391</v>
      </c>
      <c r="K239" s="56" t="s">
        <v>208</v>
      </c>
      <c r="L239" s="53"/>
      <c r="M239" s="56" t="s">
        <v>104</v>
      </c>
      <c r="N239" s="65" t="s">
        <v>53</v>
      </c>
      <c r="O239" s="56" t="s">
        <v>135</v>
      </c>
      <c r="P239" s="52">
        <v>34819.0</v>
      </c>
      <c r="Q239" s="59">
        <f t="shared" si="1"/>
        <v>22</v>
      </c>
      <c r="R239" s="61"/>
      <c r="S239" s="56" t="s">
        <v>127</v>
      </c>
      <c r="T239" s="63"/>
      <c r="U239" s="53">
        <v>42563.0</v>
      </c>
      <c r="V239" s="53"/>
      <c r="W239" s="61"/>
      <c r="X239" s="65"/>
      <c r="Y239" s="65"/>
      <c r="Z239" s="65"/>
      <c r="AA239" s="61"/>
      <c r="AF239" s="61"/>
      <c r="AG239" s="56"/>
      <c r="AH239" s="56"/>
      <c r="AI239" s="56"/>
      <c r="AJ239" s="61"/>
      <c r="AK239" s="56" t="s">
        <v>1338</v>
      </c>
      <c r="AL239" s="56" t="s">
        <v>679</v>
      </c>
      <c r="AM239" s="56" t="s">
        <v>111</v>
      </c>
      <c r="AN239" s="56">
        <v>98028.0</v>
      </c>
      <c r="AO239" s="67" t="s">
        <v>1339</v>
      </c>
      <c r="AP239" s="68"/>
      <c r="AQ239" s="53"/>
      <c r="AR239" s="56" t="s">
        <v>1340</v>
      </c>
      <c r="AS239" s="61"/>
      <c r="AT239" s="56" t="s">
        <v>1341</v>
      </c>
      <c r="AU239" s="56" t="s">
        <v>1342</v>
      </c>
      <c r="AV239" s="56" t="s">
        <v>248</v>
      </c>
      <c r="AW239" s="61"/>
      <c r="AX239" s="51" t="s">
        <v>1343</v>
      </c>
      <c r="BB239" s="61"/>
      <c r="BC239" s="69"/>
      <c r="BE239" s="61"/>
      <c r="BF239" s="69"/>
      <c r="BG239" s="69"/>
      <c r="BI239" s="49"/>
      <c r="BJ239" s="51">
        <v>1223.0</v>
      </c>
    </row>
    <row r="240" ht="15.75" customHeight="1">
      <c r="A240" s="50">
        <v>237.0</v>
      </c>
      <c r="B240" s="50"/>
      <c r="C240" s="50" t="s">
        <v>1344</v>
      </c>
      <c r="D240" s="51"/>
      <c r="E240" s="50" t="s">
        <v>890</v>
      </c>
      <c r="G240" s="52">
        <v>42563.0</v>
      </c>
      <c r="H240" s="56" t="s">
        <v>94</v>
      </c>
      <c r="I240" s="55">
        <f>IF(H240='DO NOT EDIT'!I$6,1,0)</f>
        <v>1</v>
      </c>
      <c r="J240" s="53"/>
      <c r="K240" s="56" t="s">
        <v>144</v>
      </c>
      <c r="L240" s="53"/>
      <c r="M240" s="56" t="s">
        <v>104</v>
      </c>
      <c r="N240" s="65" t="s">
        <v>53</v>
      </c>
      <c r="O240" s="56" t="s">
        <v>308</v>
      </c>
      <c r="P240" s="52">
        <v>39019.0</v>
      </c>
      <c r="Q240" s="59">
        <f t="shared" si="1"/>
        <v>10</v>
      </c>
      <c r="R240" s="61"/>
      <c r="S240" s="56" t="s">
        <v>317</v>
      </c>
      <c r="T240" s="63"/>
      <c r="U240" s="53">
        <v>42563.0</v>
      </c>
      <c r="V240" s="53"/>
      <c r="W240" s="61"/>
      <c r="X240" s="65"/>
      <c r="Y240" s="65"/>
      <c r="Z240" s="65"/>
      <c r="AA240" s="61"/>
      <c r="AF240" s="61"/>
      <c r="AG240" s="56"/>
      <c r="AH240" s="56"/>
      <c r="AI240" s="56"/>
      <c r="AJ240" s="61"/>
      <c r="AK240" s="56" t="s">
        <v>1345</v>
      </c>
      <c r="AL240" s="56" t="s">
        <v>144</v>
      </c>
      <c r="AM240" s="56" t="s">
        <v>111</v>
      </c>
      <c r="AN240" s="56">
        <v>98052.0</v>
      </c>
      <c r="AO240" s="67" t="s">
        <v>1346</v>
      </c>
      <c r="AP240" s="67" t="s">
        <v>1347</v>
      </c>
      <c r="AQ240" s="56" t="s">
        <v>1348</v>
      </c>
      <c r="AR240" s="56" t="s">
        <v>1349</v>
      </c>
      <c r="AS240" s="61"/>
      <c r="AT240" s="56"/>
      <c r="AU240" s="56"/>
      <c r="AV240" s="53"/>
      <c r="AW240" s="61"/>
      <c r="AX240" s="69"/>
      <c r="BB240" s="61"/>
      <c r="BC240" s="69"/>
      <c r="BE240" s="61"/>
      <c r="BF240" s="69"/>
      <c r="BG240" s="69"/>
      <c r="BI240" s="49"/>
      <c r="BJ240" s="51">
        <v>1224.0</v>
      </c>
    </row>
    <row r="241" ht="15.75" customHeight="1">
      <c r="A241" s="50">
        <v>238.0</v>
      </c>
      <c r="B241" s="50"/>
      <c r="C241" s="50" t="s">
        <v>1350</v>
      </c>
      <c r="D241" s="51"/>
      <c r="E241" s="50" t="s">
        <v>1351</v>
      </c>
      <c r="G241" s="52">
        <v>42544.0</v>
      </c>
      <c r="H241" s="56" t="s">
        <v>133</v>
      </c>
      <c r="I241" s="55">
        <f>IF(H241='DO NOT EDIT'!I$6,1,0)</f>
        <v>0</v>
      </c>
      <c r="J241" s="75" t="s">
        <v>391</v>
      </c>
      <c r="K241" s="56" t="s">
        <v>144</v>
      </c>
      <c r="L241" s="53"/>
      <c r="M241" s="56" t="s">
        <v>104</v>
      </c>
      <c r="N241" s="65" t="s">
        <v>53</v>
      </c>
      <c r="O241" s="56" t="s">
        <v>308</v>
      </c>
      <c r="P241" s="52">
        <v>39325.0</v>
      </c>
      <c r="Q241" s="59">
        <f t="shared" si="1"/>
        <v>9</v>
      </c>
      <c r="R241" s="61"/>
      <c r="S241" s="56" t="s">
        <v>317</v>
      </c>
      <c r="T241" s="63"/>
      <c r="U241" s="53">
        <v>42544.0</v>
      </c>
      <c r="V241" s="53"/>
      <c r="W241" s="61"/>
      <c r="X241" s="65"/>
      <c r="Y241" s="65"/>
      <c r="Z241" s="65"/>
      <c r="AA241" s="61"/>
      <c r="AF241" s="61"/>
      <c r="AG241" s="56"/>
      <c r="AH241" s="56"/>
      <c r="AI241" s="56"/>
      <c r="AJ241" s="61"/>
      <c r="AK241" s="56" t="s">
        <v>1352</v>
      </c>
      <c r="AL241" s="56" t="s">
        <v>144</v>
      </c>
      <c r="AM241" s="56" t="s">
        <v>111</v>
      </c>
      <c r="AN241" s="56">
        <v>98052.0</v>
      </c>
      <c r="AO241" s="67" t="s">
        <v>1353</v>
      </c>
      <c r="AP241" s="67" t="s">
        <v>1354</v>
      </c>
      <c r="AQ241" s="56" t="s">
        <v>1355</v>
      </c>
      <c r="AR241" s="56" t="s">
        <v>1356</v>
      </c>
      <c r="AS241" s="61"/>
      <c r="AT241" s="56"/>
      <c r="AU241" s="56"/>
      <c r="AV241" s="53"/>
      <c r="AW241" s="61"/>
      <c r="AX241" s="69"/>
      <c r="BB241" s="61"/>
      <c r="BC241" s="69"/>
      <c r="BE241" s="61"/>
      <c r="BF241" s="69"/>
      <c r="BG241" s="69"/>
      <c r="BI241" s="49"/>
      <c r="BJ241" s="51">
        <v>1225.0</v>
      </c>
    </row>
    <row r="242" ht="15.75" customHeight="1">
      <c r="A242" s="50">
        <v>239.0</v>
      </c>
      <c r="B242" s="50"/>
      <c r="C242" s="50" t="s">
        <v>1357</v>
      </c>
      <c r="D242" s="51"/>
      <c r="E242" s="50" t="s">
        <v>1358</v>
      </c>
      <c r="G242" s="52">
        <v>42551.0</v>
      </c>
      <c r="H242" s="56" t="s">
        <v>133</v>
      </c>
      <c r="I242" s="55">
        <f>IF(H242='DO NOT EDIT'!I$6,1,0)</f>
        <v>0</v>
      </c>
      <c r="J242" s="75" t="s">
        <v>391</v>
      </c>
      <c r="K242" s="56" t="s">
        <v>144</v>
      </c>
      <c r="L242" s="53"/>
      <c r="M242" s="56" t="s">
        <v>104</v>
      </c>
      <c r="N242" s="65" t="s">
        <v>53</v>
      </c>
      <c r="O242" s="56" t="s">
        <v>308</v>
      </c>
      <c r="P242" s="52">
        <v>39629.0</v>
      </c>
      <c r="Q242" s="59">
        <f t="shared" si="1"/>
        <v>9</v>
      </c>
      <c r="R242" s="61"/>
      <c r="S242" s="56" t="s">
        <v>317</v>
      </c>
      <c r="T242" s="63"/>
      <c r="U242" s="53">
        <v>42551.0</v>
      </c>
      <c r="V242" s="53"/>
      <c r="W242" s="61"/>
      <c r="X242" s="65"/>
      <c r="Y242" s="65"/>
      <c r="Z242" s="65"/>
      <c r="AA242" s="61"/>
      <c r="AF242" s="61"/>
      <c r="AG242" s="56"/>
      <c r="AH242" s="56"/>
      <c r="AI242" s="56"/>
      <c r="AJ242" s="61"/>
      <c r="AK242" s="56" t="s">
        <v>1359</v>
      </c>
      <c r="AL242" s="56" t="s">
        <v>144</v>
      </c>
      <c r="AM242" s="56" t="s">
        <v>1360</v>
      </c>
      <c r="AN242" s="56">
        <v>98052.0</v>
      </c>
      <c r="AO242" s="67" t="s">
        <v>1361</v>
      </c>
      <c r="AP242" s="67" t="s">
        <v>1362</v>
      </c>
      <c r="AQ242" s="53"/>
      <c r="AR242" s="161" t="s">
        <v>1363</v>
      </c>
      <c r="AS242" s="61"/>
      <c r="AT242" s="56"/>
      <c r="AU242" s="56"/>
      <c r="AV242" s="56" t="s">
        <v>1364</v>
      </c>
      <c r="AW242" s="61"/>
      <c r="AX242" s="69"/>
      <c r="BB242" s="61"/>
      <c r="BC242" s="69"/>
      <c r="BE242" s="61"/>
      <c r="BF242" s="69"/>
      <c r="BG242" s="69"/>
      <c r="BI242" s="49"/>
      <c r="BJ242" s="51">
        <v>1226.0</v>
      </c>
    </row>
    <row r="243" ht="15.75" customHeight="1">
      <c r="A243" s="50">
        <v>240.0</v>
      </c>
      <c r="B243" s="50"/>
      <c r="C243" s="50" t="s">
        <v>1365</v>
      </c>
      <c r="D243" s="51"/>
      <c r="E243" s="50" t="s">
        <v>1358</v>
      </c>
      <c r="G243" s="52">
        <v>42551.0</v>
      </c>
      <c r="H243" s="56" t="s">
        <v>133</v>
      </c>
      <c r="I243" s="55">
        <f>IF(H243='DO NOT EDIT'!I$6,1,0)</f>
        <v>0</v>
      </c>
      <c r="J243" s="75" t="s">
        <v>391</v>
      </c>
      <c r="K243" s="56" t="s">
        <v>144</v>
      </c>
      <c r="L243" s="53"/>
      <c r="M243" s="56" t="s">
        <v>104</v>
      </c>
      <c r="N243" s="65" t="s">
        <v>53</v>
      </c>
      <c r="O243" s="56" t="s">
        <v>327</v>
      </c>
      <c r="P243" s="52">
        <v>40720.0</v>
      </c>
      <c r="Q243" s="59">
        <f t="shared" si="1"/>
        <v>6</v>
      </c>
      <c r="R243" s="61"/>
      <c r="S243" s="56" t="s">
        <v>384</v>
      </c>
      <c r="T243" s="63"/>
      <c r="U243" s="162">
        <v>42551.0</v>
      </c>
      <c r="V243" s="53"/>
      <c r="W243" s="61"/>
      <c r="X243" s="65"/>
      <c r="Y243" s="65"/>
      <c r="Z243" s="65"/>
      <c r="AA243" s="61"/>
      <c r="AF243" s="61"/>
      <c r="AG243" s="56"/>
      <c r="AH243" s="56"/>
      <c r="AI243" s="56"/>
      <c r="AJ243" s="61"/>
      <c r="AK243" s="56" t="s">
        <v>1359</v>
      </c>
      <c r="AL243" s="56" t="s">
        <v>144</v>
      </c>
      <c r="AM243" s="56" t="s">
        <v>1360</v>
      </c>
      <c r="AN243" s="56">
        <v>98052.0</v>
      </c>
      <c r="AO243" s="67" t="s">
        <v>1361</v>
      </c>
      <c r="AP243" s="67" t="s">
        <v>1362</v>
      </c>
      <c r="AQ243" s="53"/>
      <c r="AR243" s="56" t="s">
        <v>1363</v>
      </c>
      <c r="AS243" s="61"/>
      <c r="AT243" s="56"/>
      <c r="AU243" s="56"/>
      <c r="AV243" s="56" t="s">
        <v>1364</v>
      </c>
      <c r="AW243" s="61"/>
      <c r="AX243" s="69"/>
      <c r="BB243" s="61"/>
      <c r="BC243" s="69"/>
      <c r="BE243" s="61"/>
      <c r="BF243" s="69"/>
      <c r="BG243" s="69"/>
      <c r="BI243" s="49"/>
      <c r="BJ243" s="51">
        <v>1227.0</v>
      </c>
    </row>
    <row r="244" ht="15.75" customHeight="1">
      <c r="A244" s="50">
        <v>241.0</v>
      </c>
      <c r="B244" s="50"/>
      <c r="C244" s="50" t="s">
        <v>1366</v>
      </c>
      <c r="D244" s="51"/>
      <c r="E244" s="50" t="s">
        <v>1367</v>
      </c>
      <c r="G244" s="52">
        <v>42541.0</v>
      </c>
      <c r="H244" s="56" t="s">
        <v>133</v>
      </c>
      <c r="I244" s="55">
        <f>IF(H244='DO NOT EDIT'!I$6,1,0)</f>
        <v>0</v>
      </c>
      <c r="J244" s="75" t="s">
        <v>391</v>
      </c>
      <c r="K244" s="56" t="s">
        <v>144</v>
      </c>
      <c r="L244" s="53"/>
      <c r="M244" s="56" t="s">
        <v>104</v>
      </c>
      <c r="N244" s="65" t="s">
        <v>53</v>
      </c>
      <c r="O244" s="56" t="s">
        <v>135</v>
      </c>
      <c r="P244" s="52">
        <v>26878.0</v>
      </c>
      <c r="Q244" s="59">
        <f t="shared" si="1"/>
        <v>43</v>
      </c>
      <c r="R244" s="61"/>
      <c r="S244" s="53"/>
      <c r="T244" s="63"/>
      <c r="U244" s="56"/>
      <c r="V244" s="53"/>
      <c r="W244" s="61"/>
      <c r="X244" s="65"/>
      <c r="Y244" s="65"/>
      <c r="Z244" s="65"/>
      <c r="AA244" s="61"/>
      <c r="AF244" s="61"/>
      <c r="AG244" s="56"/>
      <c r="AH244" s="56"/>
      <c r="AI244" s="56"/>
      <c r="AJ244" s="61"/>
      <c r="AK244" s="56" t="s">
        <v>1368</v>
      </c>
      <c r="AL244" s="56" t="s">
        <v>144</v>
      </c>
      <c r="AM244" s="56" t="s">
        <v>111</v>
      </c>
      <c r="AN244" s="56">
        <v>98052.0</v>
      </c>
      <c r="AO244" s="67" t="s">
        <v>1369</v>
      </c>
      <c r="AP244" s="67" t="s">
        <v>1370</v>
      </c>
      <c r="AQ244" s="53"/>
      <c r="AR244" s="56" t="s">
        <v>1371</v>
      </c>
      <c r="AS244" s="61"/>
      <c r="AT244" s="56"/>
      <c r="AU244" s="56"/>
      <c r="AV244" s="53"/>
      <c r="AW244" s="61"/>
      <c r="AX244" s="69"/>
      <c r="BB244" s="61"/>
      <c r="BC244" s="69"/>
      <c r="BE244" s="61"/>
      <c r="BF244" s="69"/>
      <c r="BG244" s="69"/>
      <c r="BI244" s="49"/>
      <c r="BJ244" s="51">
        <v>1228.0</v>
      </c>
    </row>
    <row r="245" ht="15.75" customHeight="1">
      <c r="A245" s="50">
        <v>242.0</v>
      </c>
      <c r="B245" s="51"/>
      <c r="C245" s="51" t="s">
        <v>1372</v>
      </c>
      <c r="D245" s="69"/>
      <c r="E245" s="51" t="s">
        <v>140</v>
      </c>
      <c r="F245" s="69"/>
      <c r="G245" s="74">
        <v>42579.0</v>
      </c>
      <c r="H245" s="77" t="s">
        <v>133</v>
      </c>
      <c r="I245" s="55">
        <f>IF(H245='DO NOT EDIT'!I$6,1,0)</f>
        <v>0</v>
      </c>
      <c r="J245" s="75" t="s">
        <v>391</v>
      </c>
      <c r="K245" s="77" t="s">
        <v>208</v>
      </c>
      <c r="L245" s="65"/>
      <c r="M245" s="77" t="s">
        <v>104</v>
      </c>
      <c r="N245" s="65" t="s">
        <v>53</v>
      </c>
      <c r="O245" s="77" t="s">
        <v>308</v>
      </c>
      <c r="P245" s="74">
        <v>39890.0</v>
      </c>
      <c r="Q245" s="59">
        <f t="shared" si="1"/>
        <v>8</v>
      </c>
      <c r="R245" s="89"/>
      <c r="S245" s="77" t="s">
        <v>317</v>
      </c>
      <c r="T245" s="80"/>
      <c r="U245" s="65"/>
      <c r="V245" s="65"/>
      <c r="W245" s="89"/>
      <c r="X245" s="65"/>
      <c r="Y245" s="65"/>
      <c r="Z245" s="65"/>
      <c r="AA245" s="89"/>
      <c r="AB245" s="94"/>
      <c r="AC245" s="69"/>
      <c r="AD245" s="102">
        <v>42579.0</v>
      </c>
      <c r="AE245" s="102"/>
      <c r="AF245" s="89"/>
      <c r="AG245" s="77"/>
      <c r="AH245" s="77"/>
      <c r="AI245" s="77"/>
      <c r="AJ245" s="89"/>
      <c r="AK245" s="77" t="s">
        <v>1373</v>
      </c>
      <c r="AL245" s="77" t="s">
        <v>679</v>
      </c>
      <c r="AM245" s="77" t="s">
        <v>111</v>
      </c>
      <c r="AN245" s="77">
        <v>98028.0</v>
      </c>
      <c r="AO245" s="92" t="s">
        <v>1374</v>
      </c>
      <c r="AP245" s="92" t="s">
        <v>1375</v>
      </c>
      <c r="AQ245" s="77"/>
      <c r="AR245" s="77" t="s">
        <v>1376</v>
      </c>
      <c r="AS245" s="89"/>
      <c r="AT245" s="77" t="s">
        <v>314</v>
      </c>
      <c r="AU245" s="77"/>
      <c r="AV245" s="77" t="s">
        <v>728</v>
      </c>
      <c r="AW245" s="89"/>
      <c r="AX245" s="69"/>
      <c r="AY245" s="69"/>
      <c r="AZ245" s="69"/>
      <c r="BA245" s="69"/>
      <c r="BB245" s="89"/>
      <c r="BC245" s="94"/>
      <c r="BD245" s="69"/>
      <c r="BE245" s="89"/>
      <c r="BF245" s="51"/>
      <c r="BG245" s="94"/>
      <c r="BH245" s="69"/>
      <c r="BI245" s="95"/>
      <c r="BJ245" s="51">
        <v>1229.0</v>
      </c>
    </row>
    <row r="246" ht="15.75" customHeight="1">
      <c r="A246" s="50">
        <v>243.0</v>
      </c>
      <c r="B246" s="51"/>
      <c r="C246" s="51" t="s">
        <v>1377</v>
      </c>
      <c r="D246" s="69"/>
      <c r="E246" s="51" t="s">
        <v>1378</v>
      </c>
      <c r="F246" s="69"/>
      <c r="G246" s="74">
        <v>42590.0</v>
      </c>
      <c r="H246" s="77" t="s">
        <v>133</v>
      </c>
      <c r="I246" s="55">
        <f>IF(H246='DO NOT EDIT'!I$6,1,0)</f>
        <v>0</v>
      </c>
      <c r="J246" s="75" t="s">
        <v>391</v>
      </c>
      <c r="K246" s="77" t="s">
        <v>208</v>
      </c>
      <c r="L246" s="65"/>
      <c r="M246" s="77" t="s">
        <v>104</v>
      </c>
      <c r="N246" s="65" t="s">
        <v>53</v>
      </c>
      <c r="O246" s="77" t="s">
        <v>327</v>
      </c>
      <c r="P246" s="74">
        <v>40149.0</v>
      </c>
      <c r="Q246" s="59">
        <f t="shared" si="1"/>
        <v>7</v>
      </c>
      <c r="R246" s="89"/>
      <c r="S246" s="77" t="s">
        <v>384</v>
      </c>
      <c r="T246" s="80"/>
      <c r="U246" s="65"/>
      <c r="V246" s="65"/>
      <c r="W246" s="89"/>
      <c r="X246" s="65"/>
      <c r="Y246" s="65"/>
      <c r="Z246" s="65"/>
      <c r="AA246" s="89"/>
      <c r="AB246" s="94"/>
      <c r="AC246" s="69"/>
      <c r="AD246" s="102">
        <v>40033.0</v>
      </c>
      <c r="AE246" s="102"/>
      <c r="AF246" s="89"/>
      <c r="AG246" s="77"/>
      <c r="AH246" s="77"/>
      <c r="AI246" s="77"/>
      <c r="AJ246" s="89"/>
      <c r="AK246" s="77" t="s">
        <v>1379</v>
      </c>
      <c r="AL246" s="77" t="s">
        <v>208</v>
      </c>
      <c r="AM246" s="77" t="s">
        <v>111</v>
      </c>
      <c r="AN246" s="77">
        <v>98033.0</v>
      </c>
      <c r="AO246" s="92" t="s">
        <v>1380</v>
      </c>
      <c r="AP246" s="92" t="s">
        <v>1381</v>
      </c>
      <c r="AQ246" s="77" t="s">
        <v>1382</v>
      </c>
      <c r="AR246" s="77" t="s">
        <v>1383</v>
      </c>
      <c r="AS246" s="89"/>
      <c r="AT246" s="77" t="s">
        <v>314</v>
      </c>
      <c r="AU246" s="77"/>
      <c r="AV246" s="77" t="s">
        <v>1384</v>
      </c>
      <c r="AW246" s="89"/>
      <c r="AX246" s="51" t="s">
        <v>1385</v>
      </c>
      <c r="AY246" s="69"/>
      <c r="AZ246" s="69"/>
      <c r="BA246" s="69"/>
      <c r="BB246" s="89"/>
      <c r="BC246" s="94"/>
      <c r="BD246" s="69"/>
      <c r="BE246" s="89"/>
      <c r="BF246" s="51"/>
      <c r="BG246" s="94"/>
      <c r="BH246" s="69"/>
      <c r="BI246" s="95"/>
      <c r="BJ246" s="51">
        <v>1230.0</v>
      </c>
    </row>
    <row r="247" ht="15.75" customHeight="1">
      <c r="A247" s="50">
        <v>244.0</v>
      </c>
      <c r="B247" s="51"/>
      <c r="C247" s="51" t="s">
        <v>1386</v>
      </c>
      <c r="D247" s="69"/>
      <c r="E247" s="51" t="s">
        <v>1387</v>
      </c>
      <c r="F247" s="69"/>
      <c r="G247" s="74">
        <v>42591.0</v>
      </c>
      <c r="H247" s="77" t="s">
        <v>133</v>
      </c>
      <c r="I247" s="55">
        <f>IF(H247='DO NOT EDIT'!I$6,1,0)</f>
        <v>0</v>
      </c>
      <c r="J247" s="75" t="s">
        <v>391</v>
      </c>
      <c r="K247" s="77" t="s">
        <v>208</v>
      </c>
      <c r="L247" s="65"/>
      <c r="M247" s="77" t="s">
        <v>104</v>
      </c>
      <c r="N247" s="65" t="s">
        <v>53</v>
      </c>
      <c r="O247" s="77" t="s">
        <v>308</v>
      </c>
      <c r="P247" s="74">
        <v>38297.0</v>
      </c>
      <c r="Q247" s="59">
        <f t="shared" si="1"/>
        <v>12</v>
      </c>
      <c r="R247" s="89"/>
      <c r="S247" s="77" t="s">
        <v>317</v>
      </c>
      <c r="T247" s="80"/>
      <c r="U247" s="65"/>
      <c r="V247" s="65"/>
      <c r="W247" s="89"/>
      <c r="X247" s="65"/>
      <c r="Y247" s="65"/>
      <c r="Z247" s="65"/>
      <c r="AA247" s="89"/>
      <c r="AB247" s="94"/>
      <c r="AC247" s="69"/>
      <c r="AD247" s="102">
        <v>42591.0</v>
      </c>
      <c r="AE247" s="102"/>
      <c r="AF247" s="89"/>
      <c r="AG247" s="77"/>
      <c r="AH247" s="77"/>
      <c r="AI247" s="77"/>
      <c r="AJ247" s="89"/>
      <c r="AK247" s="77" t="s">
        <v>1388</v>
      </c>
      <c r="AL247" s="77" t="s">
        <v>208</v>
      </c>
      <c r="AM247" s="77" t="s">
        <v>111</v>
      </c>
      <c r="AN247" s="77">
        <v>98033.0</v>
      </c>
      <c r="AO247" s="92" t="s">
        <v>1389</v>
      </c>
      <c r="AP247" s="92" t="s">
        <v>1390</v>
      </c>
      <c r="AQ247" s="77" t="s">
        <v>1391</v>
      </c>
      <c r="AR247" s="77" t="s">
        <v>1392</v>
      </c>
      <c r="AS247" s="89"/>
      <c r="AT247" s="77" t="s">
        <v>314</v>
      </c>
      <c r="AU247" s="77"/>
      <c r="AV247" s="77" t="s">
        <v>1384</v>
      </c>
      <c r="AW247" s="89"/>
      <c r="AX247" s="51" t="s">
        <v>1393</v>
      </c>
      <c r="AY247" s="69"/>
      <c r="AZ247" s="69"/>
      <c r="BA247" s="69"/>
      <c r="BB247" s="89"/>
      <c r="BC247" s="94"/>
      <c r="BD247" s="69"/>
      <c r="BE247" s="89"/>
      <c r="BF247" s="51"/>
      <c r="BG247" s="94"/>
      <c r="BH247" s="69"/>
      <c r="BI247" s="95"/>
      <c r="BJ247" s="51">
        <v>1231.0</v>
      </c>
    </row>
    <row r="248" ht="15.75" customHeight="1">
      <c r="A248" s="50">
        <v>245.0</v>
      </c>
      <c r="B248" s="51"/>
      <c r="C248" s="51" t="s">
        <v>1394</v>
      </c>
      <c r="D248" s="69"/>
      <c r="E248" s="51" t="s">
        <v>1395</v>
      </c>
      <c r="F248" s="69"/>
      <c r="G248" s="74">
        <v>42591.0</v>
      </c>
      <c r="H248" s="77" t="s">
        <v>133</v>
      </c>
      <c r="I248" s="55">
        <f>IF(H248='DO NOT EDIT'!I$6,1,0)</f>
        <v>0</v>
      </c>
      <c r="J248" s="75" t="s">
        <v>391</v>
      </c>
      <c r="K248" s="77" t="s">
        <v>208</v>
      </c>
      <c r="L248" s="65"/>
      <c r="M248" s="77" t="s">
        <v>104</v>
      </c>
      <c r="N248" s="65" t="s">
        <v>53</v>
      </c>
      <c r="O248" s="77" t="s">
        <v>308</v>
      </c>
      <c r="P248" s="74">
        <v>37599.0</v>
      </c>
      <c r="Q248" s="59">
        <f t="shared" si="1"/>
        <v>14</v>
      </c>
      <c r="R248" s="89"/>
      <c r="S248" s="77" t="s">
        <v>317</v>
      </c>
      <c r="T248" s="80"/>
      <c r="U248" s="65"/>
      <c r="V248" s="65"/>
      <c r="W248" s="89"/>
      <c r="X248" s="65"/>
      <c r="Y248" s="65"/>
      <c r="Z248" s="65"/>
      <c r="AA248" s="89"/>
      <c r="AB248" s="94"/>
      <c r="AC248" s="69"/>
      <c r="AD248" s="102">
        <v>42591.0</v>
      </c>
      <c r="AE248" s="102"/>
      <c r="AF248" s="89"/>
      <c r="AG248" s="77"/>
      <c r="AH248" s="77"/>
      <c r="AI248" s="77"/>
      <c r="AJ248" s="89"/>
      <c r="AK248" s="77" t="s">
        <v>1396</v>
      </c>
      <c r="AL248" s="77" t="s">
        <v>208</v>
      </c>
      <c r="AM248" s="77" t="s">
        <v>111</v>
      </c>
      <c r="AN248" s="77">
        <v>98033.0</v>
      </c>
      <c r="AO248" s="92" t="s">
        <v>1397</v>
      </c>
      <c r="AP248" s="98"/>
      <c r="AQ248" s="77" t="s">
        <v>1398</v>
      </c>
      <c r="AR248" s="77" t="s">
        <v>1399</v>
      </c>
      <c r="AS248" s="89"/>
      <c r="AT248" s="77" t="s">
        <v>314</v>
      </c>
      <c r="AU248" s="77"/>
      <c r="AV248" s="77" t="s">
        <v>1384</v>
      </c>
      <c r="AW248" s="89"/>
      <c r="AX248" s="51" t="s">
        <v>1400</v>
      </c>
      <c r="AY248" s="69"/>
      <c r="AZ248" s="69"/>
      <c r="BA248" s="69"/>
      <c r="BB248" s="89"/>
      <c r="BC248" s="94"/>
      <c r="BD248" s="69"/>
      <c r="BE248" s="89"/>
      <c r="BF248" s="51"/>
      <c r="BG248" s="94"/>
      <c r="BH248" s="69"/>
      <c r="BI248" s="95"/>
      <c r="BJ248" s="51">
        <v>1232.0</v>
      </c>
    </row>
    <row r="249" ht="15.75" customHeight="1">
      <c r="A249" s="50">
        <v>246.0</v>
      </c>
      <c r="B249" s="51"/>
      <c r="C249" s="51" t="s">
        <v>1401</v>
      </c>
      <c r="D249" s="69"/>
      <c r="E249" s="51" t="s">
        <v>1402</v>
      </c>
      <c r="F249" s="69"/>
      <c r="G249" s="74">
        <v>42590.0</v>
      </c>
      <c r="H249" s="77" t="s">
        <v>133</v>
      </c>
      <c r="I249" s="55">
        <f>IF(H249='DO NOT EDIT'!I$6,1,0)</f>
        <v>0</v>
      </c>
      <c r="J249" s="75" t="s">
        <v>391</v>
      </c>
      <c r="K249" s="77" t="s">
        <v>208</v>
      </c>
      <c r="L249" s="65"/>
      <c r="M249" s="77" t="s">
        <v>104</v>
      </c>
      <c r="N249" s="65" t="s">
        <v>53</v>
      </c>
      <c r="O249" s="77" t="s">
        <v>308</v>
      </c>
      <c r="P249" s="74">
        <v>37406.0</v>
      </c>
      <c r="Q249" s="59">
        <f t="shared" si="1"/>
        <v>15</v>
      </c>
      <c r="R249" s="89"/>
      <c r="S249" s="77" t="s">
        <v>317</v>
      </c>
      <c r="T249" s="80"/>
      <c r="U249" s="65"/>
      <c r="V249" s="65"/>
      <c r="W249" s="89"/>
      <c r="X249" s="65"/>
      <c r="Y249" s="65"/>
      <c r="Z249" s="65"/>
      <c r="AA249" s="89"/>
      <c r="AB249" s="94"/>
      <c r="AC249" s="69"/>
      <c r="AD249" s="102">
        <v>42590.0</v>
      </c>
      <c r="AE249" s="102"/>
      <c r="AF249" s="89"/>
      <c r="AG249" s="77"/>
      <c r="AH249" s="77"/>
      <c r="AI249" s="77"/>
      <c r="AJ249" s="89"/>
      <c r="AK249" s="77" t="s">
        <v>1403</v>
      </c>
      <c r="AL249" s="77" t="s">
        <v>208</v>
      </c>
      <c r="AM249" s="77" t="s">
        <v>111</v>
      </c>
      <c r="AN249" s="77">
        <v>98034.0</v>
      </c>
      <c r="AO249" s="92" t="s">
        <v>1404</v>
      </c>
      <c r="AP249" s="92" t="s">
        <v>1405</v>
      </c>
      <c r="AQ249" s="77" t="s">
        <v>1406</v>
      </c>
      <c r="AR249" s="77" t="s">
        <v>1407</v>
      </c>
      <c r="AS249" s="89"/>
      <c r="AT249" s="77" t="s">
        <v>314</v>
      </c>
      <c r="AU249" s="77"/>
      <c r="AV249" s="77" t="s">
        <v>1408</v>
      </c>
      <c r="AW249" s="89"/>
      <c r="AX249" s="51" t="s">
        <v>1409</v>
      </c>
      <c r="AY249" s="69"/>
      <c r="AZ249" s="69"/>
      <c r="BA249" s="69"/>
      <c r="BB249" s="89"/>
      <c r="BC249" s="94"/>
      <c r="BD249" s="69"/>
      <c r="BE249" s="89"/>
      <c r="BF249" s="51"/>
      <c r="BG249" s="94"/>
      <c r="BH249" s="69"/>
      <c r="BI249" s="95"/>
      <c r="BJ249" s="51">
        <v>1233.0</v>
      </c>
    </row>
    <row r="250" ht="15.75" customHeight="1">
      <c r="A250" s="50">
        <v>247.0</v>
      </c>
      <c r="B250" s="51"/>
      <c r="C250" s="51" t="s">
        <v>1410</v>
      </c>
      <c r="D250" s="69"/>
      <c r="E250" s="51" t="s">
        <v>1411</v>
      </c>
      <c r="F250" s="69"/>
      <c r="G250" s="74">
        <v>42593.0</v>
      </c>
      <c r="H250" s="77" t="s">
        <v>199</v>
      </c>
      <c r="I250" s="55">
        <f>IF(H250='DO NOT EDIT'!I$6,1,0)</f>
        <v>0</v>
      </c>
      <c r="J250" s="75"/>
      <c r="K250" s="77" t="s">
        <v>208</v>
      </c>
      <c r="L250" s="65"/>
      <c r="M250" s="77" t="s">
        <v>25</v>
      </c>
      <c r="N250" s="65" t="s">
        <v>53</v>
      </c>
      <c r="O250" s="77" t="s">
        <v>327</v>
      </c>
      <c r="P250" s="74">
        <v>40130.0</v>
      </c>
      <c r="Q250" s="59">
        <f t="shared" si="1"/>
        <v>7</v>
      </c>
      <c r="R250" s="89"/>
      <c r="S250" s="77" t="s">
        <v>384</v>
      </c>
      <c r="T250" s="80"/>
      <c r="U250" s="65"/>
      <c r="V250" s="65"/>
      <c r="W250" s="89"/>
      <c r="X250" s="64">
        <v>42724.0</v>
      </c>
      <c r="Y250" s="64">
        <v>42845.0</v>
      </c>
      <c r="Z250" s="65"/>
      <c r="AA250" s="89"/>
      <c r="AB250" s="94"/>
      <c r="AC250" s="69"/>
      <c r="AD250" s="102">
        <v>42593.0</v>
      </c>
      <c r="AE250" s="102"/>
      <c r="AF250" s="89"/>
      <c r="AG250" s="77" t="s">
        <v>299</v>
      </c>
      <c r="AH250" s="77" t="s">
        <v>300</v>
      </c>
      <c r="AI250" s="77" t="s">
        <v>1412</v>
      </c>
      <c r="AJ250" s="89"/>
      <c r="AK250" s="77" t="s">
        <v>1413</v>
      </c>
      <c r="AL250" s="77" t="s">
        <v>208</v>
      </c>
      <c r="AM250" s="77" t="s">
        <v>111</v>
      </c>
      <c r="AN250" s="77">
        <v>98034.0</v>
      </c>
      <c r="AO250" s="92" t="s">
        <v>1414</v>
      </c>
      <c r="AP250" s="92" t="s">
        <v>1415</v>
      </c>
      <c r="AQ250" s="77" t="s">
        <v>1416</v>
      </c>
      <c r="AR250" s="77" t="s">
        <v>1417</v>
      </c>
      <c r="AS250" s="89"/>
      <c r="AT250" s="77" t="s">
        <v>314</v>
      </c>
      <c r="AU250" s="77"/>
      <c r="AV250" s="77" t="s">
        <v>728</v>
      </c>
      <c r="AW250" s="89"/>
      <c r="AX250" s="51" t="s">
        <v>1418</v>
      </c>
      <c r="AY250" s="69"/>
      <c r="AZ250" s="69"/>
      <c r="BA250" s="69"/>
      <c r="BB250" s="89"/>
      <c r="BC250" s="94"/>
      <c r="BD250" s="69"/>
      <c r="BE250" s="89"/>
      <c r="BF250" s="51"/>
      <c r="BG250" s="94"/>
      <c r="BH250" s="69"/>
      <c r="BI250" s="95"/>
      <c r="BJ250" s="51">
        <v>1234.0</v>
      </c>
    </row>
    <row r="251" ht="15.75" customHeight="1">
      <c r="A251" s="50">
        <v>248.0</v>
      </c>
      <c r="B251" s="51"/>
      <c r="C251" s="51" t="s">
        <v>1419</v>
      </c>
      <c r="D251" s="69"/>
      <c r="E251" s="51" t="s">
        <v>1411</v>
      </c>
      <c r="F251" s="69"/>
      <c r="G251" s="74">
        <v>42593.0</v>
      </c>
      <c r="H251" s="77" t="s">
        <v>133</v>
      </c>
      <c r="I251" s="55">
        <f>IF(H251='DO NOT EDIT'!I$6,1,0)</f>
        <v>0</v>
      </c>
      <c r="J251" s="75" t="s">
        <v>391</v>
      </c>
      <c r="K251" s="77" t="s">
        <v>208</v>
      </c>
      <c r="L251" s="65"/>
      <c r="M251" s="77" t="s">
        <v>104</v>
      </c>
      <c r="N251" s="65" t="s">
        <v>53</v>
      </c>
      <c r="O251" s="77" t="s">
        <v>308</v>
      </c>
      <c r="P251" s="74">
        <v>39208.0</v>
      </c>
      <c r="Q251" s="59">
        <f t="shared" si="1"/>
        <v>10</v>
      </c>
      <c r="R251" s="89"/>
      <c r="S251" s="77" t="s">
        <v>317</v>
      </c>
      <c r="T251" s="80"/>
      <c r="U251" s="65"/>
      <c r="V251" s="65"/>
      <c r="W251" s="89"/>
      <c r="X251" s="65"/>
      <c r="Y251" s="65"/>
      <c r="Z251" s="65"/>
      <c r="AA251" s="89"/>
      <c r="AB251" s="94"/>
      <c r="AC251" s="69"/>
      <c r="AD251" s="102">
        <v>42593.0</v>
      </c>
      <c r="AE251" s="102"/>
      <c r="AF251" s="89"/>
      <c r="AG251" s="77"/>
      <c r="AH251" s="77"/>
      <c r="AI251" s="77"/>
      <c r="AJ251" s="89"/>
      <c r="AK251" s="77" t="s">
        <v>1413</v>
      </c>
      <c r="AL251" s="77" t="s">
        <v>208</v>
      </c>
      <c r="AM251" s="77" t="s">
        <v>111</v>
      </c>
      <c r="AN251" s="77">
        <v>98034.0</v>
      </c>
      <c r="AO251" s="92" t="s">
        <v>1414</v>
      </c>
      <c r="AP251" s="92" t="s">
        <v>1415</v>
      </c>
      <c r="AQ251" s="77" t="s">
        <v>1416</v>
      </c>
      <c r="AR251" s="77" t="s">
        <v>1417</v>
      </c>
      <c r="AS251" s="89"/>
      <c r="AT251" s="77" t="s">
        <v>314</v>
      </c>
      <c r="AU251" s="77"/>
      <c r="AV251" s="77" t="s">
        <v>728</v>
      </c>
      <c r="AW251" s="89"/>
      <c r="AX251" s="51" t="s">
        <v>1418</v>
      </c>
      <c r="AY251" s="69"/>
      <c r="AZ251" s="69"/>
      <c r="BA251" s="69"/>
      <c r="BB251" s="89"/>
      <c r="BC251" s="94"/>
      <c r="BD251" s="69"/>
      <c r="BE251" s="89"/>
      <c r="BF251" s="51"/>
      <c r="BG251" s="94"/>
      <c r="BH251" s="69"/>
      <c r="BI251" s="95"/>
      <c r="BJ251" s="51">
        <v>1235.0</v>
      </c>
    </row>
    <row r="252" ht="15.75" customHeight="1">
      <c r="A252" s="50">
        <v>249.0</v>
      </c>
      <c r="B252" s="50"/>
      <c r="C252" s="50" t="s">
        <v>1420</v>
      </c>
      <c r="D252" s="51"/>
      <c r="E252" s="50" t="s">
        <v>1421</v>
      </c>
      <c r="G252" s="52">
        <v>42590.0</v>
      </c>
      <c r="H252" s="56" t="s">
        <v>94</v>
      </c>
      <c r="I252" s="55">
        <f>IF(H252='DO NOT EDIT'!I$6,1,0)</f>
        <v>1</v>
      </c>
      <c r="J252" s="53"/>
      <c r="K252" s="56" t="s">
        <v>208</v>
      </c>
      <c r="L252" s="53"/>
      <c r="M252" s="56" t="s">
        <v>25</v>
      </c>
      <c r="N252" s="65" t="s">
        <v>53</v>
      </c>
      <c r="O252" s="56" t="s">
        <v>327</v>
      </c>
      <c r="P252" s="52">
        <v>40465.0</v>
      </c>
      <c r="Q252" s="59">
        <f t="shared" si="1"/>
        <v>6</v>
      </c>
      <c r="R252" s="61"/>
      <c r="S252" s="56" t="s">
        <v>384</v>
      </c>
      <c r="T252" s="63"/>
      <c r="U252" s="56"/>
      <c r="V252" s="53"/>
      <c r="W252" s="61"/>
      <c r="X252" s="64">
        <v>42755.0</v>
      </c>
      <c r="Y252" s="64">
        <v>42931.0</v>
      </c>
      <c r="Z252" s="65"/>
      <c r="AA252" s="61"/>
      <c r="AD252" s="91">
        <v>42590.0</v>
      </c>
      <c r="AF252" s="61"/>
      <c r="AG252" s="56" t="s">
        <v>289</v>
      </c>
      <c r="AH252" s="56" t="s">
        <v>300</v>
      </c>
      <c r="AI252" s="56" t="s">
        <v>1422</v>
      </c>
      <c r="AJ252" s="61"/>
      <c r="AK252" s="56" t="s">
        <v>1423</v>
      </c>
      <c r="AL252" s="56" t="s">
        <v>208</v>
      </c>
      <c r="AM252" s="56" t="s">
        <v>111</v>
      </c>
      <c r="AN252" s="56">
        <v>98033.0</v>
      </c>
      <c r="AO252" s="67" t="s">
        <v>1424</v>
      </c>
      <c r="AP252" s="68"/>
      <c r="AQ252" s="56" t="s">
        <v>1425</v>
      </c>
      <c r="AR252" s="56" t="s">
        <v>1426</v>
      </c>
      <c r="AS252" s="61"/>
      <c r="AT252" s="56" t="s">
        <v>314</v>
      </c>
      <c r="AU252" s="56"/>
      <c r="AV252" s="56" t="s">
        <v>1427</v>
      </c>
      <c r="AW252" s="61"/>
      <c r="AX252" s="51" t="s">
        <v>1428</v>
      </c>
      <c r="BB252" s="61"/>
      <c r="BC252" s="69"/>
      <c r="BE252" s="61"/>
      <c r="BF252" s="69"/>
      <c r="BG252" s="69"/>
      <c r="BI252" s="49"/>
      <c r="BJ252" s="51">
        <v>1236.0</v>
      </c>
    </row>
    <row r="253" ht="15.75" customHeight="1">
      <c r="A253" s="50">
        <v>250.0</v>
      </c>
      <c r="B253" s="50"/>
      <c r="C253" s="50" t="s">
        <v>1429</v>
      </c>
      <c r="D253" s="51"/>
      <c r="E253" s="50" t="s">
        <v>1430</v>
      </c>
      <c r="G253" s="52">
        <v>42620.0</v>
      </c>
      <c r="H253" s="56" t="s">
        <v>133</v>
      </c>
      <c r="I253" s="55">
        <f>IF(H253='DO NOT EDIT'!I$6,1,0)</f>
        <v>0</v>
      </c>
      <c r="J253" s="75" t="s">
        <v>391</v>
      </c>
      <c r="K253" s="56" t="s">
        <v>144</v>
      </c>
      <c r="L253" s="53"/>
      <c r="M253" s="56" t="s">
        <v>104</v>
      </c>
      <c r="N253" s="65" t="s">
        <v>53</v>
      </c>
      <c r="O253" s="56" t="s">
        <v>135</v>
      </c>
      <c r="P253" s="52">
        <v>29089.0</v>
      </c>
      <c r="Q253" s="59">
        <f t="shared" si="1"/>
        <v>37</v>
      </c>
      <c r="R253" s="61"/>
      <c r="S253" s="56" t="s">
        <v>127</v>
      </c>
      <c r="T253" s="63"/>
      <c r="U253" s="56"/>
      <c r="V253" s="53"/>
      <c r="W253" s="61"/>
      <c r="X253" s="65"/>
      <c r="Y253" s="65"/>
      <c r="Z253" s="65"/>
      <c r="AA253" s="61"/>
      <c r="AF253" s="61"/>
      <c r="AG253" s="56"/>
      <c r="AH253" s="56"/>
      <c r="AI253" s="56"/>
      <c r="AJ253" s="61"/>
      <c r="AK253" s="56" t="s">
        <v>1431</v>
      </c>
      <c r="AL253" s="56" t="s">
        <v>144</v>
      </c>
      <c r="AM253" s="56" t="s">
        <v>111</v>
      </c>
      <c r="AN253" s="56">
        <v>98052.0</v>
      </c>
      <c r="AO253" s="67" t="s">
        <v>1432</v>
      </c>
      <c r="AP253" s="68"/>
      <c r="AQ253" s="53"/>
      <c r="AR253" s="56" t="s">
        <v>1433</v>
      </c>
      <c r="AS253" s="61"/>
      <c r="AT253" s="56" t="s">
        <v>1434</v>
      </c>
      <c r="AU253" s="56" t="s">
        <v>1435</v>
      </c>
      <c r="AV253" s="53"/>
      <c r="AW253" s="61"/>
      <c r="AX253" s="51" t="s">
        <v>1436</v>
      </c>
      <c r="AY253" s="50" t="s">
        <v>1437</v>
      </c>
      <c r="BB253" s="61"/>
      <c r="BC253" s="69"/>
      <c r="BE253" s="61"/>
      <c r="BF253" s="51" t="s">
        <v>1438</v>
      </c>
      <c r="BG253" s="69"/>
      <c r="BI253" s="49"/>
      <c r="BJ253" s="51">
        <v>1237.0</v>
      </c>
    </row>
    <row r="254" ht="15.75" customHeight="1">
      <c r="A254" s="50">
        <v>251.0</v>
      </c>
      <c r="B254" s="50"/>
      <c r="C254" s="50" t="s">
        <v>1439</v>
      </c>
      <c r="D254" s="51"/>
      <c r="E254" s="50" t="s">
        <v>1430</v>
      </c>
      <c r="G254" s="52">
        <v>42620.0</v>
      </c>
      <c r="H254" s="56" t="s">
        <v>133</v>
      </c>
      <c r="I254" s="55">
        <f>IF(H254='DO NOT EDIT'!I$6,1,0)</f>
        <v>0</v>
      </c>
      <c r="J254" s="75" t="s">
        <v>391</v>
      </c>
      <c r="K254" s="56" t="s">
        <v>144</v>
      </c>
      <c r="L254" s="53"/>
      <c r="M254" s="56" t="s">
        <v>104</v>
      </c>
      <c r="N254" s="65" t="s">
        <v>53</v>
      </c>
      <c r="O254" s="56" t="s">
        <v>308</v>
      </c>
      <c r="P254" s="52">
        <v>38052.0</v>
      </c>
      <c r="Q254" s="59">
        <f t="shared" si="1"/>
        <v>13</v>
      </c>
      <c r="R254" s="61"/>
      <c r="S254" s="56" t="s">
        <v>317</v>
      </c>
      <c r="T254" s="63"/>
      <c r="U254" s="56"/>
      <c r="V254" s="53"/>
      <c r="W254" s="61"/>
      <c r="X254" s="65"/>
      <c r="Y254" s="65"/>
      <c r="Z254" s="65"/>
      <c r="AA254" s="61"/>
      <c r="AF254" s="61"/>
      <c r="AG254" s="56"/>
      <c r="AH254" s="56"/>
      <c r="AI254" s="56"/>
      <c r="AJ254" s="61"/>
      <c r="AK254" s="56" t="s">
        <v>1431</v>
      </c>
      <c r="AL254" s="56" t="s">
        <v>144</v>
      </c>
      <c r="AM254" s="56" t="s">
        <v>111</v>
      </c>
      <c r="AN254" s="56">
        <v>98052.0</v>
      </c>
      <c r="AO254" s="67" t="s">
        <v>1432</v>
      </c>
      <c r="AP254" s="68"/>
      <c r="AQ254" s="56" t="s">
        <v>1440</v>
      </c>
      <c r="AR254" s="56" t="s">
        <v>1433</v>
      </c>
      <c r="AS254" s="61"/>
      <c r="AT254" s="56" t="s">
        <v>314</v>
      </c>
      <c r="AU254" s="56"/>
      <c r="AV254" s="53"/>
      <c r="AW254" s="61"/>
      <c r="AX254" s="51" t="s">
        <v>1436</v>
      </c>
      <c r="AY254" s="50" t="s">
        <v>1437</v>
      </c>
      <c r="BB254" s="61"/>
      <c r="BC254" s="69"/>
      <c r="BE254" s="61"/>
      <c r="BF254" s="51" t="s">
        <v>1438</v>
      </c>
      <c r="BG254" s="69"/>
      <c r="BI254" s="49"/>
      <c r="BJ254" s="51">
        <v>1238.0</v>
      </c>
    </row>
    <row r="255" ht="15.75" customHeight="1">
      <c r="A255" s="50">
        <v>252.0</v>
      </c>
      <c r="B255" s="50"/>
      <c r="C255" s="50" t="s">
        <v>1441</v>
      </c>
      <c r="D255" s="51"/>
      <c r="E255" s="50" t="s">
        <v>1442</v>
      </c>
      <c r="G255" s="52">
        <v>38852.0</v>
      </c>
      <c r="H255" s="56" t="s">
        <v>94</v>
      </c>
      <c r="I255" s="55">
        <f>IF(H255='DO NOT EDIT'!I$6,1,0)</f>
        <v>1</v>
      </c>
      <c r="J255" s="53"/>
      <c r="K255" s="56" t="s">
        <v>1443</v>
      </c>
      <c r="L255" s="56" t="s">
        <v>145</v>
      </c>
      <c r="M255" s="56" t="s">
        <v>106</v>
      </c>
      <c r="N255" s="56" t="s">
        <v>97</v>
      </c>
      <c r="O255" s="56" t="s">
        <v>100</v>
      </c>
      <c r="P255" s="52">
        <v>28332.0</v>
      </c>
      <c r="Q255" s="59">
        <f t="shared" si="1"/>
        <v>39</v>
      </c>
      <c r="R255" s="61"/>
      <c r="S255" s="56" t="s">
        <v>103</v>
      </c>
      <c r="T255" s="63">
        <v>1.0</v>
      </c>
      <c r="U255" s="163">
        <v>42736.0</v>
      </c>
      <c r="V255" s="64">
        <v>43101.0</v>
      </c>
      <c r="W255" s="61"/>
      <c r="X255" s="64">
        <v>40544.0</v>
      </c>
      <c r="Y255" s="65"/>
      <c r="Z255" s="64">
        <v>40544.0</v>
      </c>
      <c r="AA255" s="61"/>
      <c r="AF255" s="61"/>
      <c r="AG255" s="56"/>
      <c r="AH255" s="56"/>
      <c r="AI255" s="56"/>
      <c r="AJ255" s="61"/>
      <c r="AK255" s="56" t="s">
        <v>1444</v>
      </c>
      <c r="AL255" s="56" t="s">
        <v>95</v>
      </c>
      <c r="AM255" s="56" t="s">
        <v>111</v>
      </c>
      <c r="AN255" s="56">
        <v>98133.0</v>
      </c>
      <c r="AO255" s="67" t="s">
        <v>1445</v>
      </c>
      <c r="AP255" s="68"/>
      <c r="AQ255" s="53"/>
      <c r="AR255" s="56" t="s">
        <v>1446</v>
      </c>
      <c r="AS255" s="61"/>
      <c r="AT255" s="56" t="s">
        <v>1447</v>
      </c>
      <c r="AU255" s="56" t="s">
        <v>1443</v>
      </c>
      <c r="AV255" s="56" t="s">
        <v>994</v>
      </c>
      <c r="AW255" s="61"/>
      <c r="AX255" s="51" t="s">
        <v>1448</v>
      </c>
      <c r="AY255" s="50" t="s">
        <v>1449</v>
      </c>
      <c r="AZ255" s="50" t="s">
        <v>1450</v>
      </c>
      <c r="BB255" s="61"/>
      <c r="BC255" s="69"/>
      <c r="BE255" s="61"/>
      <c r="BF255" s="69"/>
      <c r="BG255" s="69"/>
      <c r="BI255" s="49"/>
      <c r="BJ255" s="51">
        <v>1239.0</v>
      </c>
    </row>
    <row r="256" ht="15.75" customHeight="1">
      <c r="A256" s="50">
        <v>253.0</v>
      </c>
      <c r="B256" s="106"/>
      <c r="C256" s="106" t="s">
        <v>379</v>
      </c>
      <c r="D256" s="69"/>
      <c r="E256" s="106" t="s">
        <v>1451</v>
      </c>
      <c r="F256" s="106"/>
      <c r="G256" s="78">
        <v>42409.0</v>
      </c>
      <c r="H256" s="77" t="s">
        <v>133</v>
      </c>
      <c r="I256" s="55">
        <f>IF(H256='DO NOT EDIT'!I$6,1,0)</f>
        <v>0</v>
      </c>
      <c r="J256" s="75" t="s">
        <v>391</v>
      </c>
      <c r="K256" s="73" t="s">
        <v>208</v>
      </c>
      <c r="L256" s="73" t="s">
        <v>134</v>
      </c>
      <c r="M256" s="73" t="s">
        <v>104</v>
      </c>
      <c r="N256" s="65" t="s">
        <v>53</v>
      </c>
      <c r="O256" s="73" t="s">
        <v>308</v>
      </c>
      <c r="P256" s="78">
        <v>39957.0</v>
      </c>
      <c r="Q256" s="59">
        <f t="shared" si="1"/>
        <v>8</v>
      </c>
      <c r="R256" s="79"/>
      <c r="S256" s="73" t="s">
        <v>384</v>
      </c>
      <c r="T256" s="80"/>
      <c r="U256" s="73">
        <v>42409.0</v>
      </c>
      <c r="V256" s="73"/>
      <c r="W256" s="79"/>
      <c r="X256" s="65"/>
      <c r="Y256" s="65"/>
      <c r="Z256" s="65"/>
      <c r="AA256" s="79"/>
      <c r="AD256" s="50"/>
      <c r="AF256" s="79"/>
      <c r="AG256" s="73"/>
      <c r="AH256" s="73"/>
      <c r="AI256" s="73"/>
      <c r="AJ256" s="79"/>
      <c r="AK256" s="73" t="s">
        <v>1452</v>
      </c>
      <c r="AL256" s="73" t="s">
        <v>347</v>
      </c>
      <c r="AM256" s="73" t="s">
        <v>111</v>
      </c>
      <c r="AN256" s="84">
        <v>98072.0</v>
      </c>
      <c r="AO256" s="85" t="s">
        <v>1453</v>
      </c>
      <c r="AP256" s="85"/>
      <c r="AQ256" s="73" t="s">
        <v>877</v>
      </c>
      <c r="AR256" s="108" t="str">
        <f>HYPERLINK("mailto:vsvelma@gmail.com","vsvelma@gmail.com")</f>
        <v>vsvelma@gmail.com</v>
      </c>
      <c r="AS256" s="79"/>
      <c r="AT256" s="77" t="s">
        <v>314</v>
      </c>
      <c r="AU256" s="73"/>
      <c r="AV256" s="73"/>
      <c r="AW256" s="79"/>
      <c r="AX256" s="69"/>
      <c r="BB256" s="79"/>
      <c r="BC256" s="69"/>
      <c r="BE256" s="79"/>
      <c r="BF256" s="69"/>
      <c r="BG256" s="69"/>
      <c r="BI256" s="49"/>
      <c r="BJ256" s="51">
        <v>1240.0</v>
      </c>
    </row>
    <row r="257" ht="15.75" customHeight="1">
      <c r="A257" s="50">
        <v>254.0</v>
      </c>
      <c r="B257" s="106"/>
      <c r="C257" s="106" t="s">
        <v>1454</v>
      </c>
      <c r="D257" s="106" t="s">
        <v>1455</v>
      </c>
      <c r="E257" s="106" t="s">
        <v>1456</v>
      </c>
      <c r="G257" s="164">
        <v>42622.0</v>
      </c>
      <c r="H257" s="56" t="s">
        <v>133</v>
      </c>
      <c r="I257" s="55">
        <f>IF(H257='DO NOT EDIT'!I$6,1,0)</f>
        <v>0</v>
      </c>
      <c r="J257" s="75" t="s">
        <v>391</v>
      </c>
      <c r="K257" s="73" t="s">
        <v>208</v>
      </c>
      <c r="L257" s="53"/>
      <c r="M257" s="73" t="s">
        <v>104</v>
      </c>
      <c r="N257" s="65" t="s">
        <v>53</v>
      </c>
      <c r="O257" s="56" t="s">
        <v>327</v>
      </c>
      <c r="P257" s="165"/>
      <c r="Q257" s="59">
        <f t="shared" si="1"/>
        <v>117</v>
      </c>
      <c r="R257" s="61"/>
      <c r="S257" s="56" t="s">
        <v>384</v>
      </c>
      <c r="T257" s="63"/>
      <c r="U257" s="166">
        <v>42622.0</v>
      </c>
      <c r="V257" s="53"/>
      <c r="W257" s="61"/>
      <c r="X257" s="65"/>
      <c r="Y257" s="65"/>
      <c r="Z257" s="65"/>
      <c r="AA257" s="61"/>
      <c r="AF257" s="61"/>
      <c r="AG257" s="167"/>
      <c r="AH257" s="167"/>
      <c r="AI257" s="167"/>
      <c r="AJ257" s="61"/>
      <c r="AK257" s="167" t="s">
        <v>1457</v>
      </c>
      <c r="AL257" s="167" t="s">
        <v>208</v>
      </c>
      <c r="AM257" s="167" t="s">
        <v>111</v>
      </c>
      <c r="AN257" s="168">
        <v>98033.0</v>
      </c>
      <c r="AO257" s="168" t="s">
        <v>1458</v>
      </c>
      <c r="AP257" s="169"/>
      <c r="AQ257" s="167" t="s">
        <v>1459</v>
      </c>
      <c r="AR257" s="170" t="s">
        <v>1460</v>
      </c>
      <c r="AS257" s="61"/>
      <c r="AT257" s="167" t="s">
        <v>314</v>
      </c>
      <c r="AU257" s="171"/>
      <c r="AV257" s="167" t="s">
        <v>994</v>
      </c>
      <c r="AW257" s="61"/>
      <c r="AX257" s="69"/>
      <c r="BB257" s="61"/>
      <c r="BC257" s="69"/>
      <c r="BE257" s="61"/>
      <c r="BF257" s="69"/>
      <c r="BG257" s="69"/>
      <c r="BI257" s="49"/>
      <c r="BJ257" s="51">
        <v>1241.0</v>
      </c>
    </row>
    <row r="258" ht="15.75" customHeight="1">
      <c r="A258" s="50">
        <v>255.0</v>
      </c>
      <c r="B258" s="106"/>
      <c r="C258" s="106" t="s">
        <v>851</v>
      </c>
      <c r="D258" s="106" t="s">
        <v>1461</v>
      </c>
      <c r="E258" s="106" t="s">
        <v>1462</v>
      </c>
      <c r="G258" s="164">
        <v>42600.0</v>
      </c>
      <c r="H258" s="56" t="s">
        <v>133</v>
      </c>
      <c r="I258" s="55">
        <f>IF(H258='DO NOT EDIT'!I$6,1,0)</f>
        <v>0</v>
      </c>
      <c r="J258" s="75" t="s">
        <v>391</v>
      </c>
      <c r="K258" s="73" t="s">
        <v>208</v>
      </c>
      <c r="L258" s="53"/>
      <c r="M258" s="73" t="s">
        <v>104</v>
      </c>
      <c r="N258" s="65" t="s">
        <v>53</v>
      </c>
      <c r="O258" s="56" t="s">
        <v>135</v>
      </c>
      <c r="P258" s="164">
        <v>31203.0</v>
      </c>
      <c r="Q258" s="59">
        <f t="shared" si="1"/>
        <v>32</v>
      </c>
      <c r="R258" s="61"/>
      <c r="S258" s="56" t="s">
        <v>127</v>
      </c>
      <c r="T258" s="63"/>
      <c r="U258" s="166">
        <v>42600.0</v>
      </c>
      <c r="V258" s="53"/>
      <c r="W258" s="61"/>
      <c r="X258" s="65"/>
      <c r="Y258" s="65"/>
      <c r="Z258" s="65"/>
      <c r="AA258" s="61"/>
      <c r="AF258" s="61"/>
      <c r="AG258" s="167"/>
      <c r="AH258" s="167"/>
      <c r="AI258" s="167"/>
      <c r="AJ258" s="61"/>
      <c r="AK258" s="167" t="s">
        <v>1463</v>
      </c>
      <c r="AL258" s="167" t="s">
        <v>208</v>
      </c>
      <c r="AM258" s="167" t="s">
        <v>111</v>
      </c>
      <c r="AN258" s="168">
        <v>98034.0</v>
      </c>
      <c r="AO258" s="168" t="s">
        <v>1464</v>
      </c>
      <c r="AP258" s="169"/>
      <c r="AQ258" s="169"/>
      <c r="AR258" s="170" t="s">
        <v>1465</v>
      </c>
      <c r="AS258" s="61"/>
      <c r="AT258" s="167" t="s">
        <v>1466</v>
      </c>
      <c r="AU258" s="167" t="s">
        <v>1467</v>
      </c>
      <c r="AV258" s="167" t="s">
        <v>248</v>
      </c>
      <c r="AW258" s="61"/>
      <c r="AX258" s="69"/>
      <c r="BB258" s="61"/>
      <c r="BC258" s="69"/>
      <c r="BE258" s="61"/>
      <c r="BF258" s="69"/>
      <c r="BG258" s="69"/>
      <c r="BI258" s="49"/>
      <c r="BJ258" s="51">
        <v>1242.0</v>
      </c>
    </row>
    <row r="259" ht="15.75" customHeight="1">
      <c r="A259" s="50">
        <v>256.0</v>
      </c>
      <c r="B259" s="106"/>
      <c r="C259" s="106" t="s">
        <v>1468</v>
      </c>
      <c r="D259" s="106" t="s">
        <v>1469</v>
      </c>
      <c r="E259" s="106" t="s">
        <v>1470</v>
      </c>
      <c r="G259" s="164">
        <v>42621.0</v>
      </c>
      <c r="H259" s="56" t="s">
        <v>133</v>
      </c>
      <c r="I259" s="55">
        <f>IF(H259='DO NOT EDIT'!I$6,1,0)</f>
        <v>0</v>
      </c>
      <c r="J259" s="75" t="s">
        <v>391</v>
      </c>
      <c r="K259" s="73" t="s">
        <v>208</v>
      </c>
      <c r="L259" s="53"/>
      <c r="M259" s="73" t="s">
        <v>104</v>
      </c>
      <c r="N259" s="65" t="s">
        <v>53</v>
      </c>
      <c r="O259" s="56" t="s">
        <v>327</v>
      </c>
      <c r="P259" s="164">
        <v>41145.0</v>
      </c>
      <c r="Q259" s="59">
        <f t="shared" si="1"/>
        <v>4</v>
      </c>
      <c r="R259" s="61"/>
      <c r="S259" s="56" t="s">
        <v>384</v>
      </c>
      <c r="T259" s="63"/>
      <c r="U259" s="166">
        <v>42621.0</v>
      </c>
      <c r="V259" s="53"/>
      <c r="W259" s="61"/>
      <c r="X259" s="65"/>
      <c r="Y259" s="65"/>
      <c r="Z259" s="65"/>
      <c r="AA259" s="61"/>
      <c r="AF259" s="61"/>
      <c r="AG259" s="167"/>
      <c r="AH259" s="167"/>
      <c r="AI259" s="167"/>
      <c r="AJ259" s="61"/>
      <c r="AK259" s="167" t="s">
        <v>1471</v>
      </c>
      <c r="AL259" s="167" t="s">
        <v>201</v>
      </c>
      <c r="AM259" s="167" t="s">
        <v>111</v>
      </c>
      <c r="AN259" s="168">
        <v>98011.0</v>
      </c>
      <c r="AO259" s="168" t="s">
        <v>1472</v>
      </c>
      <c r="AP259" s="169"/>
      <c r="AQ259" s="167" t="s">
        <v>1473</v>
      </c>
      <c r="AR259" s="170" t="s">
        <v>1474</v>
      </c>
      <c r="AS259" s="61"/>
      <c r="AT259" s="167" t="s">
        <v>314</v>
      </c>
      <c r="AU259" s="171"/>
      <c r="AV259" s="167" t="s">
        <v>248</v>
      </c>
      <c r="AW259" s="61"/>
      <c r="AX259" s="69"/>
      <c r="BB259" s="61"/>
      <c r="BC259" s="69"/>
      <c r="BE259" s="61"/>
      <c r="BF259" s="69"/>
      <c r="BG259" s="69"/>
      <c r="BI259" s="49"/>
      <c r="BJ259" s="51">
        <v>1243.0</v>
      </c>
    </row>
    <row r="260" ht="15.75" customHeight="1">
      <c r="A260" s="50">
        <v>257.0</v>
      </c>
      <c r="B260" s="106"/>
      <c r="C260" s="106" t="s">
        <v>1475</v>
      </c>
      <c r="D260" s="106"/>
      <c r="E260" s="106" t="s">
        <v>1476</v>
      </c>
      <c r="G260" s="164">
        <v>42625.0</v>
      </c>
      <c r="H260" s="56" t="s">
        <v>133</v>
      </c>
      <c r="I260" s="55">
        <f>IF(H260='DO NOT EDIT'!I$6,1,0)</f>
        <v>0</v>
      </c>
      <c r="J260" s="75" t="s">
        <v>391</v>
      </c>
      <c r="K260" s="73" t="s">
        <v>208</v>
      </c>
      <c r="L260" s="53"/>
      <c r="M260" s="73" t="s">
        <v>104</v>
      </c>
      <c r="N260" s="65" t="s">
        <v>53</v>
      </c>
      <c r="O260" s="56" t="s">
        <v>327</v>
      </c>
      <c r="P260" s="164">
        <v>40790.0</v>
      </c>
      <c r="Q260" s="59">
        <f t="shared" si="1"/>
        <v>5</v>
      </c>
      <c r="R260" s="61"/>
      <c r="S260" s="56" t="s">
        <v>384</v>
      </c>
      <c r="T260" s="63"/>
      <c r="U260" s="166">
        <v>42625.0</v>
      </c>
      <c r="V260" s="53"/>
      <c r="W260" s="61"/>
      <c r="X260" s="64">
        <v>42755.0</v>
      </c>
      <c r="Y260" s="64">
        <v>42872.0</v>
      </c>
      <c r="Z260" s="65"/>
      <c r="AA260" s="61"/>
      <c r="AF260" s="61"/>
      <c r="AG260" s="167" t="s">
        <v>299</v>
      </c>
      <c r="AH260" s="167" t="s">
        <v>1477</v>
      </c>
      <c r="AI260" s="167"/>
      <c r="AJ260" s="61"/>
      <c r="AK260" s="167" t="s">
        <v>1478</v>
      </c>
      <c r="AL260" s="167" t="s">
        <v>144</v>
      </c>
      <c r="AM260" s="167" t="s">
        <v>111</v>
      </c>
      <c r="AN260" s="168">
        <v>98052.0</v>
      </c>
      <c r="AO260" s="168" t="s">
        <v>1479</v>
      </c>
      <c r="AP260" s="169"/>
      <c r="AQ260" s="167" t="s">
        <v>1480</v>
      </c>
      <c r="AR260" s="170" t="s">
        <v>1481</v>
      </c>
      <c r="AS260" s="61"/>
      <c r="AT260" s="167" t="s">
        <v>314</v>
      </c>
      <c r="AU260" s="171"/>
      <c r="AV260" s="167" t="s">
        <v>728</v>
      </c>
      <c r="AW260" s="61"/>
      <c r="AX260" s="69"/>
      <c r="BB260" s="61"/>
      <c r="BC260" s="69"/>
      <c r="BE260" s="61"/>
      <c r="BF260" s="69"/>
      <c r="BG260" s="69"/>
      <c r="BI260" s="49"/>
      <c r="BJ260" s="51">
        <v>1244.0</v>
      </c>
    </row>
    <row r="261" ht="15.75" customHeight="1">
      <c r="A261" s="50">
        <v>258.0</v>
      </c>
      <c r="B261" s="106"/>
      <c r="C261" s="106" t="s">
        <v>1475</v>
      </c>
      <c r="D261" s="106"/>
      <c r="E261" s="106" t="s">
        <v>1482</v>
      </c>
      <c r="G261" s="164">
        <v>42625.0</v>
      </c>
      <c r="H261" s="56" t="s">
        <v>133</v>
      </c>
      <c r="I261" s="55">
        <f>IF(H261='DO NOT EDIT'!I$6,1,0)</f>
        <v>0</v>
      </c>
      <c r="J261" s="75" t="s">
        <v>391</v>
      </c>
      <c r="K261" s="73" t="s">
        <v>208</v>
      </c>
      <c r="L261" s="53"/>
      <c r="M261" s="77" t="s">
        <v>25</v>
      </c>
      <c r="N261" s="65" t="s">
        <v>53</v>
      </c>
      <c r="O261" s="56" t="s">
        <v>327</v>
      </c>
      <c r="P261" s="164">
        <v>39954.0</v>
      </c>
      <c r="Q261" s="59">
        <f t="shared" si="1"/>
        <v>8</v>
      </c>
      <c r="R261" s="61"/>
      <c r="S261" s="56" t="s">
        <v>384</v>
      </c>
      <c r="T261" s="63"/>
      <c r="U261" s="166">
        <v>42625.0</v>
      </c>
      <c r="V261" s="53"/>
      <c r="W261" s="61"/>
      <c r="X261" s="64">
        <v>42658.0</v>
      </c>
      <c r="Y261" s="64">
        <v>42784.0</v>
      </c>
      <c r="Z261" s="65"/>
      <c r="AA261" s="61"/>
      <c r="AF261" s="61"/>
      <c r="AG261" s="167" t="s">
        <v>299</v>
      </c>
      <c r="AH261" s="167" t="s">
        <v>300</v>
      </c>
      <c r="AI261" s="167" t="s">
        <v>1176</v>
      </c>
      <c r="AJ261" s="61"/>
      <c r="AK261" s="167" t="s">
        <v>1478</v>
      </c>
      <c r="AL261" s="167" t="s">
        <v>144</v>
      </c>
      <c r="AM261" s="167" t="s">
        <v>111</v>
      </c>
      <c r="AN261" s="168">
        <v>98052.0</v>
      </c>
      <c r="AO261" s="168" t="s">
        <v>1479</v>
      </c>
      <c r="AP261" s="169"/>
      <c r="AQ261" s="167" t="s">
        <v>1480</v>
      </c>
      <c r="AR261" s="170" t="s">
        <v>1481</v>
      </c>
      <c r="AS261" s="61"/>
      <c r="AT261" s="167" t="s">
        <v>314</v>
      </c>
      <c r="AU261" s="171"/>
      <c r="AV261" s="167" t="s">
        <v>728</v>
      </c>
      <c r="AW261" s="61"/>
      <c r="AX261" s="69"/>
      <c r="BB261" s="61"/>
      <c r="BC261" s="69"/>
      <c r="BE261" s="61"/>
      <c r="BF261" s="69"/>
      <c r="BG261" s="69"/>
      <c r="BI261" s="49"/>
      <c r="BJ261" s="51">
        <v>1245.0</v>
      </c>
    </row>
    <row r="262" ht="15.75" customHeight="1">
      <c r="A262" s="50">
        <v>259.0</v>
      </c>
      <c r="B262" s="106"/>
      <c r="C262" s="106" t="s">
        <v>1483</v>
      </c>
      <c r="D262" s="106"/>
      <c r="E262" s="106" t="s">
        <v>1439</v>
      </c>
      <c r="G262" s="164">
        <v>42620.0</v>
      </c>
      <c r="H262" s="56" t="s">
        <v>94</v>
      </c>
      <c r="I262" s="55">
        <f>IF(H262='DO NOT EDIT'!I$6,1,0)</f>
        <v>1</v>
      </c>
      <c r="J262" s="75"/>
      <c r="K262" s="73" t="s">
        <v>208</v>
      </c>
      <c r="L262" s="53"/>
      <c r="M262" s="77" t="s">
        <v>27</v>
      </c>
      <c r="N262" s="65" t="s">
        <v>53</v>
      </c>
      <c r="O262" s="56" t="s">
        <v>327</v>
      </c>
      <c r="P262" s="164">
        <v>39915.0</v>
      </c>
      <c r="Q262" s="59">
        <f t="shared" si="1"/>
        <v>8</v>
      </c>
      <c r="R262" s="61"/>
      <c r="S262" s="56" t="s">
        <v>384</v>
      </c>
      <c r="T262" s="63"/>
      <c r="U262" s="166">
        <v>42620.0</v>
      </c>
      <c r="V262" s="53"/>
      <c r="W262" s="61"/>
      <c r="X262" s="64">
        <v>42847.0</v>
      </c>
      <c r="Y262" s="64">
        <v>43054.0</v>
      </c>
      <c r="Z262" s="65"/>
      <c r="AA262" s="61"/>
      <c r="AF262" s="61"/>
      <c r="AG262" s="167" t="s">
        <v>289</v>
      </c>
      <c r="AH262" s="167" t="s">
        <v>1484</v>
      </c>
      <c r="AI262" s="167" t="s">
        <v>1485</v>
      </c>
      <c r="AJ262" s="61"/>
      <c r="AK262" s="167" t="s">
        <v>1486</v>
      </c>
      <c r="AL262" s="167" t="s">
        <v>144</v>
      </c>
      <c r="AM262" s="167" t="s">
        <v>111</v>
      </c>
      <c r="AN262" s="168">
        <v>98052.0</v>
      </c>
      <c r="AO262" s="168" t="s">
        <v>1487</v>
      </c>
      <c r="AP262" s="169"/>
      <c r="AQ262" s="167" t="s">
        <v>1488</v>
      </c>
      <c r="AR262" s="170" t="s">
        <v>1489</v>
      </c>
      <c r="AS262" s="61"/>
      <c r="AT262" s="167" t="s">
        <v>314</v>
      </c>
      <c r="AU262" s="171"/>
      <c r="AV262" s="167" t="s">
        <v>182</v>
      </c>
      <c r="AW262" s="61"/>
      <c r="AX262" s="69"/>
      <c r="BB262" s="61"/>
      <c r="BC262" s="69"/>
      <c r="BE262" s="61"/>
      <c r="BF262" s="69"/>
      <c r="BG262" s="69"/>
      <c r="BI262" s="49"/>
      <c r="BJ262" s="51">
        <v>1246.0</v>
      </c>
    </row>
    <row r="263" ht="15.75" customHeight="1">
      <c r="A263" s="50">
        <v>260.0</v>
      </c>
      <c r="B263" s="106"/>
      <c r="C263" s="90" t="s">
        <v>1490</v>
      </c>
      <c r="D263" s="106"/>
      <c r="E263" s="106" t="s">
        <v>1491</v>
      </c>
      <c r="F263" s="106" t="s">
        <v>866</v>
      </c>
      <c r="G263" s="52">
        <v>42621.0</v>
      </c>
      <c r="H263" s="56" t="s">
        <v>94</v>
      </c>
      <c r="I263" s="55">
        <f>IF(H263='DO NOT EDIT'!I$6,1,0)</f>
        <v>1</v>
      </c>
      <c r="J263" s="53"/>
      <c r="K263" s="56" t="s">
        <v>95</v>
      </c>
      <c r="L263" s="56"/>
      <c r="M263" s="56" t="s">
        <v>25</v>
      </c>
      <c r="N263" s="65" t="s">
        <v>53</v>
      </c>
      <c r="O263" s="56" t="s">
        <v>308</v>
      </c>
      <c r="P263" s="52">
        <v>38046.0</v>
      </c>
      <c r="Q263" s="59">
        <f t="shared" si="1"/>
        <v>13</v>
      </c>
      <c r="R263" s="49"/>
      <c r="S263" s="56" t="s">
        <v>317</v>
      </c>
      <c r="T263" s="111"/>
      <c r="U263" s="110"/>
      <c r="V263" s="110"/>
      <c r="W263" s="49"/>
      <c r="X263" s="64">
        <v>42835.0</v>
      </c>
      <c r="Y263" s="65"/>
      <c r="Z263" s="65"/>
      <c r="AA263" s="49"/>
      <c r="AF263" s="49"/>
      <c r="AG263" s="56" t="s">
        <v>299</v>
      </c>
      <c r="AH263" s="56" t="s">
        <v>1255</v>
      </c>
      <c r="AI263" s="56"/>
      <c r="AJ263" s="49"/>
      <c r="AK263" s="56" t="s">
        <v>1492</v>
      </c>
      <c r="AL263" s="56"/>
      <c r="AM263" s="56"/>
      <c r="AN263" s="56"/>
      <c r="AO263" s="134"/>
      <c r="AP263" s="134"/>
      <c r="AQ263" s="110"/>
      <c r="AR263" s="56"/>
      <c r="AS263" s="49"/>
      <c r="AT263" s="56"/>
      <c r="AU263" s="56"/>
      <c r="AV263" s="110"/>
      <c r="AW263" s="49"/>
      <c r="AX263" s="69"/>
      <c r="BB263" s="49"/>
      <c r="BC263" s="69"/>
      <c r="BE263" s="49"/>
      <c r="BF263" s="69"/>
      <c r="BG263" s="69"/>
      <c r="BI263" s="49"/>
      <c r="BJ263" s="51">
        <v>1247.0</v>
      </c>
    </row>
    <row r="264" ht="15.75" customHeight="1">
      <c r="A264" s="50">
        <v>261.0</v>
      </c>
      <c r="B264" s="106"/>
      <c r="C264" s="106" t="s">
        <v>1493</v>
      </c>
      <c r="D264" s="106" t="s">
        <v>1494</v>
      </c>
      <c r="E264" s="106" t="s">
        <v>1495</v>
      </c>
      <c r="G264" s="164">
        <v>42636.0</v>
      </c>
      <c r="H264" s="56" t="s">
        <v>133</v>
      </c>
      <c r="I264" s="55">
        <f>IF(H264='DO NOT EDIT'!I$6,1,0)</f>
        <v>0</v>
      </c>
      <c r="J264" s="75" t="s">
        <v>391</v>
      </c>
      <c r="K264" s="56" t="s">
        <v>208</v>
      </c>
      <c r="L264" s="53"/>
      <c r="M264" s="56" t="s">
        <v>25</v>
      </c>
      <c r="N264" s="65" t="s">
        <v>53</v>
      </c>
      <c r="O264" s="56" t="s">
        <v>327</v>
      </c>
      <c r="P264" s="164">
        <v>40741.0</v>
      </c>
      <c r="Q264" s="59">
        <f t="shared" si="1"/>
        <v>5</v>
      </c>
      <c r="R264" s="61"/>
      <c r="S264" s="56" t="s">
        <v>384</v>
      </c>
      <c r="T264" s="63"/>
      <c r="U264" s="166">
        <v>42636.0</v>
      </c>
      <c r="V264" s="53"/>
      <c r="W264" s="61"/>
      <c r="X264" s="64">
        <v>42811.0</v>
      </c>
      <c r="Y264" s="64">
        <v>42993.0</v>
      </c>
      <c r="Z264" s="65"/>
      <c r="AA264" s="61"/>
      <c r="AF264" s="61"/>
      <c r="AG264" s="167" t="s">
        <v>289</v>
      </c>
      <c r="AH264" s="167" t="s">
        <v>1496</v>
      </c>
      <c r="AI264" s="167"/>
      <c r="AJ264" s="61"/>
      <c r="AK264" s="167" t="s">
        <v>1497</v>
      </c>
      <c r="AL264" s="167" t="s">
        <v>208</v>
      </c>
      <c r="AM264" s="167" t="s">
        <v>111</v>
      </c>
      <c r="AN264" s="168">
        <v>98033.0</v>
      </c>
      <c r="AO264" s="168" t="s">
        <v>1498</v>
      </c>
      <c r="AP264" s="169"/>
      <c r="AQ264" s="167" t="s">
        <v>1494</v>
      </c>
      <c r="AR264" s="170" t="s">
        <v>1499</v>
      </c>
      <c r="AS264" s="61"/>
      <c r="AT264" s="56" t="s">
        <v>1500</v>
      </c>
      <c r="AU264" s="56"/>
      <c r="AV264" s="56" t="s">
        <v>994</v>
      </c>
      <c r="AW264" s="61"/>
      <c r="AX264" s="69"/>
      <c r="BB264" s="61"/>
      <c r="BC264" s="69"/>
      <c r="BE264" s="61"/>
      <c r="BF264" s="69"/>
      <c r="BG264" s="69"/>
      <c r="BI264" s="49"/>
      <c r="BJ264" s="51">
        <v>1248.0</v>
      </c>
    </row>
    <row r="265" ht="15.75" customHeight="1">
      <c r="A265" s="50">
        <v>262.0</v>
      </c>
      <c r="B265" s="50"/>
      <c r="C265" s="50" t="s">
        <v>1501</v>
      </c>
      <c r="D265" s="69"/>
      <c r="E265" s="50" t="s">
        <v>1502</v>
      </c>
      <c r="F265" s="50"/>
      <c r="G265" s="52">
        <v>42628.0</v>
      </c>
      <c r="H265" s="56" t="s">
        <v>94</v>
      </c>
      <c r="I265" s="55">
        <f>IF(H265='DO NOT EDIT'!I$6,1,0)</f>
        <v>1</v>
      </c>
      <c r="J265" s="53"/>
      <c r="K265" s="56" t="s">
        <v>109</v>
      </c>
      <c r="L265" s="53"/>
      <c r="M265" s="56" t="s">
        <v>104</v>
      </c>
      <c r="N265" s="65" t="s">
        <v>53</v>
      </c>
      <c r="O265" s="56" t="s">
        <v>327</v>
      </c>
      <c r="P265" s="52"/>
      <c r="Q265" s="59">
        <f t="shared" si="1"/>
        <v>117</v>
      </c>
      <c r="R265" s="49"/>
      <c r="S265" s="56" t="s">
        <v>384</v>
      </c>
      <c r="T265" s="111"/>
      <c r="U265" s="110"/>
      <c r="V265" s="110"/>
      <c r="W265" s="49"/>
      <c r="X265" s="65"/>
      <c r="Y265" s="65"/>
      <c r="Z265" s="65"/>
      <c r="AA265" s="49"/>
      <c r="AF265" s="49"/>
      <c r="AG265" s="56"/>
      <c r="AH265" s="56"/>
      <c r="AI265" s="56"/>
      <c r="AJ265" s="49"/>
      <c r="AK265" s="56"/>
      <c r="AL265" s="56"/>
      <c r="AM265" s="56"/>
      <c r="AN265" s="56"/>
      <c r="AO265" s="134"/>
      <c r="AP265" s="134"/>
      <c r="AQ265" s="110"/>
      <c r="AR265" s="56"/>
      <c r="AS265" s="49"/>
      <c r="AT265" s="56"/>
      <c r="AU265" s="56"/>
      <c r="AV265" s="110"/>
      <c r="AW265" s="49"/>
      <c r="AX265" s="69"/>
      <c r="BB265" s="49"/>
      <c r="BC265" s="69"/>
      <c r="BE265" s="49"/>
      <c r="BF265" s="69"/>
      <c r="BG265" s="69"/>
      <c r="BI265" s="49"/>
      <c r="BJ265" s="51">
        <v>1249.0</v>
      </c>
    </row>
    <row r="266" ht="15.75" customHeight="1">
      <c r="A266" s="50">
        <v>263.0</v>
      </c>
      <c r="B266" s="106"/>
      <c r="C266" s="106" t="s">
        <v>1503</v>
      </c>
      <c r="D266" s="106" t="s">
        <v>1504</v>
      </c>
      <c r="E266" s="106" t="s">
        <v>1505</v>
      </c>
      <c r="G266" s="164">
        <v>42640.0</v>
      </c>
      <c r="H266" s="56" t="s">
        <v>133</v>
      </c>
      <c r="I266" s="55">
        <f>IF(H266='DO NOT EDIT'!I$6,1,0)</f>
        <v>0</v>
      </c>
      <c r="J266" s="75" t="s">
        <v>391</v>
      </c>
      <c r="K266" s="56" t="s">
        <v>208</v>
      </c>
      <c r="L266" s="53"/>
      <c r="M266" s="56" t="s">
        <v>104</v>
      </c>
      <c r="N266" s="65" t="s">
        <v>53</v>
      </c>
      <c r="O266" s="56" t="s">
        <v>308</v>
      </c>
      <c r="P266" s="164">
        <v>39686.0</v>
      </c>
      <c r="Q266" s="59">
        <f t="shared" si="1"/>
        <v>8</v>
      </c>
      <c r="R266" s="61"/>
      <c r="S266" s="56" t="s">
        <v>317</v>
      </c>
      <c r="T266" s="63"/>
      <c r="U266" s="166">
        <v>42640.0</v>
      </c>
      <c r="V266" s="53"/>
      <c r="W266" s="61"/>
      <c r="X266" s="65"/>
      <c r="Y266" s="65"/>
      <c r="Z266" s="65"/>
      <c r="AA266" s="61"/>
      <c r="AF266" s="61"/>
      <c r="AG266" s="167" t="s">
        <v>289</v>
      </c>
      <c r="AH266" s="167" t="s">
        <v>1496</v>
      </c>
      <c r="AI266" s="167"/>
      <c r="AJ266" s="61"/>
      <c r="AK266" s="167" t="s">
        <v>1506</v>
      </c>
      <c r="AL266" s="167" t="s">
        <v>347</v>
      </c>
      <c r="AM266" s="167" t="s">
        <v>111</v>
      </c>
      <c r="AN266" s="168">
        <v>98072.0</v>
      </c>
      <c r="AO266" s="168" t="s">
        <v>1507</v>
      </c>
      <c r="AP266" s="169"/>
      <c r="AQ266" s="167" t="s">
        <v>1508</v>
      </c>
      <c r="AR266" s="170" t="s">
        <v>1509</v>
      </c>
      <c r="AS266" s="61"/>
      <c r="AT266" s="56" t="s">
        <v>1500</v>
      </c>
      <c r="AU266" s="56"/>
      <c r="AV266" s="56" t="s">
        <v>182</v>
      </c>
      <c r="AW266" s="61"/>
      <c r="AX266" s="69"/>
      <c r="BB266" s="61"/>
      <c r="BC266" s="69"/>
      <c r="BE266" s="61"/>
      <c r="BF266" s="69"/>
      <c r="BG266" s="69"/>
      <c r="BI266" s="49"/>
      <c r="BJ266" s="51">
        <v>1250.0</v>
      </c>
    </row>
    <row r="267" ht="15.75" customHeight="1">
      <c r="A267" s="50">
        <v>264.0</v>
      </c>
      <c r="B267" s="50"/>
      <c r="C267" s="50" t="s">
        <v>1510</v>
      </c>
      <c r="D267" s="69"/>
      <c r="E267" s="50" t="s">
        <v>1511</v>
      </c>
      <c r="F267" s="50"/>
      <c r="G267" s="52">
        <v>42628.0</v>
      </c>
      <c r="H267" s="56" t="s">
        <v>94</v>
      </c>
      <c r="I267" s="55">
        <f>IF(H267='DO NOT EDIT'!I$6,1,0)</f>
        <v>1</v>
      </c>
      <c r="J267" s="53"/>
      <c r="K267" s="56" t="s">
        <v>109</v>
      </c>
      <c r="L267" s="53"/>
      <c r="M267" s="56" t="s">
        <v>104</v>
      </c>
      <c r="N267" s="65" t="s">
        <v>53</v>
      </c>
      <c r="O267" s="56" t="s">
        <v>327</v>
      </c>
      <c r="P267" s="52">
        <v>40696.0</v>
      </c>
      <c r="Q267" s="59">
        <f t="shared" si="1"/>
        <v>6</v>
      </c>
      <c r="R267" s="49"/>
      <c r="S267" s="56" t="s">
        <v>384</v>
      </c>
      <c r="T267" s="111"/>
      <c r="U267" s="110"/>
      <c r="V267" s="110"/>
      <c r="W267" s="49"/>
      <c r="X267" s="65"/>
      <c r="Y267" s="65"/>
      <c r="Z267" s="65"/>
      <c r="AA267" s="49"/>
      <c r="AF267" s="49"/>
      <c r="AG267" s="56"/>
      <c r="AH267" s="56"/>
      <c r="AI267" s="56"/>
      <c r="AJ267" s="49"/>
      <c r="AK267" s="56"/>
      <c r="AL267" s="56"/>
      <c r="AM267" s="56"/>
      <c r="AN267" s="56"/>
      <c r="AO267" s="134"/>
      <c r="AP267" s="134"/>
      <c r="AQ267" s="110"/>
      <c r="AR267" s="56"/>
      <c r="AS267" s="49"/>
      <c r="AT267" s="56"/>
      <c r="AU267" s="56"/>
      <c r="AV267" s="110"/>
      <c r="AW267" s="49"/>
      <c r="AX267" s="69"/>
      <c r="BB267" s="49"/>
      <c r="BC267" s="69"/>
      <c r="BE267" s="49"/>
      <c r="BF267" s="69"/>
      <c r="BG267" s="69"/>
      <c r="BI267" s="49"/>
      <c r="BJ267" s="51">
        <v>1251.0</v>
      </c>
    </row>
    <row r="268" ht="15.75" customHeight="1">
      <c r="A268" s="50">
        <v>265.0</v>
      </c>
      <c r="B268" s="106"/>
      <c r="C268" s="106" t="s">
        <v>796</v>
      </c>
      <c r="D268" s="106"/>
      <c r="E268" s="106" t="s">
        <v>1505</v>
      </c>
      <c r="G268" s="164">
        <v>42640.0</v>
      </c>
      <c r="H268" s="56" t="s">
        <v>133</v>
      </c>
      <c r="I268" s="55">
        <f>IF(H268='DO NOT EDIT'!I$6,1,0)</f>
        <v>0</v>
      </c>
      <c r="J268" s="75" t="s">
        <v>391</v>
      </c>
      <c r="K268" s="56" t="s">
        <v>208</v>
      </c>
      <c r="L268" s="53"/>
      <c r="M268" s="56" t="s">
        <v>104</v>
      </c>
      <c r="N268" s="65" t="s">
        <v>53</v>
      </c>
      <c r="O268" s="56" t="s">
        <v>327</v>
      </c>
      <c r="P268" s="164">
        <v>40837.0</v>
      </c>
      <c r="Q268" s="59">
        <f t="shared" si="1"/>
        <v>5</v>
      </c>
      <c r="R268" s="61"/>
      <c r="S268" s="56" t="s">
        <v>384</v>
      </c>
      <c r="T268" s="63"/>
      <c r="U268" s="166">
        <v>42640.0</v>
      </c>
      <c r="V268" s="53"/>
      <c r="W268" s="61"/>
      <c r="X268" s="65"/>
      <c r="Y268" s="65"/>
      <c r="Z268" s="65"/>
      <c r="AA268" s="61"/>
      <c r="AF268" s="61"/>
      <c r="AG268" s="167" t="s">
        <v>289</v>
      </c>
      <c r="AH268" s="167" t="s">
        <v>1496</v>
      </c>
      <c r="AI268" s="167"/>
      <c r="AJ268" s="61"/>
      <c r="AK268" s="167" t="s">
        <v>1506</v>
      </c>
      <c r="AL268" s="167" t="s">
        <v>347</v>
      </c>
      <c r="AM268" s="167" t="s">
        <v>111</v>
      </c>
      <c r="AN268" s="168">
        <v>98072.0</v>
      </c>
      <c r="AO268" s="168" t="s">
        <v>1507</v>
      </c>
      <c r="AP268" s="169"/>
      <c r="AQ268" s="167" t="s">
        <v>1508</v>
      </c>
      <c r="AR268" s="170" t="s">
        <v>1509</v>
      </c>
      <c r="AS268" s="61"/>
      <c r="AT268" s="56" t="s">
        <v>1500</v>
      </c>
      <c r="AU268" s="56"/>
      <c r="AV268" s="56" t="s">
        <v>182</v>
      </c>
      <c r="AW268" s="61"/>
      <c r="AX268" s="69"/>
      <c r="BB268" s="61"/>
      <c r="BC268" s="69"/>
      <c r="BE268" s="61"/>
      <c r="BF268" s="69"/>
      <c r="BG268" s="69"/>
      <c r="BI268" s="49"/>
      <c r="BJ268" s="51">
        <v>1252.0</v>
      </c>
    </row>
    <row r="269" ht="15.75" customHeight="1">
      <c r="A269" s="50">
        <v>266.0</v>
      </c>
      <c r="B269" s="50"/>
      <c r="C269" s="50" t="s">
        <v>1512</v>
      </c>
      <c r="D269" s="69"/>
      <c r="E269" s="50" t="s">
        <v>1513</v>
      </c>
      <c r="F269" s="50"/>
      <c r="G269" s="52">
        <v>42614.0</v>
      </c>
      <c r="H269" s="56" t="s">
        <v>94</v>
      </c>
      <c r="I269" s="55">
        <f>IF(H269='DO NOT EDIT'!I$6,1,0)</f>
        <v>1</v>
      </c>
      <c r="J269" s="53"/>
      <c r="K269" s="56" t="s">
        <v>109</v>
      </c>
      <c r="L269" s="53"/>
      <c r="M269" s="56" t="s">
        <v>104</v>
      </c>
      <c r="N269" s="65" t="s">
        <v>53</v>
      </c>
      <c r="O269" s="56" t="s">
        <v>327</v>
      </c>
      <c r="P269" s="52">
        <v>39522.0</v>
      </c>
      <c r="Q269" s="59">
        <f t="shared" si="1"/>
        <v>9</v>
      </c>
      <c r="R269" s="49"/>
      <c r="S269" s="56" t="s">
        <v>384</v>
      </c>
      <c r="T269" s="111"/>
      <c r="U269" s="110"/>
      <c r="V269" s="110"/>
      <c r="W269" s="49"/>
      <c r="X269" s="65"/>
      <c r="Y269" s="65"/>
      <c r="Z269" s="65"/>
      <c r="AA269" s="49"/>
      <c r="AF269" s="49"/>
      <c r="AG269" s="56"/>
      <c r="AH269" s="56"/>
      <c r="AI269" s="56"/>
      <c r="AJ269" s="49"/>
      <c r="AK269" s="56"/>
      <c r="AL269" s="56"/>
      <c r="AM269" s="56"/>
      <c r="AN269" s="56"/>
      <c r="AO269" s="134"/>
      <c r="AP269" s="134"/>
      <c r="AQ269" s="110"/>
      <c r="AR269" s="56"/>
      <c r="AS269" s="49"/>
      <c r="AT269" s="56"/>
      <c r="AU269" s="56"/>
      <c r="AV269" s="110"/>
      <c r="AW269" s="49"/>
      <c r="AX269" s="69"/>
      <c r="BB269" s="49"/>
      <c r="BC269" s="69"/>
      <c r="BE269" s="49"/>
      <c r="BF269" s="69"/>
      <c r="BG269" s="69"/>
      <c r="BI269" s="49"/>
      <c r="BJ269" s="51">
        <v>1253.0</v>
      </c>
    </row>
    <row r="270" ht="15.75" customHeight="1">
      <c r="A270" s="50">
        <v>267.0</v>
      </c>
      <c r="B270" s="50"/>
      <c r="C270" s="50" t="s">
        <v>1514</v>
      </c>
      <c r="D270" s="51" t="s">
        <v>1515</v>
      </c>
      <c r="E270" s="50" t="s">
        <v>1516</v>
      </c>
      <c r="G270" s="52">
        <v>42653.0</v>
      </c>
      <c r="H270" s="56" t="s">
        <v>199</v>
      </c>
      <c r="I270" s="55">
        <f>IF(H270='DO NOT EDIT'!I$6,1,0)</f>
        <v>0</v>
      </c>
      <c r="J270" s="53"/>
      <c r="K270" s="56" t="s">
        <v>208</v>
      </c>
      <c r="L270" s="53"/>
      <c r="M270" s="56" t="s">
        <v>104</v>
      </c>
      <c r="N270" s="65" t="s">
        <v>53</v>
      </c>
      <c r="O270" s="56" t="s">
        <v>327</v>
      </c>
      <c r="P270" s="52">
        <v>41119.0</v>
      </c>
      <c r="Q270" s="59">
        <f t="shared" si="1"/>
        <v>4</v>
      </c>
      <c r="R270" s="61"/>
      <c r="S270" s="56" t="s">
        <v>384</v>
      </c>
      <c r="T270" s="63"/>
      <c r="U270" s="53">
        <v>42653.0</v>
      </c>
      <c r="V270" s="53"/>
      <c r="W270" s="61"/>
      <c r="X270" s="65"/>
      <c r="Y270" s="64">
        <v>42809.0</v>
      </c>
      <c r="Z270" s="65"/>
      <c r="AA270" s="61"/>
      <c r="AF270" s="61"/>
      <c r="AG270" s="56" t="s">
        <v>299</v>
      </c>
      <c r="AH270" s="56" t="s">
        <v>1477</v>
      </c>
      <c r="AI270" s="56"/>
      <c r="AJ270" s="61"/>
      <c r="AK270" s="56" t="s">
        <v>1517</v>
      </c>
      <c r="AL270" s="56" t="s">
        <v>208</v>
      </c>
      <c r="AM270" s="56" t="s">
        <v>111</v>
      </c>
      <c r="AN270" s="56">
        <v>98033.0</v>
      </c>
      <c r="AO270" s="67" t="s">
        <v>1518</v>
      </c>
      <c r="AP270" s="68"/>
      <c r="AQ270" s="53"/>
      <c r="AR270" s="56" t="s">
        <v>1519</v>
      </c>
      <c r="AS270" s="61"/>
      <c r="AT270" s="56" t="s">
        <v>314</v>
      </c>
      <c r="AU270" s="56"/>
      <c r="AV270" s="56" t="s">
        <v>248</v>
      </c>
      <c r="AW270" s="61"/>
      <c r="AX270" s="69"/>
      <c r="BB270" s="61"/>
      <c r="BC270" s="69"/>
      <c r="BE270" s="61"/>
      <c r="BF270" s="69"/>
      <c r="BG270" s="69"/>
      <c r="BI270" s="49"/>
      <c r="BJ270" s="51">
        <v>1254.0</v>
      </c>
    </row>
    <row r="271" ht="15.75" customHeight="1">
      <c r="A271" s="50">
        <v>268.0</v>
      </c>
      <c r="B271" s="50"/>
      <c r="C271" s="50" t="s">
        <v>692</v>
      </c>
      <c r="D271" s="69"/>
      <c r="E271" s="50" t="s">
        <v>1520</v>
      </c>
      <c r="F271" s="50"/>
      <c r="G271" s="52">
        <v>42614.0</v>
      </c>
      <c r="H271" s="56" t="s">
        <v>94</v>
      </c>
      <c r="I271" s="55">
        <f>IF(H271='DO NOT EDIT'!I$6,1,0)</f>
        <v>1</v>
      </c>
      <c r="J271" s="53"/>
      <c r="K271" s="56" t="s">
        <v>109</v>
      </c>
      <c r="L271" s="53"/>
      <c r="M271" s="56" t="s">
        <v>104</v>
      </c>
      <c r="N271" s="65" t="s">
        <v>53</v>
      </c>
      <c r="O271" s="56" t="s">
        <v>327</v>
      </c>
      <c r="P271" s="52">
        <v>40615.0</v>
      </c>
      <c r="Q271" s="59">
        <f t="shared" si="1"/>
        <v>6</v>
      </c>
      <c r="R271" s="49"/>
      <c r="S271" s="56" t="s">
        <v>384</v>
      </c>
      <c r="T271" s="111"/>
      <c r="U271" s="110"/>
      <c r="V271" s="110"/>
      <c r="W271" s="49"/>
      <c r="X271" s="65"/>
      <c r="Y271" s="65"/>
      <c r="Z271" s="65"/>
      <c r="AA271" s="49"/>
      <c r="AF271" s="49"/>
      <c r="AG271" s="56"/>
      <c r="AH271" s="56"/>
      <c r="AI271" s="56"/>
      <c r="AJ271" s="49"/>
      <c r="AK271" s="56"/>
      <c r="AL271" s="56"/>
      <c r="AM271" s="56"/>
      <c r="AN271" s="56"/>
      <c r="AO271" s="134"/>
      <c r="AP271" s="134"/>
      <c r="AQ271" s="110"/>
      <c r="AR271" s="56"/>
      <c r="AS271" s="49"/>
      <c r="AT271" s="56"/>
      <c r="AU271" s="56"/>
      <c r="AV271" s="110"/>
      <c r="AW271" s="49"/>
      <c r="AX271" s="69"/>
      <c r="BB271" s="49"/>
      <c r="BC271" s="69"/>
      <c r="BE271" s="49"/>
      <c r="BF271" s="69"/>
      <c r="BG271" s="69"/>
      <c r="BI271" s="49"/>
      <c r="BJ271" s="51">
        <v>1255.0</v>
      </c>
    </row>
    <row r="272" ht="15.75" customHeight="1">
      <c r="A272" s="50">
        <v>269.0</v>
      </c>
      <c r="B272" s="50"/>
      <c r="C272" s="50" t="s">
        <v>1521</v>
      </c>
      <c r="D272" s="51"/>
      <c r="E272" s="50" t="s">
        <v>1522</v>
      </c>
      <c r="G272" s="52">
        <v>42653.0</v>
      </c>
      <c r="H272" s="56" t="s">
        <v>133</v>
      </c>
      <c r="I272" s="55">
        <f>IF(H272='DO NOT EDIT'!I$6,1,0)</f>
        <v>0</v>
      </c>
      <c r="J272" s="75" t="s">
        <v>391</v>
      </c>
      <c r="K272" s="56" t="s">
        <v>208</v>
      </c>
      <c r="L272" s="53"/>
      <c r="M272" s="56" t="s">
        <v>104</v>
      </c>
      <c r="N272" s="65" t="s">
        <v>53</v>
      </c>
      <c r="O272" s="56" t="s">
        <v>327</v>
      </c>
      <c r="P272" s="52">
        <v>40056.0</v>
      </c>
      <c r="Q272" s="59">
        <f t="shared" si="1"/>
        <v>7</v>
      </c>
      <c r="R272" s="61"/>
      <c r="S272" s="56" t="s">
        <v>384</v>
      </c>
      <c r="T272" s="63"/>
      <c r="U272" s="53">
        <v>42653.0</v>
      </c>
      <c r="V272" s="53"/>
      <c r="W272" s="61"/>
      <c r="X272" s="65"/>
      <c r="Y272" s="65"/>
      <c r="Z272" s="65"/>
      <c r="AA272" s="61"/>
      <c r="AF272" s="61"/>
      <c r="AG272" s="56"/>
      <c r="AH272" s="56"/>
      <c r="AI272" s="56"/>
      <c r="AJ272" s="61"/>
      <c r="AK272" s="56" t="s">
        <v>1523</v>
      </c>
      <c r="AL272" s="56" t="s">
        <v>144</v>
      </c>
      <c r="AM272" s="56" t="s">
        <v>111</v>
      </c>
      <c r="AN272" s="56">
        <v>98052.0</v>
      </c>
      <c r="AO272" s="67" t="s">
        <v>1524</v>
      </c>
      <c r="AP272" s="68"/>
      <c r="AQ272" s="53"/>
      <c r="AR272" s="56" t="s">
        <v>1525</v>
      </c>
      <c r="AS272" s="61"/>
      <c r="AT272" s="56" t="s">
        <v>314</v>
      </c>
      <c r="AU272" s="56"/>
      <c r="AV272" s="56" t="s">
        <v>1053</v>
      </c>
      <c r="AW272" s="61"/>
      <c r="AX272" s="69"/>
      <c r="BB272" s="61"/>
      <c r="BC272" s="69"/>
      <c r="BE272" s="61"/>
      <c r="BF272" s="69"/>
      <c r="BG272" s="69"/>
      <c r="BI272" s="49"/>
      <c r="BJ272" s="51">
        <v>1256.0</v>
      </c>
    </row>
    <row r="273" ht="15.75" customHeight="1">
      <c r="A273" s="50">
        <v>270.0</v>
      </c>
      <c r="B273" s="50"/>
      <c r="C273" s="50" t="s">
        <v>1526</v>
      </c>
      <c r="D273" s="69"/>
      <c r="E273" s="50" t="s">
        <v>1527</v>
      </c>
      <c r="F273" s="50"/>
      <c r="G273" s="52">
        <v>42614.0</v>
      </c>
      <c r="H273" s="56" t="s">
        <v>199</v>
      </c>
      <c r="I273" s="55">
        <f>IF(H273='DO NOT EDIT'!I$6,1,0)</f>
        <v>0</v>
      </c>
      <c r="J273" s="53"/>
      <c r="K273" s="56" t="s">
        <v>109</v>
      </c>
      <c r="L273" s="53"/>
      <c r="M273" s="56" t="s">
        <v>25</v>
      </c>
      <c r="N273" s="65" t="s">
        <v>53</v>
      </c>
      <c r="O273" s="56" t="s">
        <v>135</v>
      </c>
      <c r="P273" s="52"/>
      <c r="Q273" s="59">
        <f t="shared" si="1"/>
        <v>117</v>
      </c>
      <c r="R273" s="49"/>
      <c r="S273" s="56" t="s">
        <v>127</v>
      </c>
      <c r="T273" s="111"/>
      <c r="U273" s="110"/>
      <c r="V273" s="110"/>
      <c r="W273" s="49"/>
      <c r="X273" s="65"/>
      <c r="Y273" s="65"/>
      <c r="Z273" s="65"/>
      <c r="AA273" s="49"/>
      <c r="AF273" s="49"/>
      <c r="AG273" s="56"/>
      <c r="AH273" s="56"/>
      <c r="AI273" s="56"/>
      <c r="AJ273" s="49"/>
      <c r="AK273" s="56"/>
      <c r="AL273" s="56"/>
      <c r="AM273" s="56"/>
      <c r="AN273" s="56"/>
      <c r="AO273" s="134"/>
      <c r="AP273" s="134"/>
      <c r="AQ273" s="110"/>
      <c r="AR273" s="56"/>
      <c r="AS273" s="49"/>
      <c r="AT273" s="56"/>
      <c r="AU273" s="56"/>
      <c r="AV273" s="110"/>
      <c r="AW273" s="49"/>
      <c r="AX273" s="69"/>
      <c r="BB273" s="49"/>
      <c r="BC273" s="69"/>
      <c r="BE273" s="49"/>
      <c r="BF273" s="69"/>
      <c r="BG273" s="69"/>
      <c r="BI273" s="49"/>
      <c r="BJ273" s="51">
        <v>1257.0</v>
      </c>
    </row>
    <row r="274" ht="15.75" customHeight="1">
      <c r="A274" s="50">
        <v>271.0</v>
      </c>
      <c r="B274" s="50"/>
      <c r="C274" s="50" t="s">
        <v>1528</v>
      </c>
      <c r="D274" s="50"/>
      <c r="E274" s="50" t="s">
        <v>1522</v>
      </c>
      <c r="G274" s="52">
        <v>42653.0</v>
      </c>
      <c r="H274" s="56" t="s">
        <v>133</v>
      </c>
      <c r="I274" s="55">
        <f>IF(H274='DO NOT EDIT'!I$6,1,0)</f>
        <v>0</v>
      </c>
      <c r="J274" s="75" t="s">
        <v>391</v>
      </c>
      <c r="K274" s="56" t="s">
        <v>208</v>
      </c>
      <c r="L274" s="53"/>
      <c r="M274" s="56" t="s">
        <v>104</v>
      </c>
      <c r="N274" s="65" t="s">
        <v>53</v>
      </c>
      <c r="O274" s="56" t="s">
        <v>308</v>
      </c>
      <c r="P274" s="52">
        <v>39036.0</v>
      </c>
      <c r="Q274" s="59">
        <f t="shared" si="1"/>
        <v>10</v>
      </c>
      <c r="R274" s="61"/>
      <c r="S274" s="56" t="s">
        <v>317</v>
      </c>
      <c r="T274" s="63"/>
      <c r="U274" s="53">
        <v>42653.0</v>
      </c>
      <c r="V274" s="53"/>
      <c r="W274" s="61"/>
      <c r="X274" s="65"/>
      <c r="Y274" s="65"/>
      <c r="Z274" s="65"/>
      <c r="AA274" s="61"/>
      <c r="AF274" s="61"/>
      <c r="AG274" s="56"/>
      <c r="AH274" s="56"/>
      <c r="AI274" s="56"/>
      <c r="AJ274" s="61"/>
      <c r="AK274" s="56" t="s">
        <v>1523</v>
      </c>
      <c r="AL274" s="56" t="s">
        <v>144</v>
      </c>
      <c r="AM274" s="56" t="s">
        <v>111</v>
      </c>
      <c r="AN274" s="56">
        <v>98052.0</v>
      </c>
      <c r="AO274" s="67" t="s">
        <v>1524</v>
      </c>
      <c r="AP274" s="68"/>
      <c r="AQ274" s="53"/>
      <c r="AR274" s="56" t="s">
        <v>1525</v>
      </c>
      <c r="AS274" s="61"/>
      <c r="AT274" s="56" t="s">
        <v>314</v>
      </c>
      <c r="AU274" s="56"/>
      <c r="AV274" s="56" t="s">
        <v>1053</v>
      </c>
      <c r="AW274" s="61"/>
      <c r="AX274" s="69"/>
      <c r="BB274" s="61"/>
      <c r="BC274" s="69"/>
      <c r="BE274" s="61"/>
      <c r="BF274" s="69"/>
      <c r="BG274" s="69"/>
      <c r="BI274" s="49"/>
      <c r="BJ274" s="51">
        <v>1258.0</v>
      </c>
    </row>
    <row r="275" ht="15.75" customHeight="1">
      <c r="A275" s="50">
        <v>272.0</v>
      </c>
      <c r="B275" s="50"/>
      <c r="C275" s="50" t="s">
        <v>1529</v>
      </c>
      <c r="D275" s="69"/>
      <c r="E275" s="50" t="s">
        <v>1530</v>
      </c>
      <c r="F275" s="50"/>
      <c r="G275" s="52">
        <v>42628.0</v>
      </c>
      <c r="H275" s="56" t="s">
        <v>94</v>
      </c>
      <c r="I275" s="55">
        <f>IF(H275='DO NOT EDIT'!I$6,1,0)</f>
        <v>1</v>
      </c>
      <c r="J275" s="53"/>
      <c r="K275" s="56" t="s">
        <v>109</v>
      </c>
      <c r="L275" s="53"/>
      <c r="M275" s="56" t="s">
        <v>104</v>
      </c>
      <c r="N275" s="65" t="s">
        <v>53</v>
      </c>
      <c r="O275" s="56" t="s">
        <v>308</v>
      </c>
      <c r="P275" s="52">
        <v>38184.0</v>
      </c>
      <c r="Q275" s="59">
        <f t="shared" si="1"/>
        <v>12</v>
      </c>
      <c r="R275" s="49"/>
      <c r="S275" s="56" t="s">
        <v>317</v>
      </c>
      <c r="T275" s="111"/>
      <c r="U275" s="110"/>
      <c r="V275" s="110"/>
      <c r="W275" s="49"/>
      <c r="X275" s="65"/>
      <c r="Y275" s="65"/>
      <c r="Z275" s="65"/>
      <c r="AA275" s="49"/>
      <c r="AF275" s="49"/>
      <c r="AG275" s="56"/>
      <c r="AH275" s="56"/>
      <c r="AI275" s="56"/>
      <c r="AJ275" s="49"/>
      <c r="AK275" s="56"/>
      <c r="AL275" s="56"/>
      <c r="AM275" s="56"/>
      <c r="AN275" s="56"/>
      <c r="AO275" s="134"/>
      <c r="AP275" s="134"/>
      <c r="AQ275" s="110"/>
      <c r="AR275" s="56"/>
      <c r="AS275" s="49"/>
      <c r="AT275" s="56"/>
      <c r="AU275" s="56"/>
      <c r="AV275" s="110"/>
      <c r="AW275" s="49"/>
      <c r="AX275" s="69"/>
      <c r="BB275" s="49"/>
      <c r="BC275" s="69"/>
      <c r="BE275" s="49"/>
      <c r="BF275" s="69"/>
      <c r="BG275" s="69"/>
      <c r="BI275" s="49"/>
      <c r="BJ275" s="51">
        <v>1259.0</v>
      </c>
    </row>
    <row r="276" ht="15.75" customHeight="1">
      <c r="A276" s="50">
        <v>273.0</v>
      </c>
      <c r="B276" s="50"/>
      <c r="C276" s="50" t="s">
        <v>1531</v>
      </c>
      <c r="D276" s="69"/>
      <c r="E276" s="50" t="s">
        <v>1532</v>
      </c>
      <c r="F276" s="50"/>
      <c r="G276" s="52">
        <v>42614.0</v>
      </c>
      <c r="H276" s="56" t="s">
        <v>94</v>
      </c>
      <c r="I276" s="55">
        <f>IF(H276='DO NOT EDIT'!I$6,1,0)</f>
        <v>1</v>
      </c>
      <c r="J276" s="53"/>
      <c r="K276" s="56" t="s">
        <v>109</v>
      </c>
      <c r="L276" s="53"/>
      <c r="M276" s="56" t="s">
        <v>104</v>
      </c>
      <c r="N276" s="65" t="s">
        <v>53</v>
      </c>
      <c r="O276" s="56" t="s">
        <v>327</v>
      </c>
      <c r="P276" s="52">
        <v>40787.0</v>
      </c>
      <c r="Q276" s="59">
        <f t="shared" si="1"/>
        <v>5</v>
      </c>
      <c r="R276" s="49"/>
      <c r="S276" s="56" t="s">
        <v>384</v>
      </c>
      <c r="T276" s="111"/>
      <c r="U276" s="110"/>
      <c r="V276" s="110"/>
      <c r="W276" s="49"/>
      <c r="X276" s="65"/>
      <c r="Y276" s="65"/>
      <c r="Z276" s="65"/>
      <c r="AA276" s="49"/>
      <c r="AF276" s="49"/>
      <c r="AG276" s="56"/>
      <c r="AH276" s="56"/>
      <c r="AI276" s="56"/>
      <c r="AJ276" s="49"/>
      <c r="AK276" s="56"/>
      <c r="AL276" s="56"/>
      <c r="AM276" s="56"/>
      <c r="AN276" s="56"/>
      <c r="AO276" s="134"/>
      <c r="AP276" s="134"/>
      <c r="AQ276" s="110"/>
      <c r="AR276" s="56"/>
      <c r="AS276" s="49"/>
      <c r="AT276" s="56"/>
      <c r="AU276" s="56"/>
      <c r="AV276" s="110"/>
      <c r="AW276" s="49"/>
      <c r="AX276" s="69"/>
      <c r="BB276" s="49"/>
      <c r="BC276" s="69"/>
      <c r="BE276" s="49"/>
      <c r="BF276" s="69"/>
      <c r="BG276" s="69"/>
      <c r="BI276" s="49"/>
      <c r="BJ276" s="51">
        <v>1260.0</v>
      </c>
    </row>
    <row r="277" ht="15.75" customHeight="1">
      <c r="A277" s="50">
        <v>274.0</v>
      </c>
      <c r="B277" s="50"/>
      <c r="C277" s="50" t="s">
        <v>1533</v>
      </c>
      <c r="D277" s="69"/>
      <c r="E277" s="50" t="s">
        <v>1534</v>
      </c>
      <c r="F277" s="50"/>
      <c r="G277" s="52">
        <v>42614.0</v>
      </c>
      <c r="H277" s="56" t="s">
        <v>94</v>
      </c>
      <c r="I277" s="55">
        <f>IF(H277='DO NOT EDIT'!I$6,1,0)</f>
        <v>1</v>
      </c>
      <c r="J277" s="53"/>
      <c r="K277" s="56" t="s">
        <v>109</v>
      </c>
      <c r="L277" s="53"/>
      <c r="M277" s="56" t="s">
        <v>104</v>
      </c>
      <c r="N277" s="65" t="s">
        <v>53</v>
      </c>
      <c r="O277" s="56" t="s">
        <v>327</v>
      </c>
      <c r="P277" s="52">
        <v>39080.0</v>
      </c>
      <c r="Q277" s="59">
        <f t="shared" si="1"/>
        <v>10</v>
      </c>
      <c r="R277" s="49"/>
      <c r="S277" s="56" t="s">
        <v>384</v>
      </c>
      <c r="T277" s="111"/>
      <c r="U277" s="110"/>
      <c r="V277" s="110"/>
      <c r="W277" s="49"/>
      <c r="X277" s="65"/>
      <c r="Y277" s="65"/>
      <c r="Z277" s="65"/>
      <c r="AA277" s="49"/>
      <c r="AF277" s="49"/>
      <c r="AG277" s="56"/>
      <c r="AH277" s="56"/>
      <c r="AI277" s="56"/>
      <c r="AJ277" s="49"/>
      <c r="AK277" s="56"/>
      <c r="AL277" s="56"/>
      <c r="AM277" s="56"/>
      <c r="AN277" s="56"/>
      <c r="AO277" s="134"/>
      <c r="AP277" s="134"/>
      <c r="AQ277" s="110"/>
      <c r="AR277" s="56"/>
      <c r="AS277" s="49"/>
      <c r="AT277" s="56"/>
      <c r="AU277" s="56"/>
      <c r="AV277" s="110"/>
      <c r="AW277" s="49"/>
      <c r="AX277" s="69"/>
      <c r="BB277" s="49"/>
      <c r="BC277" s="69"/>
      <c r="BE277" s="49"/>
      <c r="BF277" s="69"/>
      <c r="BG277" s="69"/>
      <c r="BI277" s="49"/>
      <c r="BJ277" s="51">
        <v>1261.0</v>
      </c>
    </row>
    <row r="278" ht="15.75" customHeight="1">
      <c r="A278" s="50">
        <v>275.0</v>
      </c>
      <c r="B278" s="50"/>
      <c r="C278" s="50" t="s">
        <v>1535</v>
      </c>
      <c r="D278" s="69"/>
      <c r="E278" s="50" t="s">
        <v>1502</v>
      </c>
      <c r="F278" s="50"/>
      <c r="G278" s="52">
        <v>42628.0</v>
      </c>
      <c r="H278" s="56" t="s">
        <v>94</v>
      </c>
      <c r="I278" s="55">
        <f>IF(H278='DO NOT EDIT'!I$6,1,0)</f>
        <v>1</v>
      </c>
      <c r="J278" s="53"/>
      <c r="K278" s="56" t="s">
        <v>109</v>
      </c>
      <c r="L278" s="53"/>
      <c r="M278" s="56" t="s">
        <v>104</v>
      </c>
      <c r="N278" s="65" t="s">
        <v>53</v>
      </c>
      <c r="O278" s="56" t="s">
        <v>327</v>
      </c>
      <c r="P278" s="155"/>
      <c r="Q278" s="59">
        <f t="shared" si="1"/>
        <v>117</v>
      </c>
      <c r="R278" s="49"/>
      <c r="S278" s="56" t="s">
        <v>384</v>
      </c>
      <c r="T278" s="111"/>
      <c r="U278" s="110"/>
      <c r="V278" s="110"/>
      <c r="W278" s="49"/>
      <c r="X278" s="65"/>
      <c r="Y278" s="65"/>
      <c r="Z278" s="65"/>
      <c r="AA278" s="49"/>
      <c r="AF278" s="49"/>
      <c r="AG278" s="56"/>
      <c r="AH278" s="56"/>
      <c r="AI278" s="56"/>
      <c r="AJ278" s="49"/>
      <c r="AK278" s="56"/>
      <c r="AL278" s="56"/>
      <c r="AM278" s="56"/>
      <c r="AN278" s="56"/>
      <c r="AO278" s="134"/>
      <c r="AP278" s="134"/>
      <c r="AQ278" s="110"/>
      <c r="AR278" s="56"/>
      <c r="AS278" s="49"/>
      <c r="AT278" s="56"/>
      <c r="AU278" s="56"/>
      <c r="AV278" s="110"/>
      <c r="AW278" s="49"/>
      <c r="AX278" s="69"/>
      <c r="BB278" s="49"/>
      <c r="BC278" s="69"/>
      <c r="BE278" s="49"/>
      <c r="BF278" s="69"/>
      <c r="BG278" s="69"/>
      <c r="BI278" s="49"/>
      <c r="BJ278" s="51">
        <v>1262.0</v>
      </c>
    </row>
    <row r="279" ht="15.75" customHeight="1">
      <c r="A279" s="50">
        <v>276.0</v>
      </c>
      <c r="B279" s="50"/>
      <c r="C279" s="50" t="s">
        <v>379</v>
      </c>
      <c r="D279" s="69"/>
      <c r="E279" s="50" t="s">
        <v>1536</v>
      </c>
      <c r="F279" s="50"/>
      <c r="G279" s="52">
        <v>42628.0</v>
      </c>
      <c r="H279" s="56" t="s">
        <v>94</v>
      </c>
      <c r="I279" s="55">
        <f>IF(H279='DO NOT EDIT'!I$6,1,0)</f>
        <v>1</v>
      </c>
      <c r="J279" s="53"/>
      <c r="K279" s="56" t="s">
        <v>109</v>
      </c>
      <c r="L279" s="53"/>
      <c r="M279" s="56" t="s">
        <v>104</v>
      </c>
      <c r="N279" s="65" t="s">
        <v>53</v>
      </c>
      <c r="O279" s="56" t="s">
        <v>327</v>
      </c>
      <c r="P279" s="52">
        <v>39966.0</v>
      </c>
      <c r="Q279" s="59">
        <f t="shared" si="1"/>
        <v>8</v>
      </c>
      <c r="R279" s="49"/>
      <c r="S279" s="56" t="s">
        <v>384</v>
      </c>
      <c r="T279" s="111"/>
      <c r="U279" s="110"/>
      <c r="V279" s="110"/>
      <c r="W279" s="49"/>
      <c r="X279" s="65"/>
      <c r="Y279" s="65"/>
      <c r="Z279" s="65"/>
      <c r="AA279" s="49"/>
      <c r="AF279" s="49"/>
      <c r="AG279" s="56"/>
      <c r="AH279" s="56"/>
      <c r="AI279" s="56"/>
      <c r="AJ279" s="49"/>
      <c r="AK279" s="56"/>
      <c r="AL279" s="56"/>
      <c r="AM279" s="56"/>
      <c r="AN279" s="56"/>
      <c r="AO279" s="134"/>
      <c r="AP279" s="134"/>
      <c r="AQ279" s="110"/>
      <c r="AR279" s="56"/>
      <c r="AS279" s="49"/>
      <c r="AT279" s="56"/>
      <c r="AU279" s="56"/>
      <c r="AV279" s="110"/>
      <c r="AW279" s="49"/>
      <c r="AX279" s="69"/>
      <c r="BB279" s="49"/>
      <c r="BC279" s="69"/>
      <c r="BE279" s="49"/>
      <c r="BF279" s="69"/>
      <c r="BG279" s="69"/>
      <c r="BI279" s="49"/>
      <c r="BJ279" s="51">
        <v>1263.0</v>
      </c>
    </row>
    <row r="280" ht="15.75" customHeight="1">
      <c r="A280" s="50">
        <v>277.0</v>
      </c>
      <c r="B280" s="50"/>
      <c r="C280" s="50" t="s">
        <v>1537</v>
      </c>
      <c r="D280" s="69"/>
      <c r="E280" s="50" t="s">
        <v>806</v>
      </c>
      <c r="F280" s="50"/>
      <c r="G280" s="52">
        <v>42628.0</v>
      </c>
      <c r="H280" s="56" t="s">
        <v>94</v>
      </c>
      <c r="I280" s="55">
        <f>IF(H280='DO NOT EDIT'!I$6,1,0)</f>
        <v>1</v>
      </c>
      <c r="J280" s="53"/>
      <c r="K280" s="56" t="s">
        <v>109</v>
      </c>
      <c r="L280" s="56"/>
      <c r="M280" s="56" t="s">
        <v>25</v>
      </c>
      <c r="N280" s="65" t="s">
        <v>53</v>
      </c>
      <c r="O280" s="56" t="s">
        <v>327</v>
      </c>
      <c r="P280" s="52">
        <v>40714.0</v>
      </c>
      <c r="Q280" s="59">
        <f t="shared" si="1"/>
        <v>6</v>
      </c>
      <c r="R280" s="49"/>
      <c r="S280" s="56" t="s">
        <v>384</v>
      </c>
      <c r="T280" s="111"/>
      <c r="U280" s="110"/>
      <c r="V280" s="110"/>
      <c r="W280" s="49"/>
      <c r="X280" s="65"/>
      <c r="Y280" s="65"/>
      <c r="Z280" s="65"/>
      <c r="AA280" s="49"/>
      <c r="AF280" s="49"/>
      <c r="AG280" s="56"/>
      <c r="AH280" s="56"/>
      <c r="AI280" s="56"/>
      <c r="AJ280" s="49"/>
      <c r="AK280" s="56"/>
      <c r="AL280" s="56"/>
      <c r="AM280" s="56"/>
      <c r="AN280" s="56"/>
      <c r="AO280" s="134"/>
      <c r="AP280" s="134"/>
      <c r="AQ280" s="110"/>
      <c r="AR280" s="56"/>
      <c r="AS280" s="49"/>
      <c r="AT280" s="56"/>
      <c r="AU280" s="56"/>
      <c r="AV280" s="110"/>
      <c r="AW280" s="49"/>
      <c r="AX280" s="69"/>
      <c r="BB280" s="49"/>
      <c r="BC280" s="69"/>
      <c r="BE280" s="49"/>
      <c r="BF280" s="69"/>
      <c r="BG280" s="69"/>
      <c r="BI280" s="49"/>
      <c r="BJ280" s="51">
        <v>1264.0</v>
      </c>
    </row>
    <row r="281" ht="15.75" customHeight="1">
      <c r="A281" s="50">
        <v>278.0</v>
      </c>
      <c r="B281" s="50"/>
      <c r="C281" s="50" t="s">
        <v>1538</v>
      </c>
      <c r="D281" s="69"/>
      <c r="E281" s="50" t="s">
        <v>1513</v>
      </c>
      <c r="F281" s="50"/>
      <c r="G281" s="52">
        <v>42614.0</v>
      </c>
      <c r="H281" s="56" t="s">
        <v>94</v>
      </c>
      <c r="I281" s="55">
        <f>IF(H281='DO NOT EDIT'!I$6,1,0)</f>
        <v>1</v>
      </c>
      <c r="J281" s="53"/>
      <c r="K281" s="56" t="s">
        <v>109</v>
      </c>
      <c r="L281" s="53"/>
      <c r="M281" s="56" t="s">
        <v>104</v>
      </c>
      <c r="N281" s="65" t="s">
        <v>53</v>
      </c>
      <c r="O281" s="56" t="s">
        <v>308</v>
      </c>
      <c r="P281" s="52">
        <v>37712.0</v>
      </c>
      <c r="Q281" s="59">
        <f t="shared" si="1"/>
        <v>14</v>
      </c>
      <c r="R281" s="49"/>
      <c r="S281" s="56" t="s">
        <v>317</v>
      </c>
      <c r="T281" s="111"/>
      <c r="U281" s="110"/>
      <c r="V281" s="110"/>
      <c r="W281" s="49"/>
      <c r="X281" s="65"/>
      <c r="Y281" s="65"/>
      <c r="Z281" s="65"/>
      <c r="AA281" s="49"/>
      <c r="AF281" s="49"/>
      <c r="AG281" s="56"/>
      <c r="AH281" s="56"/>
      <c r="AI281" s="56"/>
      <c r="AJ281" s="49"/>
      <c r="AK281" s="56"/>
      <c r="AL281" s="56"/>
      <c r="AM281" s="56"/>
      <c r="AN281" s="56"/>
      <c r="AO281" s="134"/>
      <c r="AP281" s="134"/>
      <c r="AQ281" s="110"/>
      <c r="AR281" s="56"/>
      <c r="AS281" s="49"/>
      <c r="AT281" s="56"/>
      <c r="AU281" s="56"/>
      <c r="AV281" s="110"/>
      <c r="AW281" s="49"/>
      <c r="AX281" s="69"/>
      <c r="BB281" s="49"/>
      <c r="BC281" s="69"/>
      <c r="BE281" s="49"/>
      <c r="BF281" s="69"/>
      <c r="BG281" s="69"/>
      <c r="BI281" s="49"/>
      <c r="BJ281" s="51">
        <v>1265.0</v>
      </c>
    </row>
    <row r="282" ht="15.75" customHeight="1">
      <c r="A282" s="50">
        <v>279.0</v>
      </c>
      <c r="B282" s="50"/>
      <c r="C282" s="50" t="s">
        <v>1539</v>
      </c>
      <c r="D282" s="69"/>
      <c r="E282" s="50" t="s">
        <v>1540</v>
      </c>
      <c r="F282" s="50"/>
      <c r="G282" s="52">
        <v>42660.0</v>
      </c>
      <c r="H282" s="56" t="s">
        <v>94</v>
      </c>
      <c r="I282" s="55">
        <f>IF(H282='DO NOT EDIT'!I$6,1,0)</f>
        <v>1</v>
      </c>
      <c r="J282" s="53"/>
      <c r="K282" s="56" t="s">
        <v>208</v>
      </c>
      <c r="L282" s="56" t="s">
        <v>134</v>
      </c>
      <c r="M282" s="56" t="s">
        <v>25</v>
      </c>
      <c r="N282" s="65" t="s">
        <v>53</v>
      </c>
      <c r="O282" s="56" t="s">
        <v>327</v>
      </c>
      <c r="P282" s="52">
        <v>40891.0</v>
      </c>
      <c r="Q282" s="59">
        <f t="shared" si="1"/>
        <v>5</v>
      </c>
      <c r="R282" s="49"/>
      <c r="S282" s="56" t="s">
        <v>384</v>
      </c>
      <c r="T282" s="111"/>
      <c r="U282" s="110"/>
      <c r="V282" s="110"/>
      <c r="W282" s="49"/>
      <c r="X282" s="64">
        <v>42724.0</v>
      </c>
      <c r="Y282" s="64">
        <v>42870.0</v>
      </c>
      <c r="Z282" s="65"/>
      <c r="AA282" s="49"/>
      <c r="AF282" s="49"/>
      <c r="AG282" s="56" t="s">
        <v>299</v>
      </c>
      <c r="AH282" s="56" t="s">
        <v>300</v>
      </c>
      <c r="AI282" s="56" t="s">
        <v>1176</v>
      </c>
      <c r="AJ282" s="49"/>
      <c r="AK282" s="56" t="s">
        <v>1541</v>
      </c>
      <c r="AL282" s="56" t="s">
        <v>208</v>
      </c>
      <c r="AM282" s="56" t="s">
        <v>111</v>
      </c>
      <c r="AN282" s="56">
        <v>98034.0</v>
      </c>
      <c r="AO282" s="67" t="s">
        <v>1542</v>
      </c>
      <c r="AP282" s="67" t="s">
        <v>1543</v>
      </c>
      <c r="AQ282" s="56" t="s">
        <v>1544</v>
      </c>
      <c r="AR282" s="56" t="s">
        <v>1545</v>
      </c>
      <c r="AS282" s="49"/>
      <c r="AT282" s="56" t="s">
        <v>1500</v>
      </c>
      <c r="AU282" s="56"/>
      <c r="AV282" s="56" t="s">
        <v>1546</v>
      </c>
      <c r="AW282" s="49"/>
      <c r="AX282" s="69"/>
      <c r="BB282" s="49"/>
      <c r="BC282" s="69"/>
      <c r="BE282" s="49"/>
      <c r="BF282" s="69"/>
      <c r="BG282" s="69"/>
      <c r="BI282" s="49"/>
      <c r="BJ282" s="51">
        <v>1266.0</v>
      </c>
    </row>
    <row r="283" ht="15.75" customHeight="1">
      <c r="A283" s="50">
        <v>280.0</v>
      </c>
      <c r="B283" s="50"/>
      <c r="C283" s="50" t="s">
        <v>1547</v>
      </c>
      <c r="D283" s="51"/>
      <c r="E283" s="50" t="s">
        <v>1548</v>
      </c>
      <c r="G283" s="74">
        <v>42641.0</v>
      </c>
      <c r="H283" s="56" t="s">
        <v>199</v>
      </c>
      <c r="I283" s="55">
        <f>IF(H283='DO NOT EDIT'!I$6,1,0)</f>
        <v>0</v>
      </c>
      <c r="J283" s="53"/>
      <c r="K283" s="56" t="s">
        <v>144</v>
      </c>
      <c r="L283" s="53"/>
      <c r="M283" s="56" t="s">
        <v>104</v>
      </c>
      <c r="N283" s="65" t="s">
        <v>53</v>
      </c>
      <c r="O283" s="56" t="s">
        <v>135</v>
      </c>
      <c r="P283" s="74">
        <v>27121.0</v>
      </c>
      <c r="Q283" s="59">
        <f t="shared" si="1"/>
        <v>43</v>
      </c>
      <c r="R283" s="61"/>
      <c r="S283" s="56" t="s">
        <v>127</v>
      </c>
      <c r="T283" s="63"/>
      <c r="U283" s="56"/>
      <c r="V283" s="53"/>
      <c r="W283" s="61"/>
      <c r="X283" s="65"/>
      <c r="Y283" s="65"/>
      <c r="Z283" s="65"/>
      <c r="AA283" s="61"/>
      <c r="AF283" s="61"/>
      <c r="AG283" s="56"/>
      <c r="AH283" s="56"/>
      <c r="AI283" s="56"/>
      <c r="AJ283" s="61"/>
      <c r="AK283" s="56" t="s">
        <v>1549</v>
      </c>
      <c r="AL283" s="56" t="s">
        <v>144</v>
      </c>
      <c r="AM283" s="56" t="s">
        <v>111</v>
      </c>
      <c r="AN283" s="56">
        <v>98052.0</v>
      </c>
      <c r="AO283" s="67"/>
      <c r="AP283" s="92" t="s">
        <v>1550</v>
      </c>
      <c r="AQ283" s="53"/>
      <c r="AR283" s="77" t="s">
        <v>1551</v>
      </c>
      <c r="AS283" s="61"/>
      <c r="AT283" s="56"/>
      <c r="AU283" s="56"/>
      <c r="AV283" s="56" t="s">
        <v>1193</v>
      </c>
      <c r="AW283" s="61"/>
      <c r="AX283" s="51" t="s">
        <v>1552</v>
      </c>
      <c r="AZ283" s="50" t="s">
        <v>1553</v>
      </c>
      <c r="BB283" s="61"/>
      <c r="BC283" s="69"/>
      <c r="BE283" s="61"/>
      <c r="BF283" s="69"/>
      <c r="BG283" s="69"/>
      <c r="BI283" s="49"/>
      <c r="BJ283" s="51">
        <v>1267.0</v>
      </c>
    </row>
    <row r="284" ht="14.25" customHeight="1">
      <c r="A284" s="50">
        <v>281.0</v>
      </c>
      <c r="B284" s="50"/>
      <c r="C284" s="50" t="s">
        <v>1554</v>
      </c>
      <c r="D284" s="51"/>
      <c r="E284" s="50" t="s">
        <v>1555</v>
      </c>
      <c r="G284" s="52">
        <v>42661.0</v>
      </c>
      <c r="H284" s="56" t="s">
        <v>133</v>
      </c>
      <c r="I284" s="55">
        <f>IF(H284='DO NOT EDIT'!I$6,1,0)</f>
        <v>0</v>
      </c>
      <c r="J284" s="75" t="s">
        <v>391</v>
      </c>
      <c r="K284" s="56" t="s">
        <v>144</v>
      </c>
      <c r="L284" s="53"/>
      <c r="M284" s="56" t="s">
        <v>104</v>
      </c>
      <c r="N284" s="65" t="s">
        <v>53</v>
      </c>
      <c r="O284" s="56" t="s">
        <v>327</v>
      </c>
      <c r="P284" s="52">
        <v>40462.0</v>
      </c>
      <c r="Q284" s="59">
        <f t="shared" si="1"/>
        <v>6</v>
      </c>
      <c r="R284" s="61"/>
      <c r="S284" s="56" t="s">
        <v>384</v>
      </c>
      <c r="T284" s="63"/>
      <c r="U284" s="56"/>
      <c r="V284" s="53"/>
      <c r="W284" s="61"/>
      <c r="X284" s="65"/>
      <c r="Y284" s="65"/>
      <c r="Z284" s="65"/>
      <c r="AA284" s="61"/>
      <c r="AF284" s="61"/>
      <c r="AG284" s="56"/>
      <c r="AH284" s="56"/>
      <c r="AI284" s="56"/>
      <c r="AJ284" s="61"/>
      <c r="AK284" s="56" t="s">
        <v>1556</v>
      </c>
      <c r="AL284" s="56" t="s">
        <v>144</v>
      </c>
      <c r="AM284" s="56" t="s">
        <v>111</v>
      </c>
      <c r="AN284" s="56">
        <v>98052.0</v>
      </c>
      <c r="AO284" s="67" t="s">
        <v>1557</v>
      </c>
      <c r="AP284" s="68"/>
      <c r="AQ284" s="56" t="s">
        <v>1558</v>
      </c>
      <c r="AR284" s="56" t="s">
        <v>1559</v>
      </c>
      <c r="AS284" s="61"/>
      <c r="AT284" s="56"/>
      <c r="AU284" s="56"/>
      <c r="AV284" s="56" t="s">
        <v>1193</v>
      </c>
      <c r="AW284" s="61"/>
      <c r="AX284" s="69"/>
      <c r="BB284" s="61"/>
      <c r="BC284" s="69"/>
      <c r="BE284" s="61"/>
      <c r="BF284" s="69"/>
      <c r="BG284" s="69"/>
      <c r="BI284" s="49"/>
      <c r="BJ284" s="51">
        <v>1268.0</v>
      </c>
    </row>
    <row r="285" ht="15.75" customHeight="1">
      <c r="A285" s="50">
        <v>282.0</v>
      </c>
      <c r="B285" s="50"/>
      <c r="C285" s="50" t="s">
        <v>1560</v>
      </c>
      <c r="D285" s="51"/>
      <c r="E285" s="50" t="s">
        <v>1561</v>
      </c>
      <c r="G285" s="52">
        <v>42648.0</v>
      </c>
      <c r="H285" s="56" t="s">
        <v>94</v>
      </c>
      <c r="I285" s="55">
        <f>IF(H285='DO NOT EDIT'!I$6,1,0)</f>
        <v>1</v>
      </c>
      <c r="J285" s="53"/>
      <c r="K285" s="56" t="s">
        <v>144</v>
      </c>
      <c r="L285" s="53"/>
      <c r="M285" s="56" t="s">
        <v>104</v>
      </c>
      <c r="N285" s="65" t="s">
        <v>53</v>
      </c>
      <c r="O285" s="56" t="s">
        <v>327</v>
      </c>
      <c r="P285" s="52">
        <v>40163.0</v>
      </c>
      <c r="Q285" s="59">
        <f t="shared" si="1"/>
        <v>7</v>
      </c>
      <c r="R285" s="61"/>
      <c r="S285" s="56" t="s">
        <v>384</v>
      </c>
      <c r="T285" s="63"/>
      <c r="U285" s="56"/>
      <c r="V285" s="53"/>
      <c r="W285" s="61"/>
      <c r="X285" s="65"/>
      <c r="Y285" s="65"/>
      <c r="Z285" s="65"/>
      <c r="AA285" s="61"/>
      <c r="AF285" s="61"/>
      <c r="AG285" s="56"/>
      <c r="AH285" s="56"/>
      <c r="AI285" s="56"/>
      <c r="AJ285" s="61"/>
      <c r="AK285" s="56" t="s">
        <v>1562</v>
      </c>
      <c r="AL285" s="56" t="s">
        <v>144</v>
      </c>
      <c r="AM285" s="56" t="s">
        <v>111</v>
      </c>
      <c r="AN285" s="56">
        <v>98052.0</v>
      </c>
      <c r="AO285" s="67" t="s">
        <v>1563</v>
      </c>
      <c r="AP285" s="68"/>
      <c r="AQ285" s="56" t="s">
        <v>1564</v>
      </c>
      <c r="AR285" s="56" t="s">
        <v>1565</v>
      </c>
      <c r="AS285" s="61"/>
      <c r="AT285" s="56"/>
      <c r="AU285" s="56"/>
      <c r="AV285" s="56" t="s">
        <v>182</v>
      </c>
      <c r="AW285" s="61"/>
      <c r="AX285" s="69"/>
      <c r="BB285" s="61"/>
      <c r="BC285" s="69"/>
      <c r="BE285" s="61"/>
      <c r="BF285" s="69"/>
      <c r="BG285" s="69"/>
      <c r="BI285" s="49"/>
      <c r="BJ285" s="51">
        <v>1269.0</v>
      </c>
    </row>
    <row r="286" ht="15.75" customHeight="1">
      <c r="A286" s="50">
        <v>283.0</v>
      </c>
      <c r="B286" s="50"/>
      <c r="C286" s="50" t="s">
        <v>1566</v>
      </c>
      <c r="D286" s="51"/>
      <c r="E286" s="50" t="s">
        <v>1567</v>
      </c>
      <c r="G286" s="52">
        <v>42669.0</v>
      </c>
      <c r="H286" s="56" t="s">
        <v>133</v>
      </c>
      <c r="I286" s="55">
        <f>IF(H286='DO NOT EDIT'!I$6,1,0)</f>
        <v>0</v>
      </c>
      <c r="J286" s="75" t="s">
        <v>391</v>
      </c>
      <c r="K286" s="56" t="s">
        <v>208</v>
      </c>
      <c r="L286" s="53"/>
      <c r="M286" s="56" t="s">
        <v>104</v>
      </c>
      <c r="N286" s="65" t="s">
        <v>53</v>
      </c>
      <c r="O286" s="56" t="s">
        <v>135</v>
      </c>
      <c r="P286" s="52">
        <v>27123.0</v>
      </c>
      <c r="Q286" s="59">
        <f t="shared" si="1"/>
        <v>43</v>
      </c>
      <c r="R286" s="61"/>
      <c r="S286" s="56" t="s">
        <v>127</v>
      </c>
      <c r="T286" s="63"/>
      <c r="U286" s="56"/>
      <c r="V286" s="53"/>
      <c r="W286" s="61"/>
      <c r="X286" s="65"/>
      <c r="Y286" s="65"/>
      <c r="Z286" s="65"/>
      <c r="AA286" s="61"/>
      <c r="AF286" s="61"/>
      <c r="AG286" s="56"/>
      <c r="AH286" s="56"/>
      <c r="AI286" s="56"/>
      <c r="AJ286" s="61"/>
      <c r="AK286" s="56" t="s">
        <v>1568</v>
      </c>
      <c r="AL286" s="56" t="s">
        <v>169</v>
      </c>
      <c r="AM286" s="56" t="s">
        <v>111</v>
      </c>
      <c r="AN286" s="56">
        <v>98006.0</v>
      </c>
      <c r="AO286" s="67" t="s">
        <v>1569</v>
      </c>
      <c r="AP286" s="68"/>
      <c r="AQ286" s="56" t="s">
        <v>1570</v>
      </c>
      <c r="AR286" s="56"/>
      <c r="AS286" s="61"/>
      <c r="AT286" s="56" t="s">
        <v>1571</v>
      </c>
      <c r="AU286" s="56"/>
      <c r="AV286" s="56" t="s">
        <v>1572</v>
      </c>
      <c r="AW286" s="61"/>
      <c r="AX286" s="69"/>
      <c r="BB286" s="61"/>
      <c r="BC286" s="69"/>
      <c r="BE286" s="61"/>
      <c r="BF286" s="69"/>
      <c r="BG286" s="69"/>
      <c r="BI286" s="49"/>
      <c r="BJ286" s="51">
        <v>1270.0</v>
      </c>
    </row>
    <row r="287" ht="15.75" customHeight="1">
      <c r="A287" s="50">
        <v>284.0</v>
      </c>
      <c r="B287" s="50"/>
      <c r="C287" s="50" t="s">
        <v>1573</v>
      </c>
      <c r="D287" s="51"/>
      <c r="E287" s="50" t="s">
        <v>1574</v>
      </c>
      <c r="G287" s="52">
        <v>42669.0</v>
      </c>
      <c r="H287" s="56" t="s">
        <v>133</v>
      </c>
      <c r="I287" s="55">
        <f>IF(H287='DO NOT EDIT'!I$6,1,0)</f>
        <v>0</v>
      </c>
      <c r="J287" s="75" t="s">
        <v>391</v>
      </c>
      <c r="K287" s="56" t="s">
        <v>208</v>
      </c>
      <c r="L287" s="53"/>
      <c r="M287" s="56" t="s">
        <v>104</v>
      </c>
      <c r="N287" s="65" t="s">
        <v>53</v>
      </c>
      <c r="O287" s="56" t="s">
        <v>308</v>
      </c>
      <c r="P287" s="52">
        <v>38182.0</v>
      </c>
      <c r="Q287" s="59">
        <f t="shared" si="1"/>
        <v>12</v>
      </c>
      <c r="R287" s="61"/>
      <c r="S287" s="56" t="s">
        <v>317</v>
      </c>
      <c r="T287" s="63"/>
      <c r="U287" s="56"/>
      <c r="V287" s="53"/>
      <c r="W287" s="61"/>
      <c r="X287" s="65"/>
      <c r="Y287" s="65"/>
      <c r="Z287" s="65"/>
      <c r="AA287" s="61"/>
      <c r="AF287" s="61"/>
      <c r="AG287" s="56"/>
      <c r="AH287" s="56"/>
      <c r="AI287" s="56"/>
      <c r="AJ287" s="61"/>
      <c r="AK287" s="56" t="s">
        <v>1575</v>
      </c>
      <c r="AL287" s="56" t="s">
        <v>208</v>
      </c>
      <c r="AM287" s="56" t="s">
        <v>111</v>
      </c>
      <c r="AN287" s="56">
        <v>98033.0</v>
      </c>
      <c r="AO287" s="67" t="s">
        <v>1576</v>
      </c>
      <c r="AP287" s="68"/>
      <c r="AQ287" s="56" t="s">
        <v>1577</v>
      </c>
      <c r="AR287" s="56" t="s">
        <v>1578</v>
      </c>
      <c r="AS287" s="61"/>
      <c r="AT287" s="56"/>
      <c r="AU287" s="56"/>
      <c r="AV287" s="56" t="s">
        <v>182</v>
      </c>
      <c r="AW287" s="61"/>
      <c r="AX287" s="69"/>
      <c r="BB287" s="61"/>
      <c r="BC287" s="69"/>
      <c r="BE287" s="61"/>
      <c r="BF287" s="69"/>
      <c r="BG287" s="69"/>
      <c r="BI287" s="49"/>
      <c r="BJ287" s="51">
        <v>1271.0</v>
      </c>
    </row>
    <row r="288" ht="15.75" customHeight="1">
      <c r="A288" s="50">
        <v>285.0</v>
      </c>
      <c r="B288" s="50"/>
      <c r="C288" s="50" t="s">
        <v>1579</v>
      </c>
      <c r="D288" s="51"/>
      <c r="E288" s="50" t="s">
        <v>1574</v>
      </c>
      <c r="G288" s="52">
        <v>42669.0</v>
      </c>
      <c r="H288" s="56" t="s">
        <v>133</v>
      </c>
      <c r="I288" s="55">
        <f>IF(H288='DO NOT EDIT'!I$6,1,0)</f>
        <v>0</v>
      </c>
      <c r="J288" s="75" t="s">
        <v>391</v>
      </c>
      <c r="K288" s="56" t="s">
        <v>208</v>
      </c>
      <c r="L288" s="53"/>
      <c r="M288" s="56" t="s">
        <v>104</v>
      </c>
      <c r="N288" s="65" t="s">
        <v>53</v>
      </c>
      <c r="O288" s="56" t="s">
        <v>308</v>
      </c>
      <c r="P288" s="52">
        <v>39424.0</v>
      </c>
      <c r="Q288" s="59">
        <f t="shared" si="1"/>
        <v>9</v>
      </c>
      <c r="R288" s="61"/>
      <c r="S288" s="56" t="s">
        <v>317</v>
      </c>
      <c r="T288" s="63"/>
      <c r="U288" s="56"/>
      <c r="V288" s="53"/>
      <c r="W288" s="61"/>
      <c r="X288" s="65"/>
      <c r="Y288" s="65"/>
      <c r="Z288" s="65"/>
      <c r="AA288" s="61"/>
      <c r="AF288" s="61"/>
      <c r="AG288" s="56"/>
      <c r="AH288" s="56"/>
      <c r="AI288" s="56"/>
      <c r="AJ288" s="61"/>
      <c r="AK288" s="56" t="s">
        <v>1575</v>
      </c>
      <c r="AL288" s="56" t="s">
        <v>208</v>
      </c>
      <c r="AM288" s="56" t="s">
        <v>111</v>
      </c>
      <c r="AN288" s="56">
        <v>98033.0</v>
      </c>
      <c r="AO288" s="67" t="s">
        <v>1576</v>
      </c>
      <c r="AP288" s="68"/>
      <c r="AQ288" s="56" t="s">
        <v>1577</v>
      </c>
      <c r="AR288" s="56" t="s">
        <v>1578</v>
      </c>
      <c r="AS288" s="61"/>
      <c r="AT288" s="56"/>
      <c r="AU288" s="56"/>
      <c r="AV288" s="56" t="s">
        <v>182</v>
      </c>
      <c r="AW288" s="61"/>
      <c r="AX288" s="69"/>
      <c r="BB288" s="61"/>
      <c r="BC288" s="69"/>
      <c r="BE288" s="61"/>
      <c r="BF288" s="69"/>
      <c r="BG288" s="69"/>
      <c r="BI288" s="49"/>
      <c r="BJ288" s="51">
        <v>1272.0</v>
      </c>
    </row>
    <row r="289" ht="15.75" customHeight="1">
      <c r="A289" s="50">
        <v>286.0</v>
      </c>
      <c r="B289" s="50"/>
      <c r="C289" s="50" t="s">
        <v>1054</v>
      </c>
      <c r="D289" s="51"/>
      <c r="E289" s="50" t="s">
        <v>1580</v>
      </c>
      <c r="G289" s="52">
        <v>42660.0</v>
      </c>
      <c r="H289" s="56" t="s">
        <v>133</v>
      </c>
      <c r="I289" s="55">
        <f>IF(H289='DO NOT EDIT'!I$6,1,0)</f>
        <v>0</v>
      </c>
      <c r="J289" s="75" t="s">
        <v>391</v>
      </c>
      <c r="K289" s="56" t="s">
        <v>208</v>
      </c>
      <c r="L289" s="53"/>
      <c r="M289" s="56" t="s">
        <v>104</v>
      </c>
      <c r="N289" s="65" t="s">
        <v>53</v>
      </c>
      <c r="O289" s="56" t="s">
        <v>135</v>
      </c>
      <c r="P289" s="52">
        <v>35073.0</v>
      </c>
      <c r="Q289" s="59">
        <f t="shared" si="1"/>
        <v>21</v>
      </c>
      <c r="R289" s="61"/>
      <c r="S289" s="56" t="s">
        <v>127</v>
      </c>
      <c r="T289" s="63"/>
      <c r="U289" s="56"/>
      <c r="V289" s="53"/>
      <c r="W289" s="61"/>
      <c r="X289" s="65"/>
      <c r="Y289" s="65"/>
      <c r="Z289" s="65"/>
      <c r="AA289" s="61"/>
      <c r="AF289" s="61"/>
      <c r="AG289" s="56"/>
      <c r="AH289" s="56"/>
      <c r="AI289" s="56"/>
      <c r="AJ289" s="61"/>
      <c r="AK289" s="56" t="s">
        <v>1581</v>
      </c>
      <c r="AL289" s="56" t="s">
        <v>208</v>
      </c>
      <c r="AM289" s="56" t="s">
        <v>111</v>
      </c>
      <c r="AN289" s="56">
        <v>98033.0</v>
      </c>
      <c r="AO289" s="67" t="s">
        <v>1582</v>
      </c>
      <c r="AP289" s="68"/>
      <c r="AQ289" s="53"/>
      <c r="AR289" s="56" t="s">
        <v>1583</v>
      </c>
      <c r="AS289" s="61"/>
      <c r="AT289" s="56" t="s">
        <v>1584</v>
      </c>
      <c r="AU289" s="56" t="s">
        <v>1585</v>
      </c>
      <c r="AV289" s="56" t="s">
        <v>1586</v>
      </c>
      <c r="AW289" s="61"/>
      <c r="AX289" s="69"/>
      <c r="BB289" s="61"/>
      <c r="BC289" s="69"/>
      <c r="BE289" s="61"/>
      <c r="BF289" s="69"/>
      <c r="BG289" s="69"/>
      <c r="BI289" s="49"/>
      <c r="BJ289" s="51">
        <v>1273.0</v>
      </c>
    </row>
    <row r="290" ht="15.75" customHeight="1">
      <c r="A290" s="50">
        <v>287.0</v>
      </c>
      <c r="B290" s="50"/>
      <c r="C290" s="50" t="s">
        <v>1587</v>
      </c>
      <c r="D290" s="51"/>
      <c r="E290" s="50" t="s">
        <v>1588</v>
      </c>
      <c r="G290" s="52">
        <v>42648.0</v>
      </c>
      <c r="H290" s="56" t="s">
        <v>94</v>
      </c>
      <c r="I290" s="55">
        <f>IF(H290='DO NOT EDIT'!I$6,1,0)</f>
        <v>1</v>
      </c>
      <c r="J290" s="53"/>
      <c r="K290" s="56" t="s">
        <v>109</v>
      </c>
      <c r="L290" s="53"/>
      <c r="M290" s="56" t="s">
        <v>104</v>
      </c>
      <c r="N290" s="65" t="s">
        <v>53</v>
      </c>
      <c r="O290" s="56" t="s">
        <v>308</v>
      </c>
      <c r="P290" s="52">
        <v>37051.0</v>
      </c>
      <c r="Q290" s="59">
        <f t="shared" si="1"/>
        <v>16</v>
      </c>
      <c r="R290" s="61"/>
      <c r="S290" s="56" t="s">
        <v>317</v>
      </c>
      <c r="T290" s="63"/>
      <c r="U290" s="56"/>
      <c r="V290" s="53"/>
      <c r="W290" s="61"/>
      <c r="X290" s="65"/>
      <c r="Y290" s="65"/>
      <c r="Z290" s="65"/>
      <c r="AA290" s="61"/>
      <c r="AF290" s="61"/>
      <c r="AG290" s="56"/>
      <c r="AH290" s="56"/>
      <c r="AI290" s="56"/>
      <c r="AJ290" s="61"/>
      <c r="AK290" s="56" t="s">
        <v>1589</v>
      </c>
      <c r="AL290" s="56" t="s">
        <v>1590</v>
      </c>
      <c r="AM290" s="56" t="s">
        <v>111</v>
      </c>
      <c r="AN290" s="56">
        <v>98027.0</v>
      </c>
      <c r="AO290" s="56" t="s">
        <v>1591</v>
      </c>
      <c r="AP290" s="67"/>
      <c r="AQ290" s="68"/>
      <c r="AR290" s="53" t="s">
        <v>1592</v>
      </c>
      <c r="AS290" s="61"/>
      <c r="AT290" s="56"/>
      <c r="AU290" s="56"/>
      <c r="AV290" s="53"/>
      <c r="AW290" s="61"/>
      <c r="AX290" s="69"/>
      <c r="BB290" s="61"/>
      <c r="BC290" s="69"/>
      <c r="BE290" s="61"/>
      <c r="BF290" s="69"/>
      <c r="BG290" s="69"/>
      <c r="BI290" s="49"/>
      <c r="BJ290" s="51">
        <v>1274.0</v>
      </c>
    </row>
    <row r="291" ht="15.75" customHeight="1">
      <c r="A291" s="50">
        <v>288.0</v>
      </c>
      <c r="B291" s="50"/>
      <c r="C291" s="50" t="s">
        <v>1593</v>
      </c>
      <c r="D291" s="51"/>
      <c r="E291" s="50" t="s">
        <v>1594</v>
      </c>
      <c r="G291" s="52">
        <v>42655.0</v>
      </c>
      <c r="H291" s="56" t="s">
        <v>94</v>
      </c>
      <c r="I291" s="55">
        <f>IF(H291='DO NOT EDIT'!I$6,1,0)</f>
        <v>1</v>
      </c>
      <c r="J291" s="53"/>
      <c r="K291" s="56" t="s">
        <v>109</v>
      </c>
      <c r="L291" s="53"/>
      <c r="M291" s="56" t="s">
        <v>104</v>
      </c>
      <c r="N291" s="65" t="s">
        <v>53</v>
      </c>
      <c r="O291" s="56" t="s">
        <v>308</v>
      </c>
      <c r="P291" s="52">
        <v>37616.0</v>
      </c>
      <c r="Q291" s="59">
        <f t="shared" si="1"/>
        <v>14</v>
      </c>
      <c r="R291" s="61"/>
      <c r="S291" s="56" t="s">
        <v>317</v>
      </c>
      <c r="T291" s="63"/>
      <c r="U291" s="56"/>
      <c r="V291" s="53"/>
      <c r="W291" s="61"/>
      <c r="X291" s="65"/>
      <c r="Y291" s="65"/>
      <c r="Z291" s="65"/>
      <c r="AA291" s="61"/>
      <c r="AF291" s="61"/>
      <c r="AG291" s="56"/>
      <c r="AH291" s="56"/>
      <c r="AI291" s="56"/>
      <c r="AJ291" s="61"/>
      <c r="AK291" s="56" t="s">
        <v>1595</v>
      </c>
      <c r="AL291" s="56" t="s">
        <v>1590</v>
      </c>
      <c r="AM291" s="56" t="s">
        <v>111</v>
      </c>
      <c r="AN291" s="56">
        <v>98027.0</v>
      </c>
      <c r="AO291" s="56" t="s">
        <v>1596</v>
      </c>
      <c r="AP291" s="67"/>
      <c r="AQ291" s="68"/>
      <c r="AR291" s="53" t="s">
        <v>1597</v>
      </c>
      <c r="AS291" s="61"/>
      <c r="AT291" s="56"/>
      <c r="AU291" s="56"/>
      <c r="AV291" s="53"/>
      <c r="AW291" s="61"/>
      <c r="AX291" s="69"/>
      <c r="BB291" s="61"/>
      <c r="BC291" s="69"/>
      <c r="BE291" s="61"/>
      <c r="BF291" s="69"/>
      <c r="BG291" s="69"/>
      <c r="BI291" s="49"/>
      <c r="BJ291" s="51">
        <v>1275.0</v>
      </c>
    </row>
    <row r="292" ht="15.75" customHeight="1">
      <c r="A292" s="50">
        <v>289.0</v>
      </c>
      <c r="B292" s="50"/>
      <c r="C292" s="50" t="s">
        <v>715</v>
      </c>
      <c r="D292" s="51"/>
      <c r="E292" s="50" t="s">
        <v>1598</v>
      </c>
      <c r="G292" s="52">
        <v>42647.0</v>
      </c>
      <c r="H292" s="56" t="s">
        <v>94</v>
      </c>
      <c r="I292" s="55">
        <f>IF(H292='DO NOT EDIT'!I$6,1,0)</f>
        <v>1</v>
      </c>
      <c r="J292" s="53"/>
      <c r="K292" s="56" t="s">
        <v>109</v>
      </c>
      <c r="L292" s="53"/>
      <c r="M292" s="56" t="s">
        <v>104</v>
      </c>
      <c r="N292" s="65" t="s">
        <v>53</v>
      </c>
      <c r="O292" s="56" t="s">
        <v>327</v>
      </c>
      <c r="P292" s="52">
        <v>40464.0</v>
      </c>
      <c r="Q292" s="59">
        <f t="shared" si="1"/>
        <v>6</v>
      </c>
      <c r="R292" s="61"/>
      <c r="S292" s="56" t="s">
        <v>384</v>
      </c>
      <c r="T292" s="63"/>
      <c r="U292" s="56"/>
      <c r="V292" s="53"/>
      <c r="W292" s="61"/>
      <c r="X292" s="65"/>
      <c r="Y292" s="65"/>
      <c r="Z292" s="65"/>
      <c r="AA292" s="61"/>
      <c r="AF292" s="61"/>
      <c r="AG292" s="56"/>
      <c r="AH292" s="56"/>
      <c r="AI292" s="56"/>
      <c r="AJ292" s="61"/>
      <c r="AK292" s="56" t="s">
        <v>1599</v>
      </c>
      <c r="AL292" s="56" t="s">
        <v>1590</v>
      </c>
      <c r="AM292" s="56" t="s">
        <v>111</v>
      </c>
      <c r="AN292" s="56">
        <v>98029.0</v>
      </c>
      <c r="AO292" s="56" t="s">
        <v>1600</v>
      </c>
      <c r="AP292" s="67"/>
      <c r="AQ292" s="68"/>
      <c r="AR292" s="53" t="s">
        <v>1601</v>
      </c>
      <c r="AS292" s="61"/>
      <c r="AT292" s="56"/>
      <c r="AU292" s="56"/>
      <c r="AV292" s="53"/>
      <c r="AW292" s="61"/>
      <c r="AX292" s="69"/>
      <c r="BB292" s="61"/>
      <c r="BC292" s="69"/>
      <c r="BE292" s="61"/>
      <c r="BF292" s="69"/>
      <c r="BG292" s="69"/>
      <c r="BI292" s="49"/>
      <c r="BJ292" s="51">
        <v>1276.0</v>
      </c>
    </row>
    <row r="293" ht="15.75" customHeight="1">
      <c r="A293" s="50">
        <v>290.0</v>
      </c>
      <c r="B293" s="50"/>
      <c r="C293" s="50" t="s">
        <v>651</v>
      </c>
      <c r="D293" s="51"/>
      <c r="E293" s="50" t="s">
        <v>1598</v>
      </c>
      <c r="G293" s="52">
        <v>42647.0</v>
      </c>
      <c r="H293" s="56" t="s">
        <v>94</v>
      </c>
      <c r="I293" s="55">
        <f>IF(H293='DO NOT EDIT'!I$6,1,0)</f>
        <v>1</v>
      </c>
      <c r="J293" s="53"/>
      <c r="K293" s="56" t="s">
        <v>109</v>
      </c>
      <c r="L293" s="53"/>
      <c r="M293" s="56" t="s">
        <v>104</v>
      </c>
      <c r="N293" s="65" t="s">
        <v>53</v>
      </c>
      <c r="O293" s="56" t="s">
        <v>327</v>
      </c>
      <c r="P293" s="52">
        <v>40044.0</v>
      </c>
      <c r="Q293" s="59">
        <f t="shared" si="1"/>
        <v>7</v>
      </c>
      <c r="R293" s="61"/>
      <c r="S293" s="56" t="s">
        <v>384</v>
      </c>
      <c r="T293" s="63"/>
      <c r="U293" s="56"/>
      <c r="V293" s="53"/>
      <c r="W293" s="61"/>
      <c r="X293" s="65"/>
      <c r="Y293" s="65"/>
      <c r="Z293" s="65"/>
      <c r="AA293" s="61"/>
      <c r="AF293" s="61"/>
      <c r="AG293" s="56"/>
      <c r="AH293" s="56"/>
      <c r="AI293" s="56"/>
      <c r="AJ293" s="61"/>
      <c r="AK293" s="56" t="s">
        <v>1599</v>
      </c>
      <c r="AL293" s="56" t="s">
        <v>1590</v>
      </c>
      <c r="AM293" s="56" t="s">
        <v>111</v>
      </c>
      <c r="AN293" s="56">
        <v>98029.0</v>
      </c>
      <c r="AO293" s="56" t="s">
        <v>1600</v>
      </c>
      <c r="AP293" s="67"/>
      <c r="AQ293" s="68"/>
      <c r="AR293" s="53" t="s">
        <v>1601</v>
      </c>
      <c r="AS293" s="61"/>
      <c r="AT293" s="56"/>
      <c r="AU293" s="56"/>
      <c r="AV293" s="53"/>
      <c r="AW293" s="61"/>
      <c r="AX293" s="69"/>
      <c r="BB293" s="61"/>
      <c r="BC293" s="69"/>
      <c r="BE293" s="61"/>
      <c r="BF293" s="69"/>
      <c r="BG293" s="69"/>
      <c r="BI293" s="49"/>
      <c r="BJ293" s="51">
        <v>1277.0</v>
      </c>
    </row>
    <row r="294" ht="15.75" customHeight="1">
      <c r="A294" s="50">
        <v>291.0</v>
      </c>
      <c r="B294" s="50"/>
      <c r="C294" s="50" t="s">
        <v>1602</v>
      </c>
      <c r="D294" s="51"/>
      <c r="E294" s="50" t="s">
        <v>1603</v>
      </c>
      <c r="G294" s="52">
        <v>42662.0</v>
      </c>
      <c r="H294" s="56" t="s">
        <v>94</v>
      </c>
      <c r="I294" s="55">
        <f>IF(H294='DO NOT EDIT'!I$6,1,0)</f>
        <v>1</v>
      </c>
      <c r="J294" s="53"/>
      <c r="K294" s="56" t="s">
        <v>109</v>
      </c>
      <c r="L294" s="53"/>
      <c r="M294" s="56" t="s">
        <v>104</v>
      </c>
      <c r="N294" s="65" t="s">
        <v>53</v>
      </c>
      <c r="O294" s="56" t="s">
        <v>327</v>
      </c>
      <c r="P294" s="52">
        <v>39363.0</v>
      </c>
      <c r="Q294" s="59">
        <f t="shared" si="1"/>
        <v>9</v>
      </c>
      <c r="R294" s="61"/>
      <c r="S294" s="56" t="s">
        <v>384</v>
      </c>
      <c r="T294" s="63"/>
      <c r="U294" s="56"/>
      <c r="V294" s="53"/>
      <c r="W294" s="61"/>
      <c r="X294" s="65"/>
      <c r="Y294" s="65"/>
      <c r="Z294" s="65"/>
      <c r="AA294" s="61"/>
      <c r="AF294" s="61"/>
      <c r="AG294" s="56"/>
      <c r="AH294" s="56"/>
      <c r="AI294" s="56"/>
      <c r="AJ294" s="61"/>
      <c r="AK294" s="56" t="s">
        <v>1604</v>
      </c>
      <c r="AL294" s="56" t="s">
        <v>1605</v>
      </c>
      <c r="AM294" s="56" t="s">
        <v>111</v>
      </c>
      <c r="AN294" s="56">
        <v>98059.0</v>
      </c>
      <c r="AO294" s="56" t="s">
        <v>1606</v>
      </c>
      <c r="AP294" s="67"/>
      <c r="AQ294" s="68"/>
      <c r="AR294" s="53" t="s">
        <v>1607</v>
      </c>
      <c r="AS294" s="61"/>
      <c r="AT294" s="56"/>
      <c r="AU294" s="56"/>
      <c r="AV294" s="53"/>
      <c r="AW294" s="61"/>
      <c r="AX294" s="69"/>
      <c r="BB294" s="61"/>
      <c r="BC294" s="69"/>
      <c r="BE294" s="61"/>
      <c r="BF294" s="69"/>
      <c r="BG294" s="69"/>
      <c r="BI294" s="49"/>
      <c r="BJ294" s="51">
        <v>1278.0</v>
      </c>
    </row>
    <row r="295" ht="15.75" customHeight="1">
      <c r="A295" s="50">
        <v>292.0</v>
      </c>
      <c r="B295" s="50"/>
      <c r="C295" s="50" t="s">
        <v>1608</v>
      </c>
      <c r="D295" s="51"/>
      <c r="E295" s="50" t="s">
        <v>457</v>
      </c>
      <c r="G295" s="52">
        <v>42675.0</v>
      </c>
      <c r="H295" s="56" t="s">
        <v>199</v>
      </c>
      <c r="I295" s="55">
        <f>IF(H295='DO NOT EDIT'!I$6,1,0)</f>
        <v>0</v>
      </c>
      <c r="J295" s="53"/>
      <c r="K295" s="56" t="s">
        <v>144</v>
      </c>
      <c r="L295" s="53"/>
      <c r="M295" s="56" t="s">
        <v>104</v>
      </c>
      <c r="N295" s="65" t="s">
        <v>53</v>
      </c>
      <c r="O295" s="56" t="s">
        <v>327</v>
      </c>
      <c r="P295" s="52">
        <v>40967.0</v>
      </c>
      <c r="Q295" s="59">
        <f t="shared" si="1"/>
        <v>5</v>
      </c>
      <c r="R295" s="61"/>
      <c r="S295" s="56" t="s">
        <v>384</v>
      </c>
      <c r="T295" s="63"/>
      <c r="U295" s="56"/>
      <c r="V295" s="53"/>
      <c r="W295" s="61"/>
      <c r="X295" s="65"/>
      <c r="Y295" s="65"/>
      <c r="Z295" s="65"/>
      <c r="AA295" s="61"/>
      <c r="AF295" s="61"/>
      <c r="AG295" s="56"/>
      <c r="AH295" s="56"/>
      <c r="AI295" s="56"/>
      <c r="AJ295" s="61"/>
      <c r="AK295" s="56"/>
      <c r="AL295" s="56" t="s">
        <v>144</v>
      </c>
      <c r="AM295" s="56" t="s">
        <v>111</v>
      </c>
      <c r="AN295" s="56">
        <v>98052.0</v>
      </c>
      <c r="AO295" s="67"/>
      <c r="AP295" s="68"/>
      <c r="AQ295" s="53"/>
      <c r="AR295" s="56"/>
      <c r="AS295" s="61"/>
      <c r="AT295" s="56"/>
      <c r="AU295" s="56"/>
      <c r="AV295" s="53"/>
      <c r="AW295" s="61"/>
      <c r="AX295" s="69"/>
      <c r="BB295" s="61"/>
      <c r="BC295" s="69"/>
      <c r="BE295" s="61"/>
      <c r="BF295" s="69"/>
      <c r="BG295" s="69"/>
      <c r="BI295" s="49"/>
      <c r="BJ295" s="51">
        <v>1279.0</v>
      </c>
    </row>
    <row r="296" ht="15.75" customHeight="1">
      <c r="A296" s="50">
        <v>293.0</v>
      </c>
      <c r="B296" s="50"/>
      <c r="C296" s="50" t="s">
        <v>656</v>
      </c>
      <c r="D296" s="51"/>
      <c r="E296" s="50" t="s">
        <v>1609</v>
      </c>
      <c r="G296" s="52">
        <v>42702.0</v>
      </c>
      <c r="H296" s="56" t="s">
        <v>133</v>
      </c>
      <c r="I296" s="55">
        <f>IF(H296='DO NOT EDIT'!I$6,1,0)</f>
        <v>0</v>
      </c>
      <c r="J296" s="75" t="s">
        <v>391</v>
      </c>
      <c r="K296" s="56" t="s">
        <v>95</v>
      </c>
      <c r="L296" s="53"/>
      <c r="M296" s="56" t="s">
        <v>104</v>
      </c>
      <c r="N296" s="65" t="s">
        <v>53</v>
      </c>
      <c r="O296" s="56" t="s">
        <v>135</v>
      </c>
      <c r="P296" s="52">
        <v>42610.0</v>
      </c>
      <c r="Q296" s="59">
        <f t="shared" si="1"/>
        <v>0</v>
      </c>
      <c r="R296" s="61"/>
      <c r="S296" s="56" t="s">
        <v>127</v>
      </c>
      <c r="T296" s="63"/>
      <c r="U296" s="56"/>
      <c r="V296" s="53"/>
      <c r="W296" s="61"/>
      <c r="X296" s="65"/>
      <c r="Y296" s="65"/>
      <c r="Z296" s="65"/>
      <c r="AA296" s="61"/>
      <c r="AF296" s="61"/>
      <c r="AG296" s="56"/>
      <c r="AH296" s="56"/>
      <c r="AI296" s="56"/>
      <c r="AJ296" s="61"/>
      <c r="AK296" s="56" t="s">
        <v>1610</v>
      </c>
      <c r="AL296" s="56" t="s">
        <v>95</v>
      </c>
      <c r="AM296" s="56" t="s">
        <v>111</v>
      </c>
      <c r="AN296" s="56">
        <v>98115.0</v>
      </c>
      <c r="AO296" s="67"/>
      <c r="AP296" s="68"/>
      <c r="AQ296" s="53"/>
      <c r="AR296" s="56"/>
      <c r="AS296" s="61"/>
      <c r="AT296" s="56"/>
      <c r="AU296" s="56"/>
      <c r="AV296" s="53"/>
      <c r="AW296" s="61"/>
      <c r="AX296" s="69"/>
      <c r="BB296" s="61"/>
      <c r="BC296" s="69"/>
      <c r="BE296" s="61"/>
      <c r="BF296" s="69"/>
      <c r="BG296" s="69"/>
      <c r="BI296" s="49"/>
      <c r="BJ296" s="51">
        <v>1280.0</v>
      </c>
    </row>
    <row r="297" ht="15.75" customHeight="1">
      <c r="A297" s="51">
        <v>294.0</v>
      </c>
      <c r="B297" s="50"/>
      <c r="C297" s="50" t="s">
        <v>1611</v>
      </c>
      <c r="D297" s="51" t="s">
        <v>1612</v>
      </c>
      <c r="E297" s="50" t="s">
        <v>1613</v>
      </c>
      <c r="F297" s="50"/>
      <c r="G297" s="52">
        <v>42681.0</v>
      </c>
      <c r="H297" s="56" t="s">
        <v>133</v>
      </c>
      <c r="I297" s="175"/>
      <c r="J297" s="75" t="s">
        <v>391</v>
      </c>
      <c r="K297" s="56" t="s">
        <v>208</v>
      </c>
      <c r="L297" s="56"/>
      <c r="M297" s="56" t="s">
        <v>25</v>
      </c>
      <c r="N297" s="65" t="s">
        <v>53</v>
      </c>
      <c r="O297" s="56" t="s">
        <v>135</v>
      </c>
      <c r="P297" s="52">
        <v>31754.0</v>
      </c>
      <c r="Q297" s="59">
        <f t="shared" si="1"/>
        <v>30</v>
      </c>
      <c r="R297" s="49"/>
      <c r="S297" s="56" t="s">
        <v>127</v>
      </c>
      <c r="T297" s="111"/>
      <c r="U297" s="110"/>
      <c r="V297" s="110"/>
      <c r="W297" s="49"/>
      <c r="X297" s="64">
        <v>42811.0</v>
      </c>
      <c r="Y297" s="64">
        <v>42931.0</v>
      </c>
      <c r="Z297" s="65"/>
      <c r="AA297" s="49"/>
      <c r="AF297" s="49"/>
      <c r="AG297" s="56" t="s">
        <v>299</v>
      </c>
      <c r="AH297" s="56" t="s">
        <v>1614</v>
      </c>
      <c r="AI297" s="56" t="s">
        <v>1477</v>
      </c>
      <c r="AJ297" s="49"/>
      <c r="AK297" s="56" t="s">
        <v>1615</v>
      </c>
      <c r="AL297" s="56" t="s">
        <v>208</v>
      </c>
      <c r="AM297" s="56" t="s">
        <v>111</v>
      </c>
      <c r="AN297" s="56">
        <v>98033.0</v>
      </c>
      <c r="AO297" s="134"/>
      <c r="AP297" s="67" t="s">
        <v>1616</v>
      </c>
      <c r="AQ297" s="56" t="s">
        <v>1617</v>
      </c>
      <c r="AR297" s="56" t="s">
        <v>1499</v>
      </c>
      <c r="AS297" s="49"/>
      <c r="AT297" s="56" t="s">
        <v>314</v>
      </c>
      <c r="AU297" s="56"/>
      <c r="AV297" s="56" t="s">
        <v>182</v>
      </c>
      <c r="AW297" s="49"/>
      <c r="AX297" s="51" t="s">
        <v>1618</v>
      </c>
      <c r="BB297" s="49"/>
      <c r="BC297" s="69"/>
      <c r="BE297" s="49"/>
      <c r="BF297" s="69"/>
      <c r="BG297" s="69"/>
      <c r="BI297" s="49"/>
    </row>
    <row r="298" ht="15.75" customHeight="1">
      <c r="A298" s="51">
        <v>295.0</v>
      </c>
      <c r="B298" s="50"/>
      <c r="C298" s="50" t="s">
        <v>1619</v>
      </c>
      <c r="D298" s="51" t="s">
        <v>1620</v>
      </c>
      <c r="E298" s="50" t="s">
        <v>1621</v>
      </c>
      <c r="F298" s="50"/>
      <c r="G298" s="52">
        <v>42711.0</v>
      </c>
      <c r="H298" s="56" t="s">
        <v>133</v>
      </c>
      <c r="I298" s="175"/>
      <c r="J298" s="75" t="s">
        <v>391</v>
      </c>
      <c r="K298" s="56" t="s">
        <v>208</v>
      </c>
      <c r="L298" s="56"/>
      <c r="M298" s="56" t="s">
        <v>104</v>
      </c>
      <c r="N298" s="65" t="s">
        <v>53</v>
      </c>
      <c r="O298" s="56" t="s">
        <v>327</v>
      </c>
      <c r="P298" s="52"/>
      <c r="Q298" s="59">
        <f t="shared" si="1"/>
        <v>117</v>
      </c>
      <c r="R298" s="49"/>
      <c r="S298" s="56" t="s">
        <v>384</v>
      </c>
      <c r="T298" s="111"/>
      <c r="U298" s="110"/>
      <c r="V298" s="110"/>
      <c r="W298" s="49"/>
      <c r="X298" s="65"/>
      <c r="Y298" s="65"/>
      <c r="Z298" s="65"/>
      <c r="AA298" s="49"/>
      <c r="AF298" s="49"/>
      <c r="AG298" s="56"/>
      <c r="AH298" s="56"/>
      <c r="AI298" s="56"/>
      <c r="AJ298" s="49"/>
      <c r="AK298" s="56" t="s">
        <v>1622</v>
      </c>
      <c r="AL298" s="56" t="s">
        <v>169</v>
      </c>
      <c r="AM298" s="56" t="s">
        <v>111</v>
      </c>
      <c r="AN298" s="56">
        <v>98008.0</v>
      </c>
      <c r="AO298" s="67" t="s">
        <v>1623</v>
      </c>
      <c r="AP298" s="134"/>
      <c r="AQ298" s="56" t="s">
        <v>1624</v>
      </c>
      <c r="AR298" s="56" t="s">
        <v>1625</v>
      </c>
      <c r="AS298" s="49"/>
      <c r="AT298" s="56" t="s">
        <v>314</v>
      </c>
      <c r="AU298" s="56"/>
      <c r="AV298" s="56" t="s">
        <v>1053</v>
      </c>
      <c r="AW298" s="49"/>
      <c r="AX298" s="51" t="s">
        <v>1626</v>
      </c>
      <c r="BB298" s="49"/>
      <c r="BC298" s="69"/>
      <c r="BE298" s="49"/>
      <c r="BF298" s="69"/>
      <c r="BG298" s="69"/>
      <c r="BI298" s="49"/>
    </row>
    <row r="299" ht="15.75" customHeight="1">
      <c r="A299" s="51">
        <v>296.0</v>
      </c>
      <c r="B299" s="50"/>
      <c r="C299" s="50" t="s">
        <v>692</v>
      </c>
      <c r="D299" s="51" t="s">
        <v>1627</v>
      </c>
      <c r="E299" s="50" t="s">
        <v>1628</v>
      </c>
      <c r="F299" s="50"/>
      <c r="G299" s="52">
        <v>42711.0</v>
      </c>
      <c r="H299" s="56" t="s">
        <v>133</v>
      </c>
      <c r="I299" s="175"/>
      <c r="J299" s="75" t="s">
        <v>391</v>
      </c>
      <c r="K299" s="56" t="s">
        <v>208</v>
      </c>
      <c r="L299" s="56"/>
      <c r="M299" s="56" t="s">
        <v>104</v>
      </c>
      <c r="N299" s="65" t="s">
        <v>53</v>
      </c>
      <c r="O299" s="56" t="s">
        <v>327</v>
      </c>
      <c r="P299" s="52">
        <v>40476.0</v>
      </c>
      <c r="Q299" s="59">
        <f t="shared" si="1"/>
        <v>6</v>
      </c>
      <c r="R299" s="49"/>
      <c r="S299" s="56" t="s">
        <v>384</v>
      </c>
      <c r="T299" s="111"/>
      <c r="U299" s="110"/>
      <c r="V299" s="110"/>
      <c r="W299" s="49"/>
      <c r="X299" s="65"/>
      <c r="Y299" s="65"/>
      <c r="Z299" s="65"/>
      <c r="AA299" s="49"/>
      <c r="AF299" s="49"/>
      <c r="AG299" s="56"/>
      <c r="AH299" s="56"/>
      <c r="AI299" s="56"/>
      <c r="AJ299" s="49"/>
      <c r="AK299" s="56" t="s">
        <v>1629</v>
      </c>
      <c r="AL299" s="56" t="s">
        <v>679</v>
      </c>
      <c r="AM299" s="56" t="s">
        <v>111</v>
      </c>
      <c r="AN299" s="56">
        <v>98028.0</v>
      </c>
      <c r="AO299" s="67" t="s">
        <v>1630</v>
      </c>
      <c r="AP299" s="134"/>
      <c r="AQ299" s="56" t="s">
        <v>1631</v>
      </c>
      <c r="AR299" s="56" t="s">
        <v>1632</v>
      </c>
      <c r="AS299" s="49"/>
      <c r="AT299" s="56" t="s">
        <v>314</v>
      </c>
      <c r="AU299" s="56"/>
      <c r="AV299" s="56" t="s">
        <v>182</v>
      </c>
      <c r="AW299" s="49"/>
      <c r="AX299" s="51" t="s">
        <v>1633</v>
      </c>
      <c r="BB299" s="49"/>
      <c r="BC299" s="69"/>
      <c r="BE299" s="49"/>
      <c r="BF299" s="69"/>
      <c r="BG299" s="69"/>
      <c r="BI299" s="49"/>
    </row>
    <row r="300" ht="15.75" customHeight="1">
      <c r="A300" s="51">
        <v>297.0</v>
      </c>
      <c r="B300" s="50"/>
      <c r="C300" s="50" t="s">
        <v>1634</v>
      </c>
      <c r="D300" s="69"/>
      <c r="E300" s="50" t="s">
        <v>1635</v>
      </c>
      <c r="F300" s="50"/>
      <c r="G300" s="52">
        <v>42671.0</v>
      </c>
      <c r="H300" s="56" t="s">
        <v>199</v>
      </c>
      <c r="I300" s="175"/>
      <c r="J300" s="53"/>
      <c r="K300" s="56" t="s">
        <v>208</v>
      </c>
      <c r="L300" s="56"/>
      <c r="M300" s="56" t="s">
        <v>104</v>
      </c>
      <c r="N300" s="65" t="s">
        <v>53</v>
      </c>
      <c r="O300" s="56" t="s">
        <v>327</v>
      </c>
      <c r="P300" s="52">
        <v>40996.0</v>
      </c>
      <c r="Q300" s="59">
        <f t="shared" si="1"/>
        <v>5</v>
      </c>
      <c r="R300" s="49"/>
      <c r="S300" s="56" t="s">
        <v>384</v>
      </c>
      <c r="T300" s="111"/>
      <c r="U300" s="110"/>
      <c r="V300" s="110"/>
      <c r="W300" s="49"/>
      <c r="X300" s="65"/>
      <c r="Y300" s="64">
        <v>42840.0</v>
      </c>
      <c r="Z300" s="65"/>
      <c r="AA300" s="49"/>
      <c r="AF300" s="49"/>
      <c r="AG300" s="56"/>
      <c r="AH300" s="56"/>
      <c r="AI300" s="56"/>
      <c r="AJ300" s="49"/>
      <c r="AK300" s="56" t="s">
        <v>1636</v>
      </c>
      <c r="AL300" s="56" t="s">
        <v>144</v>
      </c>
      <c r="AM300" s="56" t="s">
        <v>111</v>
      </c>
      <c r="AN300" s="56">
        <v>98052.0</v>
      </c>
      <c r="AO300" s="67" t="s">
        <v>1637</v>
      </c>
      <c r="AP300" s="67" t="s">
        <v>1638</v>
      </c>
      <c r="AQ300" s="56" t="s">
        <v>1639</v>
      </c>
      <c r="AR300" s="56" t="s">
        <v>1640</v>
      </c>
      <c r="AS300" s="49"/>
      <c r="AT300" s="56" t="s">
        <v>314</v>
      </c>
      <c r="AU300" s="56"/>
      <c r="AV300" s="56" t="s">
        <v>182</v>
      </c>
      <c r="AW300" s="49"/>
      <c r="AX300" s="51" t="s">
        <v>1641</v>
      </c>
      <c r="BB300" s="49"/>
      <c r="BC300" s="69"/>
      <c r="BE300" s="49"/>
      <c r="BF300" s="69"/>
      <c r="BG300" s="69"/>
      <c r="BI300" s="49"/>
    </row>
    <row r="301" ht="15.75" customHeight="1">
      <c r="A301" s="51">
        <v>298.0</v>
      </c>
      <c r="B301" s="50"/>
      <c r="C301" s="50" t="s">
        <v>656</v>
      </c>
      <c r="D301" s="51" t="s">
        <v>1515</v>
      </c>
      <c r="E301" s="50" t="s">
        <v>1642</v>
      </c>
      <c r="F301" s="50" t="s">
        <v>1515</v>
      </c>
      <c r="G301" s="52">
        <v>42732.0</v>
      </c>
      <c r="H301" s="56" t="s">
        <v>133</v>
      </c>
      <c r="I301" s="175"/>
      <c r="J301" s="75" t="s">
        <v>391</v>
      </c>
      <c r="K301" s="56" t="s">
        <v>208</v>
      </c>
      <c r="L301" s="56"/>
      <c r="M301" s="56" t="s">
        <v>104</v>
      </c>
      <c r="N301" s="65" t="s">
        <v>53</v>
      </c>
      <c r="O301" s="56" t="s">
        <v>135</v>
      </c>
      <c r="P301" s="52">
        <v>34981.0</v>
      </c>
      <c r="Q301" s="59">
        <f t="shared" si="1"/>
        <v>21</v>
      </c>
      <c r="R301" s="49"/>
      <c r="S301" s="56" t="s">
        <v>127</v>
      </c>
      <c r="T301" s="111"/>
      <c r="U301" s="110"/>
      <c r="V301" s="110"/>
      <c r="W301" s="49"/>
      <c r="X301" s="65"/>
      <c r="Y301" s="65"/>
      <c r="Z301" s="65"/>
      <c r="AA301" s="49"/>
      <c r="AF301" s="49"/>
      <c r="AG301" s="56"/>
      <c r="AH301" s="56"/>
      <c r="AI301" s="56"/>
      <c r="AJ301" s="49"/>
      <c r="AK301" s="56" t="s">
        <v>1643</v>
      </c>
      <c r="AL301" s="56" t="s">
        <v>679</v>
      </c>
      <c r="AM301" s="56" t="s">
        <v>111</v>
      </c>
      <c r="AN301" s="56">
        <v>98028.0</v>
      </c>
      <c r="AO301" s="67" t="s">
        <v>1644</v>
      </c>
      <c r="AP301" s="134"/>
      <c r="AQ301" s="110"/>
      <c r="AR301" s="56" t="s">
        <v>1645</v>
      </c>
      <c r="AS301" s="49"/>
      <c r="AT301" s="56" t="s">
        <v>314</v>
      </c>
      <c r="AU301" s="56"/>
      <c r="AV301" s="56" t="s">
        <v>248</v>
      </c>
      <c r="AW301" s="49"/>
      <c r="AX301" s="51" t="s">
        <v>1646</v>
      </c>
      <c r="BB301" s="49"/>
      <c r="BC301" s="69"/>
      <c r="BE301" s="49"/>
      <c r="BF301" s="69"/>
      <c r="BG301" s="69"/>
      <c r="BI301" s="49"/>
    </row>
    <row r="302" ht="15.75" customHeight="1">
      <c r="A302" s="51">
        <v>299.0</v>
      </c>
      <c r="B302" s="50"/>
      <c r="C302" s="50" t="s">
        <v>1647</v>
      </c>
      <c r="D302" s="69"/>
      <c r="E302" s="50" t="s">
        <v>1648</v>
      </c>
      <c r="F302" s="50"/>
      <c r="G302" s="52">
        <v>42741.0</v>
      </c>
      <c r="H302" s="56" t="s">
        <v>94</v>
      </c>
      <c r="I302" s="175"/>
      <c r="J302" s="53"/>
      <c r="K302" s="56" t="s">
        <v>95</v>
      </c>
      <c r="L302" s="56"/>
      <c r="M302" s="56" t="s">
        <v>25</v>
      </c>
      <c r="N302" s="65" t="s">
        <v>53</v>
      </c>
      <c r="O302" s="56" t="s">
        <v>135</v>
      </c>
      <c r="P302" s="52">
        <v>29480.0</v>
      </c>
      <c r="Q302" s="59">
        <f t="shared" si="1"/>
        <v>36</v>
      </c>
      <c r="R302" s="49"/>
      <c r="S302" s="56" t="s">
        <v>127</v>
      </c>
      <c r="T302" s="111"/>
      <c r="U302" s="110"/>
      <c r="V302" s="110"/>
      <c r="W302" s="49"/>
      <c r="X302" s="64">
        <v>42779.0</v>
      </c>
      <c r="Y302" s="65"/>
      <c r="Z302" s="65"/>
      <c r="AA302" s="49"/>
      <c r="AF302" s="49"/>
      <c r="AG302" s="56" t="s">
        <v>299</v>
      </c>
      <c r="AH302" s="56" t="s">
        <v>1649</v>
      </c>
      <c r="AI302" s="56"/>
      <c r="AJ302" s="49"/>
      <c r="AK302" s="56"/>
      <c r="AL302" s="56"/>
      <c r="AM302" s="56"/>
      <c r="AN302" s="56"/>
      <c r="AO302" s="134"/>
      <c r="AP302" s="134"/>
      <c r="AQ302" s="110"/>
      <c r="AR302" s="56"/>
      <c r="AS302" s="49"/>
      <c r="AT302" s="56" t="s">
        <v>471</v>
      </c>
      <c r="AU302" s="56"/>
      <c r="AV302" s="56" t="s">
        <v>182</v>
      </c>
      <c r="AW302" s="49"/>
      <c r="AX302" s="51" t="s">
        <v>1650</v>
      </c>
      <c r="AZ302" s="50" t="s">
        <v>1651</v>
      </c>
      <c r="BB302" s="49"/>
      <c r="BC302" s="69"/>
      <c r="BE302" s="49"/>
      <c r="BF302" s="69"/>
      <c r="BG302" s="69"/>
      <c r="BI302" s="49"/>
    </row>
    <row r="303" ht="15.75" customHeight="1">
      <c r="A303" s="51">
        <v>300.0</v>
      </c>
      <c r="B303" s="50"/>
      <c r="C303" s="50" t="s">
        <v>1652</v>
      </c>
      <c r="D303" s="69"/>
      <c r="E303" s="50" t="s">
        <v>1653</v>
      </c>
      <c r="F303" s="50"/>
      <c r="G303" s="155"/>
      <c r="H303" s="56" t="s">
        <v>199</v>
      </c>
      <c r="I303" s="175"/>
      <c r="J303" s="53"/>
      <c r="K303" s="56" t="s">
        <v>95</v>
      </c>
      <c r="L303" s="56"/>
      <c r="M303" s="56" t="s">
        <v>27</v>
      </c>
      <c r="N303" s="65" t="s">
        <v>53</v>
      </c>
      <c r="O303" s="56" t="s">
        <v>308</v>
      </c>
      <c r="P303" s="52">
        <v>36484.0</v>
      </c>
      <c r="Q303" s="59">
        <f t="shared" si="1"/>
        <v>17</v>
      </c>
      <c r="R303" s="49"/>
      <c r="S303" s="56" t="s">
        <v>317</v>
      </c>
      <c r="T303" s="111"/>
      <c r="U303" s="110"/>
      <c r="V303" s="110"/>
      <c r="W303" s="49"/>
      <c r="X303" s="65"/>
      <c r="Y303" s="65"/>
      <c r="Z303" s="65"/>
      <c r="AA303" s="49"/>
      <c r="AF303" s="49"/>
      <c r="AG303" s="56" t="s">
        <v>299</v>
      </c>
      <c r="AH303" s="56" t="s">
        <v>1255</v>
      </c>
      <c r="AI303" s="56"/>
      <c r="AJ303" s="49"/>
      <c r="AK303" s="56"/>
      <c r="AL303" s="56"/>
      <c r="AM303" s="56"/>
      <c r="AN303" s="56"/>
      <c r="AO303" s="134"/>
      <c r="AP303" s="134"/>
      <c r="AQ303" s="110"/>
      <c r="AR303" s="56"/>
      <c r="AS303" s="49"/>
      <c r="AT303" s="56"/>
      <c r="AU303" s="56"/>
      <c r="AV303" s="110"/>
      <c r="AW303" s="49"/>
      <c r="AX303" s="69"/>
      <c r="BB303" s="49"/>
      <c r="BC303" s="69"/>
      <c r="BE303" s="49"/>
      <c r="BF303" s="69"/>
      <c r="BG303" s="69"/>
      <c r="BI303" s="49"/>
    </row>
    <row r="304" ht="15.75" customHeight="1">
      <c r="A304" s="51">
        <v>301.0</v>
      </c>
      <c r="B304" s="50"/>
      <c r="C304" s="50" t="s">
        <v>1654</v>
      </c>
      <c r="D304" s="69"/>
      <c r="E304" s="50" t="s">
        <v>1655</v>
      </c>
      <c r="F304" s="50"/>
      <c r="G304" s="52">
        <v>42695.0</v>
      </c>
      <c r="H304" s="56" t="s">
        <v>94</v>
      </c>
      <c r="I304" s="175"/>
      <c r="J304" s="53"/>
      <c r="K304" s="56" t="s">
        <v>95</v>
      </c>
      <c r="L304" s="56"/>
      <c r="M304" s="56" t="s">
        <v>27</v>
      </c>
      <c r="N304" s="65" t="s">
        <v>53</v>
      </c>
      <c r="O304" s="56" t="s">
        <v>327</v>
      </c>
      <c r="P304" s="52">
        <v>39462.0</v>
      </c>
      <c r="Q304" s="59">
        <f t="shared" si="1"/>
        <v>9</v>
      </c>
      <c r="R304" s="49"/>
      <c r="S304" s="56" t="s">
        <v>384</v>
      </c>
      <c r="T304" s="111"/>
      <c r="U304" s="110"/>
      <c r="V304" s="110"/>
      <c r="W304" s="49"/>
      <c r="X304" s="64">
        <v>42695.0</v>
      </c>
      <c r="Y304" s="65"/>
      <c r="Z304" s="65"/>
      <c r="AA304" s="49"/>
      <c r="AF304" s="49"/>
      <c r="AG304" s="56" t="s">
        <v>299</v>
      </c>
      <c r="AH304" s="56" t="s">
        <v>1255</v>
      </c>
      <c r="AI304" s="56"/>
      <c r="AJ304" s="49"/>
      <c r="AK304" s="56"/>
      <c r="AL304" s="56"/>
      <c r="AM304" s="56"/>
      <c r="AN304" s="56"/>
      <c r="AO304" s="134"/>
      <c r="AP304" s="134"/>
      <c r="AQ304" s="110"/>
      <c r="AR304" s="56"/>
      <c r="AS304" s="49"/>
      <c r="AT304" s="56"/>
      <c r="AU304" s="56"/>
      <c r="AV304" s="110"/>
      <c r="AW304" s="49"/>
      <c r="AX304" s="69"/>
      <c r="BB304" s="49"/>
      <c r="BC304" s="69"/>
      <c r="BE304" s="49"/>
      <c r="BF304" s="69"/>
      <c r="BG304" s="69"/>
      <c r="BI304" s="49"/>
    </row>
    <row r="305" ht="15.75" customHeight="1">
      <c r="A305" s="51">
        <v>302.0</v>
      </c>
      <c r="B305" s="50"/>
      <c r="C305" s="176" t="s">
        <v>1656</v>
      </c>
      <c r="E305" s="176" t="s">
        <v>1657</v>
      </c>
      <c r="F305" s="50"/>
      <c r="G305" s="155">
        <v>42741.0</v>
      </c>
      <c r="H305" s="56" t="s">
        <v>199</v>
      </c>
      <c r="I305" s="175"/>
      <c r="J305" s="53"/>
      <c r="K305" s="56" t="s">
        <v>208</v>
      </c>
      <c r="L305" s="56"/>
      <c r="M305" s="56" t="s">
        <v>25</v>
      </c>
      <c r="N305" s="65" t="s">
        <v>53</v>
      </c>
      <c r="O305" s="56" t="s">
        <v>308</v>
      </c>
      <c r="P305" s="155">
        <v>38781.0</v>
      </c>
      <c r="Q305" s="59">
        <f t="shared" si="1"/>
        <v>11</v>
      </c>
      <c r="R305" s="49"/>
      <c r="S305" s="56" t="s">
        <v>317</v>
      </c>
      <c r="T305" s="111"/>
      <c r="U305" s="110"/>
      <c r="V305" s="110"/>
      <c r="W305" s="49"/>
      <c r="X305" s="64">
        <v>42789.0</v>
      </c>
      <c r="Y305" s="64">
        <v>42870.0</v>
      </c>
      <c r="Z305" s="65"/>
      <c r="AA305" s="49"/>
      <c r="AF305" s="49"/>
      <c r="AG305" s="56" t="s">
        <v>299</v>
      </c>
      <c r="AH305" s="56" t="s">
        <v>1649</v>
      </c>
      <c r="AI305" s="56"/>
      <c r="AJ305" s="49"/>
      <c r="AK305" s="167" t="s">
        <v>1658</v>
      </c>
      <c r="AL305" s="167" t="s">
        <v>208</v>
      </c>
      <c r="AM305" s="167" t="s">
        <v>111</v>
      </c>
      <c r="AN305" s="168">
        <v>98034.0</v>
      </c>
      <c r="AO305" s="167" t="s">
        <v>1659</v>
      </c>
      <c r="AP305" s="177"/>
      <c r="AQ305" s="167" t="s">
        <v>1660</v>
      </c>
      <c r="AR305" s="170" t="s">
        <v>1661</v>
      </c>
      <c r="AS305" s="49"/>
      <c r="AT305" s="167" t="s">
        <v>314</v>
      </c>
      <c r="AU305" s="171"/>
      <c r="AV305" s="167" t="s">
        <v>248</v>
      </c>
      <c r="AW305" s="49"/>
      <c r="AX305" s="178" t="s">
        <v>1662</v>
      </c>
      <c r="BB305" s="49"/>
      <c r="BC305" s="69"/>
      <c r="BE305" s="49"/>
      <c r="BF305" s="69"/>
      <c r="BG305" s="69"/>
      <c r="BI305" s="49"/>
    </row>
    <row r="306" ht="15.75" customHeight="1">
      <c r="A306" s="51">
        <v>303.0</v>
      </c>
      <c r="B306" s="50"/>
      <c r="C306" s="178" t="s">
        <v>1663</v>
      </c>
      <c r="D306" s="179"/>
      <c r="E306" s="178" t="s">
        <v>1664</v>
      </c>
      <c r="F306" s="50"/>
      <c r="G306" s="155">
        <v>42740.0</v>
      </c>
      <c r="H306" s="56" t="s">
        <v>94</v>
      </c>
      <c r="I306" s="175"/>
      <c r="J306" s="53"/>
      <c r="K306" s="56" t="s">
        <v>208</v>
      </c>
      <c r="L306" s="56"/>
      <c r="M306" s="56" t="s">
        <v>25</v>
      </c>
      <c r="N306" s="65" t="s">
        <v>53</v>
      </c>
      <c r="O306" s="56" t="s">
        <v>327</v>
      </c>
      <c r="P306" s="155">
        <v>40982.0</v>
      </c>
      <c r="Q306" s="59">
        <f t="shared" si="1"/>
        <v>5</v>
      </c>
      <c r="R306" s="49"/>
      <c r="S306" s="56" t="s">
        <v>384</v>
      </c>
      <c r="T306" s="111"/>
      <c r="U306" s="110"/>
      <c r="V306" s="110"/>
      <c r="W306" s="49"/>
      <c r="X306" s="64">
        <v>42789.0</v>
      </c>
      <c r="Y306" s="64">
        <v>42931.0</v>
      </c>
      <c r="Z306" s="65"/>
      <c r="AA306" s="49"/>
      <c r="AF306" s="49"/>
      <c r="AG306" s="56" t="s">
        <v>299</v>
      </c>
      <c r="AH306" s="56" t="s">
        <v>300</v>
      </c>
      <c r="AI306" s="56"/>
      <c r="AJ306" s="49"/>
      <c r="AK306" s="167" t="s">
        <v>1665</v>
      </c>
      <c r="AL306" s="167" t="s">
        <v>208</v>
      </c>
      <c r="AM306" s="167" t="s">
        <v>111</v>
      </c>
      <c r="AN306" s="168">
        <v>98033.0</v>
      </c>
      <c r="AO306" s="167" t="s">
        <v>1666</v>
      </c>
      <c r="AP306" s="177"/>
      <c r="AQ306" s="167" t="s">
        <v>1667</v>
      </c>
      <c r="AR306" s="170" t="s">
        <v>1668</v>
      </c>
      <c r="AS306" s="49"/>
      <c r="AT306" s="167" t="s">
        <v>314</v>
      </c>
      <c r="AU306" s="171"/>
      <c r="AV306" s="167" t="s">
        <v>994</v>
      </c>
      <c r="AW306" s="49"/>
      <c r="AX306" s="178" t="s">
        <v>1669</v>
      </c>
      <c r="BB306" s="49"/>
      <c r="BC306" s="69"/>
      <c r="BE306" s="49"/>
      <c r="BF306" s="69"/>
      <c r="BG306" s="69"/>
      <c r="BI306" s="49"/>
    </row>
    <row r="307" ht="15.75" customHeight="1">
      <c r="A307" s="51">
        <v>304.0</v>
      </c>
      <c r="B307" s="50"/>
      <c r="C307" s="178" t="s">
        <v>1670</v>
      </c>
      <c r="D307" s="179"/>
      <c r="E307" s="178" t="s">
        <v>1671</v>
      </c>
      <c r="F307" s="50"/>
      <c r="G307" s="155">
        <v>42740.0</v>
      </c>
      <c r="H307" s="56" t="s">
        <v>199</v>
      </c>
      <c r="I307" s="175"/>
      <c r="J307" s="53"/>
      <c r="K307" s="56" t="s">
        <v>208</v>
      </c>
      <c r="L307" s="56"/>
      <c r="M307" s="56" t="s">
        <v>25</v>
      </c>
      <c r="N307" s="65" t="s">
        <v>53</v>
      </c>
      <c r="O307" s="56" t="s">
        <v>327</v>
      </c>
      <c r="P307" s="155">
        <v>40777.0</v>
      </c>
      <c r="Q307" s="59">
        <f t="shared" si="1"/>
        <v>5</v>
      </c>
      <c r="R307" s="49"/>
      <c r="S307" s="56" t="s">
        <v>384</v>
      </c>
      <c r="T307" s="111"/>
      <c r="U307" s="110"/>
      <c r="V307" s="110"/>
      <c r="W307" s="49"/>
      <c r="X307" s="64">
        <v>42789.0</v>
      </c>
      <c r="Y307" s="64">
        <v>42931.0</v>
      </c>
      <c r="Z307" s="65"/>
      <c r="AA307" s="49"/>
      <c r="AF307" s="49"/>
      <c r="AG307" s="56" t="s">
        <v>299</v>
      </c>
      <c r="AH307" s="56" t="s">
        <v>300</v>
      </c>
      <c r="AI307" s="56" t="s">
        <v>1672</v>
      </c>
      <c r="AJ307" s="49"/>
      <c r="AK307" s="167" t="s">
        <v>1673</v>
      </c>
      <c r="AL307" s="167" t="s">
        <v>208</v>
      </c>
      <c r="AM307" s="167" t="s">
        <v>111</v>
      </c>
      <c r="AN307" s="168">
        <v>98033.0</v>
      </c>
      <c r="AO307" s="168" t="s">
        <v>1674</v>
      </c>
      <c r="AP307" s="177"/>
      <c r="AQ307" s="177"/>
      <c r="AR307" s="170" t="s">
        <v>1675</v>
      </c>
      <c r="AS307" s="49"/>
      <c r="AT307" s="167" t="s">
        <v>314</v>
      </c>
      <c r="AU307" s="171"/>
      <c r="AV307" s="167" t="s">
        <v>994</v>
      </c>
      <c r="AW307" s="49"/>
      <c r="AX307" s="178" t="s">
        <v>1676</v>
      </c>
      <c r="BB307" s="49"/>
      <c r="BC307" s="69"/>
      <c r="BE307" s="49"/>
      <c r="BF307" s="69"/>
      <c r="BG307" s="69"/>
      <c r="BI307" s="49"/>
    </row>
    <row r="308" ht="15.75" customHeight="1">
      <c r="A308" s="51">
        <v>305.0</v>
      </c>
      <c r="B308" s="50"/>
      <c r="C308" s="178" t="s">
        <v>1677</v>
      </c>
      <c r="D308" s="178" t="s">
        <v>1082</v>
      </c>
      <c r="E308" s="178" t="s">
        <v>1678</v>
      </c>
      <c r="F308" s="50"/>
      <c r="G308" s="155">
        <v>42767.0</v>
      </c>
      <c r="H308" s="56" t="s">
        <v>94</v>
      </c>
      <c r="I308" s="175"/>
      <c r="J308" s="53"/>
      <c r="K308" s="56" t="s">
        <v>208</v>
      </c>
      <c r="L308" s="56"/>
      <c r="M308" s="56" t="s">
        <v>25</v>
      </c>
      <c r="N308" s="65" t="s">
        <v>53</v>
      </c>
      <c r="O308" s="56" t="s">
        <v>308</v>
      </c>
      <c r="P308" s="155">
        <v>38158.0</v>
      </c>
      <c r="Q308" s="59">
        <f t="shared" si="1"/>
        <v>13</v>
      </c>
      <c r="R308" s="49"/>
      <c r="S308" s="56" t="s">
        <v>317</v>
      </c>
      <c r="T308" s="111"/>
      <c r="U308" s="110"/>
      <c r="V308" s="110"/>
      <c r="W308" s="49"/>
      <c r="X308" s="64">
        <v>42789.0</v>
      </c>
      <c r="Y308" s="64">
        <v>42870.0</v>
      </c>
      <c r="Z308" s="65"/>
      <c r="AA308" s="49"/>
      <c r="AF308" s="49"/>
      <c r="AG308" s="56" t="s">
        <v>299</v>
      </c>
      <c r="AH308" s="56" t="s">
        <v>300</v>
      </c>
      <c r="AI308" s="56" t="s">
        <v>1274</v>
      </c>
      <c r="AJ308" s="49"/>
      <c r="AK308" s="167" t="s">
        <v>1679</v>
      </c>
      <c r="AL308" s="167" t="s">
        <v>208</v>
      </c>
      <c r="AM308" s="167" t="s">
        <v>111</v>
      </c>
      <c r="AN308" s="168">
        <v>98033.0</v>
      </c>
      <c r="AO308" s="168" t="s">
        <v>1680</v>
      </c>
      <c r="AP308" s="177"/>
      <c r="AQ308" s="167" t="s">
        <v>908</v>
      </c>
      <c r="AR308" s="170" t="s">
        <v>1681</v>
      </c>
      <c r="AS308" s="49"/>
      <c r="AT308" s="167" t="s">
        <v>314</v>
      </c>
      <c r="AU308" s="171"/>
      <c r="AV308" s="167" t="s">
        <v>248</v>
      </c>
      <c r="AW308" s="49"/>
      <c r="AX308" s="178" t="s">
        <v>1682</v>
      </c>
      <c r="BB308" s="49"/>
      <c r="BC308" s="69"/>
      <c r="BE308" s="49"/>
      <c r="BF308" s="69"/>
      <c r="BG308" s="69"/>
      <c r="BI308" s="49"/>
    </row>
    <row r="309" ht="15.75" customHeight="1">
      <c r="A309" s="51">
        <v>306.0</v>
      </c>
      <c r="B309" s="50"/>
      <c r="C309" s="178" t="s">
        <v>878</v>
      </c>
      <c r="D309" s="178" t="s">
        <v>423</v>
      </c>
      <c r="E309" s="178" t="s">
        <v>1683</v>
      </c>
      <c r="F309" s="50"/>
      <c r="G309" s="155">
        <v>42769.0</v>
      </c>
      <c r="H309" s="56" t="s">
        <v>133</v>
      </c>
      <c r="I309" s="175"/>
      <c r="J309" s="75" t="s">
        <v>391</v>
      </c>
      <c r="K309" s="56" t="s">
        <v>208</v>
      </c>
      <c r="L309" s="56"/>
      <c r="M309" s="56" t="s">
        <v>104</v>
      </c>
      <c r="N309" s="65" t="s">
        <v>53</v>
      </c>
      <c r="O309" s="56" t="s">
        <v>327</v>
      </c>
      <c r="P309" s="155">
        <v>40889.0</v>
      </c>
      <c r="Q309" s="59">
        <f t="shared" si="1"/>
        <v>5</v>
      </c>
      <c r="R309" s="49"/>
      <c r="S309" s="56" t="s">
        <v>384</v>
      </c>
      <c r="T309" s="111"/>
      <c r="U309" s="110"/>
      <c r="V309" s="110"/>
      <c r="W309" s="49"/>
      <c r="X309" s="65"/>
      <c r="Y309" s="65"/>
      <c r="Z309" s="65"/>
      <c r="AA309" s="49"/>
      <c r="AF309" s="49"/>
      <c r="AG309" s="56" t="s">
        <v>289</v>
      </c>
      <c r="AH309" s="56" t="s">
        <v>1649</v>
      </c>
      <c r="AI309" s="56"/>
      <c r="AJ309" s="49"/>
      <c r="AK309" s="167" t="s">
        <v>1684</v>
      </c>
      <c r="AL309" s="167" t="s">
        <v>144</v>
      </c>
      <c r="AM309" s="167" t="s">
        <v>111</v>
      </c>
      <c r="AN309" s="168">
        <v>98052.0</v>
      </c>
      <c r="AO309" s="177"/>
      <c r="AP309" s="167" t="s">
        <v>1685</v>
      </c>
      <c r="AQ309" s="167" t="s">
        <v>1686</v>
      </c>
      <c r="AR309" s="170" t="s">
        <v>1687</v>
      </c>
      <c r="AS309" s="49"/>
      <c r="AT309" s="167" t="s">
        <v>314</v>
      </c>
      <c r="AU309" s="171"/>
      <c r="AV309" s="167" t="s">
        <v>1053</v>
      </c>
      <c r="AW309" s="49"/>
      <c r="AX309" s="178" t="s">
        <v>1688</v>
      </c>
      <c r="BB309" s="49"/>
      <c r="BC309" s="69"/>
      <c r="BE309" s="49"/>
      <c r="BF309" s="69"/>
      <c r="BG309" s="69"/>
      <c r="BI309" s="49"/>
    </row>
    <row r="310" ht="15.75" customHeight="1">
      <c r="A310" s="51">
        <v>307.0</v>
      </c>
      <c r="B310" s="50"/>
      <c r="C310" s="50" t="s">
        <v>560</v>
      </c>
      <c r="D310" s="69"/>
      <c r="E310" s="50" t="s">
        <v>1689</v>
      </c>
      <c r="F310" s="50"/>
      <c r="G310" s="52">
        <v>42774.0</v>
      </c>
      <c r="H310" s="56" t="s">
        <v>133</v>
      </c>
      <c r="I310" s="175"/>
      <c r="J310" s="75">
        <v>42840.0</v>
      </c>
      <c r="K310" s="56" t="s">
        <v>144</v>
      </c>
      <c r="L310" s="56"/>
      <c r="M310" s="56" t="s">
        <v>104</v>
      </c>
      <c r="N310" s="65" t="s">
        <v>53</v>
      </c>
      <c r="O310" s="56" t="s">
        <v>135</v>
      </c>
      <c r="P310" s="52">
        <v>31433.0</v>
      </c>
      <c r="Q310" s="59">
        <f t="shared" si="1"/>
        <v>31</v>
      </c>
      <c r="R310" s="49"/>
      <c r="S310" s="56" t="s">
        <v>127</v>
      </c>
      <c r="T310" s="111"/>
      <c r="U310" s="110"/>
      <c r="V310" s="110"/>
      <c r="W310" s="49"/>
      <c r="X310" s="65"/>
      <c r="Y310" s="65"/>
      <c r="Z310" s="65"/>
      <c r="AA310" s="49"/>
      <c r="AF310" s="49"/>
      <c r="AG310" s="56"/>
      <c r="AH310" s="56"/>
      <c r="AI310" s="56"/>
      <c r="AJ310" s="49"/>
      <c r="AK310" s="56" t="s">
        <v>1690</v>
      </c>
      <c r="AL310" s="56"/>
      <c r="AM310" s="56"/>
      <c r="AN310" s="56"/>
      <c r="AO310" s="67" t="s">
        <v>1691</v>
      </c>
      <c r="AP310" s="134"/>
      <c r="AQ310" s="110"/>
      <c r="AR310" s="56" t="s">
        <v>1692</v>
      </c>
      <c r="AS310" s="49"/>
      <c r="AT310" s="56"/>
      <c r="AU310" s="56"/>
      <c r="AV310" s="56" t="s">
        <v>1693</v>
      </c>
      <c r="AW310" s="49"/>
      <c r="AX310" s="69"/>
      <c r="BA310" s="50" t="s">
        <v>1694</v>
      </c>
      <c r="BB310" s="49"/>
      <c r="BC310" s="69"/>
      <c r="BE310" s="49"/>
      <c r="BF310" s="69"/>
      <c r="BG310" s="69"/>
      <c r="BI310" s="49"/>
    </row>
    <row r="311" ht="15.75" customHeight="1">
      <c r="A311" s="51">
        <v>308.0</v>
      </c>
      <c r="B311" s="50"/>
      <c r="C311" s="50" t="s">
        <v>1695</v>
      </c>
      <c r="D311" s="51" t="s">
        <v>1696</v>
      </c>
      <c r="E311" s="50" t="s">
        <v>1697</v>
      </c>
      <c r="F311" s="50"/>
      <c r="G311" s="52">
        <v>42788.0</v>
      </c>
      <c r="H311" s="56" t="s">
        <v>199</v>
      </c>
      <c r="I311" s="175"/>
      <c r="J311" s="53"/>
      <c r="K311" s="56" t="s">
        <v>144</v>
      </c>
      <c r="L311" s="56"/>
      <c r="M311" s="56" t="s">
        <v>104</v>
      </c>
      <c r="N311" s="65" t="s">
        <v>53</v>
      </c>
      <c r="O311" s="56" t="s">
        <v>135</v>
      </c>
      <c r="P311" s="52">
        <v>27306.0</v>
      </c>
      <c r="Q311" s="59">
        <f t="shared" si="1"/>
        <v>42</v>
      </c>
      <c r="R311" s="49"/>
      <c r="S311" s="56" t="s">
        <v>127</v>
      </c>
      <c r="T311" s="111"/>
      <c r="U311" s="110"/>
      <c r="V311" s="110"/>
      <c r="W311" s="49"/>
      <c r="X311" s="65"/>
      <c r="Y311" s="65"/>
      <c r="Z311" s="65"/>
      <c r="AA311" s="49"/>
      <c r="AF311" s="49"/>
      <c r="AG311" s="56"/>
      <c r="AH311" s="56"/>
      <c r="AI311" s="56"/>
      <c r="AJ311" s="49"/>
      <c r="AK311" s="56" t="s">
        <v>1698</v>
      </c>
      <c r="AL311" s="56" t="s">
        <v>144</v>
      </c>
      <c r="AM311" s="56" t="s">
        <v>111</v>
      </c>
      <c r="AN311" s="56">
        <v>98052.0</v>
      </c>
      <c r="AO311" s="67" t="s">
        <v>1699</v>
      </c>
      <c r="AP311" s="134"/>
      <c r="AQ311" s="110"/>
      <c r="AR311" s="56" t="s">
        <v>1700</v>
      </c>
      <c r="AS311" s="49"/>
      <c r="AT311" s="56" t="s">
        <v>1701</v>
      </c>
      <c r="AU311" s="56"/>
      <c r="AV311" s="56" t="s">
        <v>1693</v>
      </c>
      <c r="AW311" s="49"/>
      <c r="AX311" s="51" t="s">
        <v>1702</v>
      </c>
      <c r="BB311" s="49"/>
      <c r="BC311" s="69"/>
      <c r="BE311" s="49"/>
      <c r="BF311" s="69"/>
      <c r="BG311" s="69"/>
      <c r="BI311" s="49"/>
    </row>
    <row r="312" ht="15.75" customHeight="1">
      <c r="A312" s="51">
        <v>309.0</v>
      </c>
      <c r="B312" s="50"/>
      <c r="C312" s="50" t="s">
        <v>1686</v>
      </c>
      <c r="D312" s="50" t="s">
        <v>1703</v>
      </c>
      <c r="E312" s="50" t="s">
        <v>1704</v>
      </c>
      <c r="F312" s="50"/>
      <c r="G312" s="52">
        <v>42774.0</v>
      </c>
      <c r="H312" s="56" t="s">
        <v>94</v>
      </c>
      <c r="I312" s="175"/>
      <c r="J312" s="53"/>
      <c r="K312" s="56" t="s">
        <v>144</v>
      </c>
      <c r="L312" s="56"/>
      <c r="M312" s="56" t="s">
        <v>53</v>
      </c>
      <c r="N312" s="77" t="s">
        <v>105</v>
      </c>
      <c r="O312" s="56" t="s">
        <v>135</v>
      </c>
      <c r="P312" s="52">
        <v>30181.0</v>
      </c>
      <c r="Q312" s="59">
        <f t="shared" si="1"/>
        <v>34</v>
      </c>
      <c r="R312" s="49"/>
      <c r="S312" s="56" t="s">
        <v>127</v>
      </c>
      <c r="T312" s="111"/>
      <c r="U312" s="110"/>
      <c r="V312" s="110"/>
      <c r="W312" s="49"/>
      <c r="X312" s="65"/>
      <c r="Y312" s="65"/>
      <c r="Z312" s="65"/>
      <c r="AA312" s="49"/>
      <c r="AF312" s="49"/>
      <c r="AG312" s="56"/>
      <c r="AH312" s="56"/>
      <c r="AI312" s="56"/>
      <c r="AJ312" s="49"/>
      <c r="AK312" s="56" t="s">
        <v>1705</v>
      </c>
      <c r="AL312" s="56" t="s">
        <v>144</v>
      </c>
      <c r="AM312" s="56" t="s">
        <v>111</v>
      </c>
      <c r="AN312" s="56">
        <v>98052.0</v>
      </c>
      <c r="AO312" s="134"/>
      <c r="AP312" s="134"/>
      <c r="AQ312" s="110"/>
      <c r="AR312" s="56" t="s">
        <v>1706</v>
      </c>
      <c r="AS312" s="49"/>
      <c r="AT312" s="56"/>
      <c r="AU312" s="56"/>
      <c r="AV312" s="56" t="s">
        <v>1707</v>
      </c>
      <c r="AW312" s="49"/>
      <c r="AX312" s="69"/>
      <c r="BB312" s="49"/>
      <c r="BC312" s="69"/>
      <c r="BE312" s="49"/>
      <c r="BF312" s="69"/>
      <c r="BG312" s="69"/>
      <c r="BI312" s="49"/>
    </row>
    <row r="313" ht="15.75" customHeight="1">
      <c r="A313" s="51">
        <v>310.0</v>
      </c>
      <c r="B313" s="50"/>
      <c r="C313" s="50" t="s">
        <v>1708</v>
      </c>
      <c r="D313" s="69"/>
      <c r="E313" s="50" t="s">
        <v>981</v>
      </c>
      <c r="F313" s="50"/>
      <c r="G313" s="52">
        <v>42774.0</v>
      </c>
      <c r="H313" s="56" t="s">
        <v>199</v>
      </c>
      <c r="I313" s="175"/>
      <c r="J313" s="53"/>
      <c r="K313" s="56" t="s">
        <v>144</v>
      </c>
      <c r="L313" s="56"/>
      <c r="M313" s="56" t="s">
        <v>104</v>
      </c>
      <c r="N313" s="65" t="s">
        <v>53</v>
      </c>
      <c r="O313" s="56" t="s">
        <v>308</v>
      </c>
      <c r="P313" s="52">
        <v>39762.0</v>
      </c>
      <c r="Q313" s="59">
        <f t="shared" si="1"/>
        <v>8</v>
      </c>
      <c r="R313" s="49"/>
      <c r="S313" s="56" t="s">
        <v>317</v>
      </c>
      <c r="T313" s="111"/>
      <c r="U313" s="110"/>
      <c r="V313" s="110"/>
      <c r="W313" s="49"/>
      <c r="X313" s="65"/>
      <c r="Y313" s="65"/>
      <c r="Z313" s="65"/>
      <c r="AA313" s="49"/>
      <c r="AF313" s="49"/>
      <c r="AG313" s="56"/>
      <c r="AH313" s="56"/>
      <c r="AI313" s="56"/>
      <c r="AJ313" s="49"/>
      <c r="AK313" s="56" t="s">
        <v>1709</v>
      </c>
      <c r="AL313" s="56" t="s">
        <v>144</v>
      </c>
      <c r="AM313" s="56" t="s">
        <v>111</v>
      </c>
      <c r="AN313" s="56">
        <v>98052.0</v>
      </c>
      <c r="AO313" s="67" t="s">
        <v>1710</v>
      </c>
      <c r="AP313" s="67" t="s">
        <v>1711</v>
      </c>
      <c r="AQ313" s="110"/>
      <c r="AR313" s="56" t="s">
        <v>1712</v>
      </c>
      <c r="AS313" s="49"/>
      <c r="AT313" s="56"/>
      <c r="AU313" s="56"/>
      <c r="AV313" s="56" t="s">
        <v>1713</v>
      </c>
      <c r="AW313" s="49"/>
      <c r="AX313" s="69"/>
      <c r="BB313" s="49"/>
      <c r="BC313" s="69"/>
      <c r="BE313" s="49"/>
      <c r="BF313" s="69"/>
      <c r="BG313" s="69"/>
      <c r="BI313" s="49"/>
    </row>
    <row r="314" ht="15.75" customHeight="1">
      <c r="A314" s="51">
        <v>311.0</v>
      </c>
      <c r="B314" s="50"/>
      <c r="C314" s="50" t="s">
        <v>1714</v>
      </c>
      <c r="D314" s="69"/>
      <c r="E314" s="50" t="s">
        <v>1715</v>
      </c>
      <c r="F314" s="50"/>
      <c r="G314" s="52">
        <v>42779.0</v>
      </c>
      <c r="H314" s="56" t="s">
        <v>94</v>
      </c>
      <c r="I314" s="175"/>
      <c r="J314" s="53"/>
      <c r="K314" s="56" t="s">
        <v>144</v>
      </c>
      <c r="L314" s="56"/>
      <c r="M314" s="56" t="s">
        <v>104</v>
      </c>
      <c r="N314" s="65" t="s">
        <v>53</v>
      </c>
      <c r="O314" s="56" t="s">
        <v>327</v>
      </c>
      <c r="P314" s="52">
        <v>40440.0</v>
      </c>
      <c r="Q314" s="59">
        <f t="shared" si="1"/>
        <v>6</v>
      </c>
      <c r="R314" s="49"/>
      <c r="S314" s="56" t="s">
        <v>384</v>
      </c>
      <c r="T314" s="111"/>
      <c r="U314" s="110"/>
      <c r="V314" s="110"/>
      <c r="W314" s="49"/>
      <c r="X314" s="64">
        <v>42851.0</v>
      </c>
      <c r="Y314" s="64">
        <v>42912.0</v>
      </c>
      <c r="Z314" s="65"/>
      <c r="AA314" s="49"/>
      <c r="AF314" s="49"/>
      <c r="AG314" s="56"/>
      <c r="AH314" s="56"/>
      <c r="AI314" s="56"/>
      <c r="AJ314" s="49"/>
      <c r="AK314" s="56" t="s">
        <v>1716</v>
      </c>
      <c r="AL314" s="56" t="s">
        <v>144</v>
      </c>
      <c r="AM314" s="56" t="s">
        <v>111</v>
      </c>
      <c r="AN314" s="56">
        <v>98052.0</v>
      </c>
      <c r="AO314" s="67" t="s">
        <v>1717</v>
      </c>
      <c r="AP314" s="134"/>
      <c r="AQ314" s="110"/>
      <c r="AR314" s="56" t="s">
        <v>1718</v>
      </c>
      <c r="AS314" s="49"/>
      <c r="AT314" s="56"/>
      <c r="AU314" s="56"/>
      <c r="AV314" s="110"/>
      <c r="AW314" s="49"/>
      <c r="AX314" s="69"/>
      <c r="BB314" s="49"/>
      <c r="BC314" s="69"/>
      <c r="BE314" s="49"/>
      <c r="BF314" s="69"/>
      <c r="BG314" s="69"/>
      <c r="BI314" s="49"/>
    </row>
    <row r="315" ht="15.75" customHeight="1">
      <c r="A315" s="51">
        <v>312.0</v>
      </c>
      <c r="B315" s="50"/>
      <c r="C315" s="50" t="s">
        <v>1719</v>
      </c>
      <c r="D315" s="69"/>
      <c r="E315" s="50" t="s">
        <v>1720</v>
      </c>
      <c r="F315" s="50"/>
      <c r="G315" s="52">
        <v>42779.0</v>
      </c>
      <c r="H315" s="56" t="s">
        <v>94</v>
      </c>
      <c r="I315" s="175"/>
      <c r="J315" s="53"/>
      <c r="K315" s="56" t="s">
        <v>144</v>
      </c>
      <c r="L315" s="56"/>
      <c r="M315" s="56" t="s">
        <v>104</v>
      </c>
      <c r="N315" s="65" t="s">
        <v>53</v>
      </c>
      <c r="O315" s="56" t="s">
        <v>327</v>
      </c>
      <c r="P315" s="52">
        <v>40261.0</v>
      </c>
      <c r="Q315" s="59">
        <f t="shared" si="1"/>
        <v>7</v>
      </c>
      <c r="R315" s="49"/>
      <c r="S315" s="56" t="s">
        <v>384</v>
      </c>
      <c r="T315" s="111"/>
      <c r="U315" s="110"/>
      <c r="V315" s="110"/>
      <c r="W315" s="49"/>
      <c r="X315" s="64">
        <v>42851.0</v>
      </c>
      <c r="Y315" s="64">
        <v>42912.0</v>
      </c>
      <c r="Z315" s="65"/>
      <c r="AA315" s="49"/>
      <c r="AF315" s="49"/>
      <c r="AG315" s="56"/>
      <c r="AH315" s="56"/>
      <c r="AI315" s="56"/>
      <c r="AJ315" s="49"/>
      <c r="AK315" s="56" t="s">
        <v>1721</v>
      </c>
      <c r="AL315" s="56" t="s">
        <v>144</v>
      </c>
      <c r="AM315" s="56" t="s">
        <v>111</v>
      </c>
      <c r="AN315" s="56">
        <v>98052.0</v>
      </c>
      <c r="AO315" s="67" t="s">
        <v>1722</v>
      </c>
      <c r="AP315" s="134"/>
      <c r="AQ315" s="110"/>
      <c r="AR315" s="56" t="s">
        <v>1723</v>
      </c>
      <c r="AS315" s="49"/>
      <c r="AT315" s="56"/>
      <c r="AU315" s="56"/>
      <c r="AV315" s="110"/>
      <c r="AW315" s="49"/>
      <c r="AX315" s="69"/>
      <c r="BB315" s="49"/>
      <c r="BC315" s="69"/>
      <c r="BE315" s="49"/>
      <c r="BF315" s="69"/>
      <c r="BG315" s="69"/>
      <c r="BI315" s="49"/>
    </row>
    <row r="316" ht="15.75" customHeight="1">
      <c r="A316" s="51">
        <v>313.0</v>
      </c>
      <c r="B316" s="50"/>
      <c r="C316" s="50" t="s">
        <v>1724</v>
      </c>
      <c r="D316" s="69"/>
      <c r="E316" s="50" t="s">
        <v>851</v>
      </c>
      <c r="F316" s="50"/>
      <c r="G316" s="52">
        <v>42794.0</v>
      </c>
      <c r="H316" s="56" t="s">
        <v>133</v>
      </c>
      <c r="I316" s="175"/>
      <c r="J316" s="75" t="s">
        <v>391</v>
      </c>
      <c r="K316" s="56" t="s">
        <v>208</v>
      </c>
      <c r="L316" s="56"/>
      <c r="M316" s="56" t="s">
        <v>104</v>
      </c>
      <c r="N316" s="65" t="s">
        <v>53</v>
      </c>
      <c r="O316" s="56" t="s">
        <v>308</v>
      </c>
      <c r="P316" s="52">
        <v>39469.0</v>
      </c>
      <c r="Q316" s="59">
        <f t="shared" si="1"/>
        <v>9</v>
      </c>
      <c r="R316" s="49"/>
      <c r="S316" s="56" t="s">
        <v>317</v>
      </c>
      <c r="T316" s="111"/>
      <c r="U316" s="110"/>
      <c r="V316" s="110"/>
      <c r="W316" s="49"/>
      <c r="X316" s="65"/>
      <c r="Y316" s="65"/>
      <c r="Z316" s="65"/>
      <c r="AA316" s="49"/>
      <c r="AF316" s="49"/>
      <c r="AG316" s="56"/>
      <c r="AH316" s="56"/>
      <c r="AI316" s="56"/>
      <c r="AJ316" s="49"/>
      <c r="AK316" s="56" t="s">
        <v>1725</v>
      </c>
      <c r="AL316" s="56" t="s">
        <v>1726</v>
      </c>
      <c r="AM316" s="56" t="s">
        <v>111</v>
      </c>
      <c r="AN316" s="56">
        <v>98033.0</v>
      </c>
      <c r="AO316" s="67" t="s">
        <v>1727</v>
      </c>
      <c r="AP316" s="134"/>
      <c r="AQ316" s="56" t="s">
        <v>1728</v>
      </c>
      <c r="AR316" s="56" t="s">
        <v>1729</v>
      </c>
      <c r="AS316" s="49"/>
      <c r="AT316" s="56" t="s">
        <v>314</v>
      </c>
      <c r="AU316" s="56"/>
      <c r="AV316" s="56" t="s">
        <v>1730</v>
      </c>
      <c r="AW316" s="49"/>
      <c r="AX316" s="51" t="s">
        <v>1731</v>
      </c>
      <c r="BB316" s="49"/>
      <c r="BC316" s="69"/>
      <c r="BE316" s="49"/>
      <c r="BF316" s="69"/>
      <c r="BG316" s="69"/>
      <c r="BI316" s="49"/>
    </row>
    <row r="317" ht="15.75" customHeight="1">
      <c r="A317" s="51">
        <v>314.0</v>
      </c>
      <c r="B317" s="50"/>
      <c r="C317" s="50" t="s">
        <v>1732</v>
      </c>
      <c r="D317" s="69"/>
      <c r="E317" s="50" t="s">
        <v>1733</v>
      </c>
      <c r="F317" s="50"/>
      <c r="G317" s="52">
        <v>42787.0</v>
      </c>
      <c r="H317" s="56" t="s">
        <v>199</v>
      </c>
      <c r="I317" s="175"/>
      <c r="J317" s="53"/>
      <c r="K317" s="56" t="s">
        <v>208</v>
      </c>
      <c r="L317" s="56"/>
      <c r="M317" s="56" t="s">
        <v>104</v>
      </c>
      <c r="N317" s="65" t="s">
        <v>53</v>
      </c>
      <c r="O317" s="56" t="s">
        <v>327</v>
      </c>
      <c r="P317" s="52">
        <v>40054.0</v>
      </c>
      <c r="Q317" s="59">
        <f t="shared" si="1"/>
        <v>7</v>
      </c>
      <c r="R317" s="49"/>
      <c r="S317" s="56" t="s">
        <v>384</v>
      </c>
      <c r="T317" s="111"/>
      <c r="U317" s="110"/>
      <c r="V317" s="110"/>
      <c r="W317" s="49"/>
      <c r="X317" s="65"/>
      <c r="Y317" s="65"/>
      <c r="Z317" s="65"/>
      <c r="AA317" s="49"/>
      <c r="AF317" s="49"/>
      <c r="AG317" s="56"/>
      <c r="AH317" s="56"/>
      <c r="AI317" s="56"/>
      <c r="AJ317" s="49"/>
      <c r="AK317" s="56" t="s">
        <v>1734</v>
      </c>
      <c r="AL317" s="56" t="s">
        <v>1726</v>
      </c>
      <c r="AM317" s="56" t="s">
        <v>111</v>
      </c>
      <c r="AN317" s="56">
        <v>98033.0</v>
      </c>
      <c r="AO317" s="67" t="s">
        <v>1735</v>
      </c>
      <c r="AP317" s="134"/>
      <c r="AQ317" s="56" t="s">
        <v>1736</v>
      </c>
      <c r="AR317" s="56" t="s">
        <v>1737</v>
      </c>
      <c r="AS317" s="49"/>
      <c r="AT317" s="56" t="s">
        <v>314</v>
      </c>
      <c r="AU317" s="56"/>
      <c r="AV317" s="56" t="s">
        <v>1546</v>
      </c>
      <c r="AW317" s="49"/>
      <c r="AX317" s="51" t="s">
        <v>1738</v>
      </c>
      <c r="BB317" s="49"/>
      <c r="BC317" s="69"/>
      <c r="BE317" s="49"/>
      <c r="BF317" s="69"/>
      <c r="BG317" s="69"/>
      <c r="BI317" s="49"/>
    </row>
    <row r="318" ht="15.75" customHeight="1">
      <c r="A318" s="51">
        <v>315.0</v>
      </c>
      <c r="B318" s="50"/>
      <c r="C318" s="50" t="s">
        <v>1739</v>
      </c>
      <c r="D318" s="69"/>
      <c r="E318" s="50" t="s">
        <v>1740</v>
      </c>
      <c r="F318" s="50"/>
      <c r="G318" s="52">
        <v>42780.0</v>
      </c>
      <c r="H318" s="56" t="s">
        <v>94</v>
      </c>
      <c r="I318" s="175"/>
      <c r="J318" s="53"/>
      <c r="K318" s="56" t="s">
        <v>208</v>
      </c>
      <c r="L318" s="56"/>
      <c r="M318" s="56" t="s">
        <v>104</v>
      </c>
      <c r="N318" s="65" t="s">
        <v>53</v>
      </c>
      <c r="O318" s="56" t="s">
        <v>308</v>
      </c>
      <c r="P318" s="52">
        <v>39290.0</v>
      </c>
      <c r="Q318" s="59">
        <f t="shared" si="1"/>
        <v>9</v>
      </c>
      <c r="R318" s="49"/>
      <c r="S318" s="56" t="s">
        <v>317</v>
      </c>
      <c r="T318" s="111"/>
      <c r="U318" s="110"/>
      <c r="V318" s="110"/>
      <c r="W318" s="49"/>
      <c r="X318" s="65"/>
      <c r="Y318" s="64">
        <v>42875.0</v>
      </c>
      <c r="Z318" s="65"/>
      <c r="AA318" s="49"/>
      <c r="AF318" s="49"/>
      <c r="AG318" s="56" t="s">
        <v>289</v>
      </c>
      <c r="AH318" s="56" t="s">
        <v>1741</v>
      </c>
      <c r="AI318" s="56" t="s">
        <v>1477</v>
      </c>
      <c r="AJ318" s="49"/>
      <c r="AK318" s="56" t="s">
        <v>1742</v>
      </c>
      <c r="AL318" s="56" t="s">
        <v>1726</v>
      </c>
      <c r="AM318" s="56" t="s">
        <v>111</v>
      </c>
      <c r="AN318" s="56">
        <v>98033.0</v>
      </c>
      <c r="AO318" s="67" t="s">
        <v>1743</v>
      </c>
      <c r="AP318" s="67" t="s">
        <v>1744</v>
      </c>
      <c r="AQ318" s="56" t="s">
        <v>1745</v>
      </c>
      <c r="AR318" s="56" t="s">
        <v>1746</v>
      </c>
      <c r="AS318" s="49"/>
      <c r="AT318" s="56" t="s">
        <v>314</v>
      </c>
      <c r="AU318" s="56"/>
      <c r="AV318" s="56" t="s">
        <v>1730</v>
      </c>
      <c r="AW318" s="49"/>
      <c r="AX318" s="51" t="s">
        <v>1747</v>
      </c>
      <c r="BB318" s="49"/>
      <c r="BC318" s="69"/>
      <c r="BE318" s="49"/>
      <c r="BF318" s="69"/>
      <c r="BG318" s="69"/>
      <c r="BI318" s="49"/>
    </row>
    <row r="319" ht="15.75" customHeight="1">
      <c r="A319" s="51">
        <v>316.0</v>
      </c>
      <c r="B319" s="50"/>
      <c r="C319" s="178" t="s">
        <v>1748</v>
      </c>
      <c r="D319" s="178" t="s">
        <v>1749</v>
      </c>
      <c r="E319" s="178" t="s">
        <v>1750</v>
      </c>
      <c r="F319" s="50"/>
      <c r="G319" s="52">
        <v>42803.0</v>
      </c>
      <c r="H319" s="56" t="s">
        <v>133</v>
      </c>
      <c r="I319" s="175"/>
      <c r="J319" s="75" t="s">
        <v>391</v>
      </c>
      <c r="K319" s="56" t="s">
        <v>208</v>
      </c>
      <c r="L319" s="56"/>
      <c r="M319" s="56" t="s">
        <v>104</v>
      </c>
      <c r="N319" s="65" t="s">
        <v>53</v>
      </c>
      <c r="O319" s="56" t="s">
        <v>327</v>
      </c>
      <c r="P319" s="52">
        <v>41099.0</v>
      </c>
      <c r="Q319" s="59">
        <f t="shared" si="1"/>
        <v>4</v>
      </c>
      <c r="R319" s="49"/>
      <c r="S319" s="56" t="s">
        <v>384</v>
      </c>
      <c r="T319" s="111"/>
      <c r="U319" s="110"/>
      <c r="V319" s="110"/>
      <c r="W319" s="49"/>
      <c r="X319" s="65"/>
      <c r="Y319" s="65"/>
      <c r="Z319" s="65"/>
      <c r="AA319" s="49"/>
      <c r="AF319" s="49"/>
      <c r="AG319" s="56"/>
      <c r="AH319" s="56"/>
      <c r="AI319" s="56"/>
      <c r="AJ319" s="49"/>
      <c r="AK319" s="56" t="s">
        <v>1751</v>
      </c>
      <c r="AL319" s="56" t="s">
        <v>679</v>
      </c>
      <c r="AM319" s="56" t="s">
        <v>111</v>
      </c>
      <c r="AN319" s="56">
        <v>98028.0</v>
      </c>
      <c r="AO319" s="67" t="s">
        <v>1752</v>
      </c>
      <c r="AP319" s="134"/>
      <c r="AQ319" s="56" t="s">
        <v>1753</v>
      </c>
      <c r="AR319" s="56" t="s">
        <v>1754</v>
      </c>
      <c r="AS319" s="49"/>
      <c r="AT319" s="56" t="s">
        <v>314</v>
      </c>
      <c r="AU319" s="56"/>
      <c r="AV319" s="56" t="s">
        <v>1053</v>
      </c>
      <c r="AW319" s="49"/>
      <c r="AX319" s="69"/>
      <c r="BB319" s="49"/>
      <c r="BC319" s="69"/>
      <c r="BE319" s="49"/>
      <c r="BF319" s="69"/>
      <c r="BG319" s="69"/>
      <c r="BI319" s="49"/>
    </row>
    <row r="320" ht="15.75" customHeight="1">
      <c r="A320" s="51">
        <v>317.0</v>
      </c>
      <c r="B320" s="50"/>
      <c r="C320" s="178" t="s">
        <v>1755</v>
      </c>
      <c r="D320" s="178" t="s">
        <v>1756</v>
      </c>
      <c r="E320" s="178" t="s">
        <v>1750</v>
      </c>
      <c r="F320" s="50"/>
      <c r="G320" s="52">
        <v>42803.0</v>
      </c>
      <c r="H320" s="56" t="s">
        <v>133</v>
      </c>
      <c r="I320" s="175"/>
      <c r="J320" s="75" t="s">
        <v>391</v>
      </c>
      <c r="K320" s="56" t="s">
        <v>208</v>
      </c>
      <c r="L320" s="56"/>
      <c r="M320" s="56" t="s">
        <v>104</v>
      </c>
      <c r="N320" s="65" t="s">
        <v>53</v>
      </c>
      <c r="O320" s="56" t="s">
        <v>327</v>
      </c>
      <c r="P320" s="52">
        <v>40468.0</v>
      </c>
      <c r="Q320" s="59">
        <f t="shared" si="1"/>
        <v>6</v>
      </c>
      <c r="R320" s="49"/>
      <c r="S320" s="56" t="s">
        <v>384</v>
      </c>
      <c r="T320" s="111"/>
      <c r="U320" s="110"/>
      <c r="V320" s="110"/>
      <c r="W320" s="49"/>
      <c r="X320" s="65"/>
      <c r="Y320" s="65"/>
      <c r="Z320" s="65"/>
      <c r="AA320" s="49"/>
      <c r="AF320" s="49"/>
      <c r="AG320" s="56"/>
      <c r="AH320" s="56"/>
      <c r="AI320" s="56"/>
      <c r="AJ320" s="49"/>
      <c r="AK320" s="56" t="s">
        <v>1751</v>
      </c>
      <c r="AL320" s="56" t="s">
        <v>679</v>
      </c>
      <c r="AM320" s="56" t="s">
        <v>111</v>
      </c>
      <c r="AN320" s="56">
        <v>98028.0</v>
      </c>
      <c r="AO320" s="67" t="s">
        <v>1752</v>
      </c>
      <c r="AP320" s="134"/>
      <c r="AQ320" s="56" t="s">
        <v>1753</v>
      </c>
      <c r="AR320" s="56" t="s">
        <v>1754</v>
      </c>
      <c r="AS320" s="49"/>
      <c r="AT320" s="56" t="s">
        <v>314</v>
      </c>
      <c r="AU320" s="56"/>
      <c r="AV320" s="56" t="s">
        <v>1053</v>
      </c>
      <c r="AW320" s="49"/>
      <c r="AX320" s="69"/>
      <c r="BB320" s="49"/>
      <c r="BC320" s="69"/>
      <c r="BE320" s="49"/>
      <c r="BF320" s="69"/>
      <c r="BG320" s="69"/>
      <c r="BI320" s="49"/>
    </row>
    <row r="321" ht="15.75" customHeight="1">
      <c r="A321" s="51">
        <v>318.0</v>
      </c>
      <c r="B321" s="50"/>
      <c r="C321" s="178" t="s">
        <v>1757</v>
      </c>
      <c r="D321" s="178" t="s">
        <v>1758</v>
      </c>
      <c r="E321" s="178" t="s">
        <v>1750</v>
      </c>
      <c r="F321" s="50"/>
      <c r="G321" s="52">
        <v>42803.0</v>
      </c>
      <c r="H321" s="56" t="s">
        <v>133</v>
      </c>
      <c r="I321" s="175"/>
      <c r="J321" s="75" t="s">
        <v>391</v>
      </c>
      <c r="K321" s="56" t="s">
        <v>208</v>
      </c>
      <c r="L321" s="56"/>
      <c r="M321" s="56" t="s">
        <v>104</v>
      </c>
      <c r="N321" s="65" t="s">
        <v>53</v>
      </c>
      <c r="O321" s="56" t="s">
        <v>327</v>
      </c>
      <c r="P321" s="52">
        <v>40344.0</v>
      </c>
      <c r="Q321" s="59">
        <f t="shared" si="1"/>
        <v>7</v>
      </c>
      <c r="R321" s="49"/>
      <c r="S321" s="56" t="s">
        <v>384</v>
      </c>
      <c r="T321" s="111"/>
      <c r="U321" s="110"/>
      <c r="V321" s="110"/>
      <c r="W321" s="49"/>
      <c r="X321" s="65"/>
      <c r="Y321" s="65"/>
      <c r="Z321" s="65"/>
      <c r="AA321" s="49"/>
      <c r="AF321" s="49"/>
      <c r="AG321" s="56"/>
      <c r="AH321" s="56"/>
      <c r="AI321" s="56"/>
      <c r="AJ321" s="49"/>
      <c r="AK321" s="56" t="s">
        <v>1759</v>
      </c>
      <c r="AL321" s="56" t="s">
        <v>201</v>
      </c>
      <c r="AM321" s="56" t="s">
        <v>111</v>
      </c>
      <c r="AN321" s="56">
        <v>98012.0</v>
      </c>
      <c r="AO321" s="134"/>
      <c r="AP321" s="67" t="s">
        <v>1760</v>
      </c>
      <c r="AQ321" s="56" t="s">
        <v>1761</v>
      </c>
      <c r="AR321" s="56" t="s">
        <v>1762</v>
      </c>
      <c r="AS321" s="49"/>
      <c r="AT321" s="56" t="s">
        <v>314</v>
      </c>
      <c r="AU321" s="56"/>
      <c r="AV321" s="56" t="s">
        <v>1053</v>
      </c>
      <c r="AW321" s="49"/>
      <c r="AX321" s="51" t="s">
        <v>1763</v>
      </c>
      <c r="BB321" s="49"/>
      <c r="BC321" s="69"/>
      <c r="BE321" s="49"/>
      <c r="BF321" s="69"/>
      <c r="BG321" s="69"/>
      <c r="BI321" s="49"/>
    </row>
    <row r="322" ht="15.75" customHeight="1">
      <c r="A322" s="51">
        <v>319.0</v>
      </c>
      <c r="B322" s="50"/>
      <c r="C322" s="178" t="s">
        <v>1764</v>
      </c>
      <c r="D322" s="178" t="s">
        <v>1515</v>
      </c>
      <c r="E322" s="178" t="s">
        <v>1750</v>
      </c>
      <c r="F322" s="50"/>
      <c r="G322" s="52">
        <v>42803.0</v>
      </c>
      <c r="H322" s="56" t="s">
        <v>133</v>
      </c>
      <c r="I322" s="175"/>
      <c r="J322" s="75" t="s">
        <v>391</v>
      </c>
      <c r="K322" s="56" t="s">
        <v>208</v>
      </c>
      <c r="L322" s="56"/>
      <c r="M322" s="56" t="s">
        <v>104</v>
      </c>
      <c r="N322" s="65" t="s">
        <v>53</v>
      </c>
      <c r="O322" s="56" t="s">
        <v>327</v>
      </c>
      <c r="P322" s="52">
        <v>41037.0</v>
      </c>
      <c r="Q322" s="59">
        <f t="shared" si="1"/>
        <v>5</v>
      </c>
      <c r="R322" s="49"/>
      <c r="S322" s="56" t="s">
        <v>384</v>
      </c>
      <c r="T322" s="111"/>
      <c r="U322" s="110"/>
      <c r="V322" s="110"/>
      <c r="W322" s="49"/>
      <c r="X322" s="65"/>
      <c r="Y322" s="65"/>
      <c r="Z322" s="65"/>
      <c r="AA322" s="49"/>
      <c r="AF322" s="49"/>
      <c r="AG322" s="56"/>
      <c r="AH322" s="56"/>
      <c r="AI322" s="56"/>
      <c r="AJ322" s="49"/>
      <c r="AK322" s="56" t="s">
        <v>1759</v>
      </c>
      <c r="AL322" s="56" t="s">
        <v>201</v>
      </c>
      <c r="AM322" s="56" t="s">
        <v>111</v>
      </c>
      <c r="AN322" s="56">
        <v>98012.0</v>
      </c>
      <c r="AO322" s="134"/>
      <c r="AP322" s="67" t="s">
        <v>1760</v>
      </c>
      <c r="AQ322" s="56" t="s">
        <v>1761</v>
      </c>
      <c r="AR322" s="56" t="s">
        <v>1762</v>
      </c>
      <c r="AS322" s="49"/>
      <c r="AT322" s="56" t="s">
        <v>314</v>
      </c>
      <c r="AU322" s="56"/>
      <c r="AV322" s="56" t="s">
        <v>1053</v>
      </c>
      <c r="AW322" s="49"/>
      <c r="AX322" s="51" t="s">
        <v>1763</v>
      </c>
      <c r="BB322" s="49"/>
      <c r="BC322" s="69"/>
      <c r="BE322" s="49"/>
      <c r="BF322" s="69"/>
      <c r="BG322" s="69"/>
      <c r="BI322" s="49"/>
    </row>
    <row r="323" ht="15.75" customHeight="1">
      <c r="A323" s="51">
        <v>320.0</v>
      </c>
      <c r="B323" s="50"/>
      <c r="C323" s="178" t="s">
        <v>1211</v>
      </c>
      <c r="D323" s="179"/>
      <c r="E323" s="178" t="s">
        <v>1161</v>
      </c>
      <c r="F323" s="50"/>
      <c r="G323" s="52">
        <v>42811.0</v>
      </c>
      <c r="H323" s="56" t="s">
        <v>94</v>
      </c>
      <c r="I323" s="175"/>
      <c r="J323" s="53"/>
      <c r="K323" s="56" t="s">
        <v>208</v>
      </c>
      <c r="L323" s="56"/>
      <c r="M323" s="56" t="s">
        <v>104</v>
      </c>
      <c r="N323" s="65" t="s">
        <v>53</v>
      </c>
      <c r="O323" s="56" t="s">
        <v>327</v>
      </c>
      <c r="P323" s="52">
        <v>40569.0</v>
      </c>
      <c r="Q323" s="59">
        <f t="shared" si="1"/>
        <v>6</v>
      </c>
      <c r="R323" s="49"/>
      <c r="S323" s="56" t="s">
        <v>384</v>
      </c>
      <c r="T323" s="111"/>
      <c r="U323" s="110"/>
      <c r="V323" s="110"/>
      <c r="W323" s="49"/>
      <c r="X323" s="65"/>
      <c r="Y323" s="180">
        <v>42870.0</v>
      </c>
      <c r="Z323" s="65"/>
      <c r="AA323" s="49"/>
      <c r="AF323" s="49"/>
      <c r="AG323" s="56" t="s">
        <v>289</v>
      </c>
      <c r="AH323" s="56" t="s">
        <v>1477</v>
      </c>
      <c r="AI323" s="56" t="s">
        <v>1765</v>
      </c>
      <c r="AJ323" s="49"/>
      <c r="AK323" s="56" t="s">
        <v>1766</v>
      </c>
      <c r="AL323" s="56" t="s">
        <v>208</v>
      </c>
      <c r="AM323" s="56" t="s">
        <v>111</v>
      </c>
      <c r="AN323" s="56">
        <v>98033.0</v>
      </c>
      <c r="AO323" s="67" t="s">
        <v>1767</v>
      </c>
      <c r="AP323" s="134"/>
      <c r="AQ323" s="56" t="s">
        <v>1768</v>
      </c>
      <c r="AR323" s="56" t="s">
        <v>1769</v>
      </c>
      <c r="AS323" s="49"/>
      <c r="AT323" s="56" t="s">
        <v>314</v>
      </c>
      <c r="AU323" s="56"/>
      <c r="AV323" s="56" t="s">
        <v>182</v>
      </c>
      <c r="AW323" s="49"/>
      <c r="AX323" s="51" t="s">
        <v>1770</v>
      </c>
      <c r="BB323" s="49"/>
      <c r="BC323" s="69"/>
      <c r="BE323" s="49"/>
      <c r="BF323" s="69"/>
      <c r="BG323" s="69"/>
      <c r="BI323" s="49"/>
    </row>
    <row r="324" ht="15.75" customHeight="1">
      <c r="A324" s="51">
        <v>321.0</v>
      </c>
      <c r="B324" s="50"/>
      <c r="C324" s="178" t="s">
        <v>1771</v>
      </c>
      <c r="D324" s="69"/>
      <c r="E324" s="178" t="s">
        <v>1772</v>
      </c>
      <c r="F324" s="50"/>
      <c r="G324" s="52">
        <v>42811.0</v>
      </c>
      <c r="H324" s="56" t="s">
        <v>94</v>
      </c>
      <c r="I324" s="175"/>
      <c r="J324" s="53"/>
      <c r="K324" s="56" t="s">
        <v>208</v>
      </c>
      <c r="L324" s="56"/>
      <c r="M324" s="56" t="s">
        <v>25</v>
      </c>
      <c r="N324" s="65" t="s">
        <v>53</v>
      </c>
      <c r="O324" s="56" t="s">
        <v>308</v>
      </c>
      <c r="P324" s="164">
        <v>38970.0</v>
      </c>
      <c r="Q324" s="59">
        <f t="shared" si="1"/>
        <v>10</v>
      </c>
      <c r="R324" s="49"/>
      <c r="S324" s="56" t="s">
        <v>317</v>
      </c>
      <c r="T324" s="111"/>
      <c r="U324" s="110"/>
      <c r="V324" s="110"/>
      <c r="W324" s="49"/>
      <c r="X324" s="64">
        <v>42847.0</v>
      </c>
      <c r="Y324" s="64">
        <v>42931.0</v>
      </c>
      <c r="Z324" s="65"/>
      <c r="AA324" s="49"/>
      <c r="AF324" s="49"/>
      <c r="AG324" s="56" t="s">
        <v>299</v>
      </c>
      <c r="AH324" s="56" t="s">
        <v>300</v>
      </c>
      <c r="AI324" s="56" t="s">
        <v>318</v>
      </c>
      <c r="AJ324" s="49"/>
      <c r="AK324" s="167" t="s">
        <v>1773</v>
      </c>
      <c r="AL324" s="167" t="s">
        <v>208</v>
      </c>
      <c r="AM324" s="167" t="s">
        <v>111</v>
      </c>
      <c r="AN324" s="168">
        <v>98034.0</v>
      </c>
      <c r="AO324" s="167" t="s">
        <v>1774</v>
      </c>
      <c r="AP324" s="167" t="s">
        <v>1775</v>
      </c>
      <c r="AQ324" s="167" t="s">
        <v>1771</v>
      </c>
      <c r="AR324" s="170" t="s">
        <v>1776</v>
      </c>
      <c r="AS324" s="49"/>
      <c r="AT324" s="167" t="s">
        <v>314</v>
      </c>
      <c r="AU324" s="171"/>
      <c r="AV324" s="167" t="s">
        <v>182</v>
      </c>
      <c r="AW324" s="49"/>
      <c r="AX324" s="179"/>
      <c r="BB324" s="49"/>
      <c r="BC324" s="69"/>
      <c r="BE324" s="49"/>
      <c r="BF324" s="69"/>
      <c r="BG324" s="69"/>
      <c r="BI324" s="49"/>
    </row>
    <row r="325" ht="15.75" customHeight="1">
      <c r="A325" s="51">
        <v>322.0</v>
      </c>
      <c r="B325" s="50"/>
      <c r="C325" s="178" t="s">
        <v>423</v>
      </c>
      <c r="D325" s="69"/>
      <c r="E325" s="178" t="s">
        <v>1777</v>
      </c>
      <c r="F325" s="50"/>
      <c r="G325" s="52">
        <v>42823.0</v>
      </c>
      <c r="H325" s="56" t="s">
        <v>94</v>
      </c>
      <c r="I325" s="175"/>
      <c r="J325" s="53"/>
      <c r="K325" s="56" t="s">
        <v>208</v>
      </c>
      <c r="L325" s="56"/>
      <c r="M325" s="56" t="s">
        <v>25</v>
      </c>
      <c r="N325" s="65" t="s">
        <v>53</v>
      </c>
      <c r="O325" s="56" t="s">
        <v>135</v>
      </c>
      <c r="P325" s="164">
        <v>32062.0</v>
      </c>
      <c r="Q325" s="59">
        <f t="shared" si="1"/>
        <v>29</v>
      </c>
      <c r="R325" s="49"/>
      <c r="S325" s="56" t="s">
        <v>127</v>
      </c>
      <c r="T325" s="111"/>
      <c r="U325" s="110"/>
      <c r="V325" s="110"/>
      <c r="W325" s="49"/>
      <c r="X325" s="64">
        <v>42847.0</v>
      </c>
      <c r="Y325" s="64">
        <v>42901.0</v>
      </c>
      <c r="Z325" s="65"/>
      <c r="AA325" s="49"/>
      <c r="AF325" s="49"/>
      <c r="AG325" s="56" t="s">
        <v>299</v>
      </c>
      <c r="AH325" s="56" t="s">
        <v>1778</v>
      </c>
      <c r="AI325" s="56" t="s">
        <v>318</v>
      </c>
      <c r="AJ325" s="49"/>
      <c r="AK325" s="167" t="s">
        <v>1779</v>
      </c>
      <c r="AL325" s="167" t="s">
        <v>208</v>
      </c>
      <c r="AM325" s="167" t="s">
        <v>111</v>
      </c>
      <c r="AN325" s="168">
        <v>98034.0</v>
      </c>
      <c r="AO325" s="167" t="s">
        <v>1780</v>
      </c>
      <c r="AP325" s="177"/>
      <c r="AQ325" s="167" t="s">
        <v>1781</v>
      </c>
      <c r="AR325" s="170" t="s">
        <v>1782</v>
      </c>
      <c r="AS325" s="49"/>
      <c r="AT325" s="167" t="s">
        <v>1783</v>
      </c>
      <c r="AU325" s="167" t="s">
        <v>1784</v>
      </c>
      <c r="AV325" s="167" t="s">
        <v>1546</v>
      </c>
      <c r="AW325" s="49"/>
      <c r="AX325" s="178" t="s">
        <v>1785</v>
      </c>
      <c r="BB325" s="49"/>
      <c r="BC325" s="69"/>
      <c r="BE325" s="49"/>
      <c r="BF325" s="69"/>
      <c r="BG325" s="69"/>
      <c r="BI325" s="49"/>
    </row>
    <row r="326" ht="15.75" customHeight="1">
      <c r="A326" s="51">
        <v>323.0</v>
      </c>
      <c r="B326" s="50"/>
      <c r="C326" s="178" t="s">
        <v>1786</v>
      </c>
      <c r="D326" s="69"/>
      <c r="E326" s="178" t="s">
        <v>1787</v>
      </c>
      <c r="F326" s="50"/>
      <c r="G326" s="52">
        <v>42814.0</v>
      </c>
      <c r="H326" s="56" t="s">
        <v>199</v>
      </c>
      <c r="I326" s="175"/>
      <c r="J326" s="53"/>
      <c r="K326" s="56" t="s">
        <v>208</v>
      </c>
      <c r="L326" s="56"/>
      <c r="M326" s="56" t="s">
        <v>104</v>
      </c>
      <c r="N326" s="65" t="s">
        <v>53</v>
      </c>
      <c r="O326" s="56" t="s">
        <v>327</v>
      </c>
      <c r="P326" s="164">
        <v>40888.0</v>
      </c>
      <c r="Q326" s="59">
        <f t="shared" si="1"/>
        <v>5</v>
      </c>
      <c r="R326" s="49"/>
      <c r="S326" s="56" t="s">
        <v>384</v>
      </c>
      <c r="T326" s="111"/>
      <c r="U326" s="110"/>
      <c r="V326" s="110"/>
      <c r="W326" s="49"/>
      <c r="X326" s="65"/>
      <c r="Y326" s="64">
        <v>42870.0</v>
      </c>
      <c r="Z326" s="65"/>
      <c r="AA326" s="49"/>
      <c r="AF326" s="49"/>
      <c r="AG326" s="56" t="s">
        <v>299</v>
      </c>
      <c r="AH326" s="56" t="s">
        <v>1788</v>
      </c>
      <c r="AI326" s="56"/>
      <c r="AJ326" s="49"/>
      <c r="AK326" s="167" t="s">
        <v>1789</v>
      </c>
      <c r="AL326" s="167" t="s">
        <v>679</v>
      </c>
      <c r="AM326" s="167" t="s">
        <v>111</v>
      </c>
      <c r="AN326" s="168">
        <v>98028.0</v>
      </c>
      <c r="AO326" s="168" t="s">
        <v>1790</v>
      </c>
      <c r="AP326" s="177"/>
      <c r="AQ326" s="167" t="s">
        <v>1791</v>
      </c>
      <c r="AR326" s="170" t="s">
        <v>1792</v>
      </c>
      <c r="AS326" s="49"/>
      <c r="AT326" s="167" t="s">
        <v>314</v>
      </c>
      <c r="AU326" s="171"/>
      <c r="AV326" s="167" t="s">
        <v>728</v>
      </c>
      <c r="AW326" s="49"/>
      <c r="AX326" s="178" t="s">
        <v>1793</v>
      </c>
      <c r="BB326" s="49"/>
      <c r="BC326" s="69"/>
      <c r="BE326" s="49"/>
      <c r="BF326" s="69"/>
      <c r="BG326" s="69"/>
      <c r="BI326" s="49"/>
    </row>
    <row r="327" ht="15.75" customHeight="1">
      <c r="A327" s="51">
        <v>324.0</v>
      </c>
      <c r="B327" s="50"/>
      <c r="C327" s="50" t="s">
        <v>448</v>
      </c>
      <c r="D327" s="69"/>
      <c r="E327" s="50" t="s">
        <v>1794</v>
      </c>
      <c r="F327" s="50"/>
      <c r="G327" s="52">
        <v>42844.0</v>
      </c>
      <c r="H327" s="56" t="s">
        <v>199</v>
      </c>
      <c r="I327" s="175"/>
      <c r="J327" s="53"/>
      <c r="K327" s="56" t="s">
        <v>208</v>
      </c>
      <c r="L327" s="56"/>
      <c r="M327" s="56" t="s">
        <v>104</v>
      </c>
      <c r="N327" s="65" t="s">
        <v>53</v>
      </c>
      <c r="O327" s="56" t="s">
        <v>327</v>
      </c>
      <c r="P327" s="52">
        <v>41724.0</v>
      </c>
      <c r="Q327" s="59">
        <f t="shared" si="1"/>
        <v>3</v>
      </c>
      <c r="R327" s="49"/>
      <c r="S327" s="56" t="s">
        <v>384</v>
      </c>
      <c r="T327" s="111"/>
      <c r="U327" s="110"/>
      <c r="V327" s="110"/>
      <c r="W327" s="49"/>
      <c r="X327" s="65"/>
      <c r="Y327" s="64">
        <v>42931.0</v>
      </c>
      <c r="Z327" s="65"/>
      <c r="AA327" s="49"/>
      <c r="AF327" s="49"/>
      <c r="AG327" s="56" t="s">
        <v>299</v>
      </c>
      <c r="AH327" s="56" t="s">
        <v>1795</v>
      </c>
      <c r="AI327" s="56"/>
      <c r="AJ327" s="49"/>
      <c r="AK327" s="56" t="s">
        <v>1796</v>
      </c>
      <c r="AL327" s="56" t="s">
        <v>208</v>
      </c>
      <c r="AM327" s="56" t="s">
        <v>111</v>
      </c>
      <c r="AN327" s="56">
        <v>98033.0</v>
      </c>
      <c r="AO327" s="67" t="s">
        <v>1797</v>
      </c>
      <c r="AP327" s="134"/>
      <c r="AQ327" s="56" t="s">
        <v>1798</v>
      </c>
      <c r="AR327" s="56" t="s">
        <v>1799</v>
      </c>
      <c r="AS327" s="49"/>
      <c r="AT327" s="56" t="s">
        <v>314</v>
      </c>
      <c r="AU327" s="56"/>
      <c r="AV327" s="56" t="s">
        <v>182</v>
      </c>
      <c r="AW327" s="49"/>
      <c r="AX327" s="51" t="s">
        <v>1800</v>
      </c>
      <c r="BB327" s="49"/>
      <c r="BC327" s="69"/>
      <c r="BE327" s="49"/>
      <c r="BF327" s="69"/>
      <c r="BG327" s="69"/>
      <c r="BI327" s="49"/>
    </row>
    <row r="328" ht="15.75" customHeight="1">
      <c r="A328" s="51">
        <v>325.0</v>
      </c>
      <c r="B328" s="50"/>
      <c r="C328" s="50" t="s">
        <v>1801</v>
      </c>
      <c r="D328" s="69"/>
      <c r="E328" s="50" t="s">
        <v>1802</v>
      </c>
      <c r="F328" s="50"/>
      <c r="G328" s="52">
        <v>42853.0</v>
      </c>
      <c r="H328" s="56" t="s">
        <v>94</v>
      </c>
      <c r="I328" s="175"/>
      <c r="J328" s="53"/>
      <c r="K328" s="56" t="s">
        <v>208</v>
      </c>
      <c r="L328" s="56"/>
      <c r="M328" s="56" t="s">
        <v>104</v>
      </c>
      <c r="N328" s="65" t="s">
        <v>53</v>
      </c>
      <c r="O328" s="56" t="s">
        <v>327</v>
      </c>
      <c r="P328" s="52">
        <v>40615.0</v>
      </c>
      <c r="Q328" s="59">
        <f t="shared" si="1"/>
        <v>6</v>
      </c>
      <c r="R328" s="49"/>
      <c r="S328" s="56" t="s">
        <v>384</v>
      </c>
      <c r="T328" s="111"/>
      <c r="U328" s="110"/>
      <c r="V328" s="110"/>
      <c r="W328" s="49"/>
      <c r="X328" s="65"/>
      <c r="Y328" s="64">
        <v>42901.0</v>
      </c>
      <c r="Z328" s="65"/>
      <c r="AA328" s="49"/>
      <c r="AF328" s="49"/>
      <c r="AG328" s="56"/>
      <c r="AH328" s="56"/>
      <c r="AI328" s="56"/>
      <c r="AJ328" s="49"/>
      <c r="AK328" s="56" t="s">
        <v>1803</v>
      </c>
      <c r="AL328" s="56" t="s">
        <v>208</v>
      </c>
      <c r="AM328" s="56" t="s">
        <v>111</v>
      </c>
      <c r="AN328" s="56">
        <v>98033.0</v>
      </c>
      <c r="AO328" s="67" t="s">
        <v>1804</v>
      </c>
      <c r="AP328" s="134"/>
      <c r="AQ328" s="56" t="s">
        <v>1805</v>
      </c>
      <c r="AR328" s="56" t="s">
        <v>1806</v>
      </c>
      <c r="AS328" s="49"/>
      <c r="AT328" s="56" t="s">
        <v>314</v>
      </c>
      <c r="AU328" s="56"/>
      <c r="AV328" s="56" t="s">
        <v>1546</v>
      </c>
      <c r="AW328" s="49"/>
      <c r="AX328" s="51" t="s">
        <v>1807</v>
      </c>
      <c r="BB328" s="49"/>
      <c r="BC328" s="69"/>
      <c r="BE328" s="49"/>
      <c r="BF328" s="69"/>
      <c r="BG328" s="69"/>
      <c r="BI328" s="49"/>
    </row>
    <row r="329" ht="15.75" customHeight="1">
      <c r="A329" s="51">
        <v>326.0</v>
      </c>
      <c r="B329" s="50"/>
      <c r="C329" s="50" t="s">
        <v>1808</v>
      </c>
      <c r="D329" s="69"/>
      <c r="E329" s="50" t="s">
        <v>1809</v>
      </c>
      <c r="F329" s="50"/>
      <c r="G329" s="52">
        <v>42840.0</v>
      </c>
      <c r="H329" s="56" t="s">
        <v>133</v>
      </c>
      <c r="I329" s="175"/>
      <c r="J329" s="53">
        <v>42905.837954097224</v>
      </c>
      <c r="K329" s="56" t="s">
        <v>208</v>
      </c>
      <c r="L329" s="56"/>
      <c r="M329" s="56" t="s">
        <v>104</v>
      </c>
      <c r="N329" s="65" t="s">
        <v>53</v>
      </c>
      <c r="O329" s="56" t="s">
        <v>135</v>
      </c>
      <c r="P329" s="52">
        <v>36407.0</v>
      </c>
      <c r="Q329" s="59">
        <f t="shared" si="1"/>
        <v>17</v>
      </c>
      <c r="R329" s="49"/>
      <c r="S329" s="56" t="s">
        <v>127</v>
      </c>
      <c r="T329" s="111"/>
      <c r="U329" s="110"/>
      <c r="V329" s="110"/>
      <c r="W329" s="49"/>
      <c r="X329" s="65"/>
      <c r="Y329" s="64">
        <v>42875.0</v>
      </c>
      <c r="Z329" s="65"/>
      <c r="AA329" s="49"/>
      <c r="AF329" s="49"/>
      <c r="AG329" s="56" t="s">
        <v>289</v>
      </c>
      <c r="AH329" s="56" t="s">
        <v>1477</v>
      </c>
      <c r="AI329" s="56"/>
      <c r="AJ329" s="49"/>
      <c r="AK329" s="56" t="s">
        <v>1810</v>
      </c>
      <c r="AL329" s="56" t="s">
        <v>208</v>
      </c>
      <c r="AM329" s="56" t="s">
        <v>111</v>
      </c>
      <c r="AN329" s="56">
        <v>98033.0</v>
      </c>
      <c r="AO329" s="67" t="s">
        <v>1811</v>
      </c>
      <c r="AP329" s="67" t="s">
        <v>1812</v>
      </c>
      <c r="AQ329" s="56" t="s">
        <v>1813</v>
      </c>
      <c r="AR329" s="56" t="s">
        <v>1814</v>
      </c>
      <c r="AS329" s="49"/>
      <c r="AT329" s="56" t="s">
        <v>1815</v>
      </c>
      <c r="AU329" s="56"/>
      <c r="AV329" s="56" t="s">
        <v>1730</v>
      </c>
      <c r="AW329" s="49"/>
      <c r="AX329" s="51" t="s">
        <v>1816</v>
      </c>
      <c r="BB329" s="49"/>
      <c r="BC329" s="69"/>
      <c r="BE329" s="49"/>
      <c r="BF329" s="69"/>
      <c r="BG329" s="69"/>
      <c r="BI329" s="49"/>
    </row>
    <row r="330" ht="15.75" customHeight="1">
      <c r="A330" s="51">
        <v>327.0</v>
      </c>
      <c r="B330" s="50"/>
      <c r="C330" s="50" t="s">
        <v>1322</v>
      </c>
      <c r="D330" s="69"/>
      <c r="E330" s="50" t="s">
        <v>1317</v>
      </c>
      <c r="F330" s="50"/>
      <c r="G330" s="52">
        <v>42856.0</v>
      </c>
      <c r="H330" s="56" t="s">
        <v>94</v>
      </c>
      <c r="I330" s="175"/>
      <c r="J330" s="53"/>
      <c r="K330" s="56" t="s">
        <v>208</v>
      </c>
      <c r="L330" s="56"/>
      <c r="M330" s="56" t="s">
        <v>104</v>
      </c>
      <c r="N330" s="65" t="s">
        <v>53</v>
      </c>
      <c r="O330" s="56" t="s">
        <v>135</v>
      </c>
      <c r="P330" s="52" t="s">
        <v>1817</v>
      </c>
      <c r="Q330" s="59">
        <f t="shared" si="1"/>
        <v>54</v>
      </c>
      <c r="R330" s="49"/>
      <c r="S330" s="56" t="s">
        <v>127</v>
      </c>
      <c r="T330" s="111"/>
      <c r="U330" s="110"/>
      <c r="V330" s="110"/>
      <c r="W330" s="49"/>
      <c r="X330" s="65"/>
      <c r="Y330" s="64">
        <v>42901.0</v>
      </c>
      <c r="Z330" s="65"/>
      <c r="AA330" s="49"/>
      <c r="AF330" s="49"/>
      <c r="AG330" s="56" t="s">
        <v>299</v>
      </c>
      <c r="AH330" s="56" t="s">
        <v>1477</v>
      </c>
      <c r="AI330" s="56"/>
      <c r="AJ330" s="49"/>
      <c r="AK330" s="56" t="s">
        <v>1319</v>
      </c>
      <c r="AL330" s="56" t="s">
        <v>208</v>
      </c>
      <c r="AM330" s="56" t="s">
        <v>111</v>
      </c>
      <c r="AN330" s="56">
        <v>98034.0</v>
      </c>
      <c r="AO330" s="67" t="s">
        <v>1320</v>
      </c>
      <c r="AP330" s="67" t="s">
        <v>1321</v>
      </c>
      <c r="AQ330" s="56" t="s">
        <v>1818</v>
      </c>
      <c r="AR330" s="56" t="s">
        <v>1323</v>
      </c>
      <c r="AS330" s="49"/>
      <c r="AT330" s="56" t="s">
        <v>1819</v>
      </c>
      <c r="AU330" s="56" t="s">
        <v>1820</v>
      </c>
      <c r="AV330" s="56" t="s">
        <v>123</v>
      </c>
      <c r="AW330" s="49"/>
      <c r="AX330" s="51" t="s">
        <v>1821</v>
      </c>
      <c r="BB330" s="49"/>
      <c r="BC330" s="69"/>
      <c r="BE330" s="49"/>
      <c r="BF330" s="69"/>
      <c r="BG330" s="69"/>
      <c r="BI330" s="49"/>
    </row>
    <row r="331" ht="15.75" customHeight="1">
      <c r="A331" s="51">
        <v>328.0</v>
      </c>
      <c r="B331" s="50"/>
      <c r="C331" s="50" t="s">
        <v>1822</v>
      </c>
      <c r="D331" s="69"/>
      <c r="E331" s="50" t="s">
        <v>1823</v>
      </c>
      <c r="F331" s="50"/>
      <c r="G331" s="52">
        <v>42812.0</v>
      </c>
      <c r="H331" s="56" t="s">
        <v>94</v>
      </c>
      <c r="I331" s="175"/>
      <c r="J331" s="53"/>
      <c r="K331" s="56" t="s">
        <v>95</v>
      </c>
      <c r="L331" s="56"/>
      <c r="M331" s="56" t="s">
        <v>25</v>
      </c>
      <c r="N331" s="65" t="s">
        <v>53</v>
      </c>
      <c r="O331" s="56" t="s">
        <v>135</v>
      </c>
      <c r="P331" s="52">
        <v>31894.0</v>
      </c>
      <c r="Q331" s="59">
        <f t="shared" si="1"/>
        <v>30</v>
      </c>
      <c r="R331" s="49"/>
      <c r="S331" s="56" t="s">
        <v>127</v>
      </c>
      <c r="T331" s="111"/>
      <c r="U331" s="110"/>
      <c r="V331" s="110"/>
      <c r="W331" s="49"/>
      <c r="X331" s="64">
        <v>42812.0</v>
      </c>
      <c r="Y331" s="65"/>
      <c r="Z331" s="65"/>
      <c r="AA331" s="49"/>
      <c r="AF331" s="49"/>
      <c r="AG331" s="56"/>
      <c r="AH331" s="56"/>
      <c r="AI331" s="56"/>
      <c r="AJ331" s="49"/>
      <c r="AK331" s="56"/>
      <c r="AL331" s="56"/>
      <c r="AM331" s="56"/>
      <c r="AN331" s="56"/>
      <c r="AO331" s="67" t="s">
        <v>1824</v>
      </c>
      <c r="AP331" s="134"/>
      <c r="AQ331" s="110"/>
      <c r="AR331" s="56" t="s">
        <v>1825</v>
      </c>
      <c r="AS331" s="49"/>
      <c r="AT331" s="56"/>
      <c r="AU331" s="56"/>
      <c r="AV331" s="110"/>
      <c r="AW331" s="49"/>
      <c r="AX331" s="51" t="s">
        <v>509</v>
      </c>
      <c r="BB331" s="49"/>
      <c r="BC331" s="69"/>
      <c r="BE331" s="49"/>
      <c r="BF331" s="69"/>
      <c r="BG331" s="69"/>
      <c r="BI331" s="49"/>
    </row>
    <row r="332" ht="15.75" customHeight="1">
      <c r="A332" s="51">
        <v>329.0</v>
      </c>
      <c r="B332" s="50"/>
      <c r="C332" s="50" t="s">
        <v>901</v>
      </c>
      <c r="D332" s="69"/>
      <c r="E332" s="50" t="s">
        <v>1826</v>
      </c>
      <c r="F332" s="50"/>
      <c r="G332" s="52">
        <v>37987.0</v>
      </c>
      <c r="H332" s="56" t="s">
        <v>94</v>
      </c>
      <c r="I332" s="175"/>
      <c r="J332" s="53"/>
      <c r="K332" s="56" t="s">
        <v>144</v>
      </c>
      <c r="L332" s="56"/>
      <c r="M332" s="56" t="s">
        <v>53</v>
      </c>
      <c r="N332" s="56" t="s">
        <v>105</v>
      </c>
      <c r="O332" s="56" t="s">
        <v>135</v>
      </c>
      <c r="P332" s="52" t="s">
        <v>1827</v>
      </c>
      <c r="Q332" s="59">
        <f t="shared" si="1"/>
        <v>56</v>
      </c>
      <c r="R332" s="49"/>
      <c r="S332" s="56" t="s">
        <v>127</v>
      </c>
      <c r="T332" s="111"/>
      <c r="U332" s="110"/>
      <c r="V332" s="110"/>
      <c r="W332" s="49"/>
      <c r="X332" s="64">
        <v>40179.0</v>
      </c>
      <c r="Y332" s="64">
        <v>43739.0</v>
      </c>
      <c r="Z332" s="65"/>
      <c r="AA332" s="49"/>
      <c r="AF332" s="49"/>
      <c r="AG332" s="56"/>
      <c r="AH332" s="56" t="s">
        <v>1828</v>
      </c>
      <c r="AI332" s="56" t="s">
        <v>1829</v>
      </c>
      <c r="AJ332" s="49"/>
      <c r="AK332" s="56" t="s">
        <v>1830</v>
      </c>
      <c r="AL332" s="56" t="s">
        <v>144</v>
      </c>
      <c r="AM332" s="56" t="s">
        <v>111</v>
      </c>
      <c r="AN332" s="56">
        <v>98053.0</v>
      </c>
      <c r="AO332" s="67" t="s">
        <v>1831</v>
      </c>
      <c r="AP332" s="134"/>
      <c r="AQ332" s="110"/>
      <c r="AR332" s="56" t="s">
        <v>1832</v>
      </c>
      <c r="AS332" s="49"/>
      <c r="AT332" s="56" t="s">
        <v>1833</v>
      </c>
      <c r="AU332" s="56" t="s">
        <v>1834</v>
      </c>
      <c r="AV332" s="56" t="s">
        <v>182</v>
      </c>
      <c r="AW332" s="49"/>
      <c r="AX332" s="51" t="s">
        <v>1835</v>
      </c>
      <c r="AY332" s="50" t="s">
        <v>1836</v>
      </c>
      <c r="AZ332" s="50" t="s">
        <v>1837</v>
      </c>
      <c r="BB332" s="49"/>
      <c r="BC332" s="69"/>
      <c r="BE332" s="49"/>
      <c r="BF332" s="69"/>
      <c r="BG332" s="69"/>
      <c r="BI332" s="49"/>
    </row>
    <row r="333" ht="15.75" customHeight="1">
      <c r="A333" s="51">
        <v>330.0</v>
      </c>
      <c r="B333" s="50"/>
      <c r="C333" s="120" t="s">
        <v>1838</v>
      </c>
      <c r="D333" s="181"/>
      <c r="E333" s="120" t="s">
        <v>1839</v>
      </c>
      <c r="F333" s="50"/>
      <c r="G333" s="52">
        <v>42552.0</v>
      </c>
      <c r="H333" s="56" t="s">
        <v>94</v>
      </c>
      <c r="I333" s="175"/>
      <c r="J333" s="53"/>
      <c r="K333" s="56" t="s">
        <v>109</v>
      </c>
      <c r="L333" s="56"/>
      <c r="M333" s="56" t="s">
        <v>25</v>
      </c>
      <c r="N333" s="56" t="s">
        <v>53</v>
      </c>
      <c r="O333" s="56" t="s">
        <v>135</v>
      </c>
      <c r="P333" s="52">
        <v>29221.0</v>
      </c>
      <c r="Q333" s="59">
        <f t="shared" si="1"/>
        <v>37</v>
      </c>
      <c r="R333" s="49"/>
      <c r="S333" s="56" t="s">
        <v>127</v>
      </c>
      <c r="T333" s="111"/>
      <c r="U333" s="110"/>
      <c r="V333" s="110"/>
      <c r="W333" s="49"/>
      <c r="X333" s="64">
        <v>42803.0</v>
      </c>
      <c r="Y333" s="65"/>
      <c r="Z333" s="65"/>
      <c r="AA333" s="49"/>
      <c r="AF333" s="49"/>
      <c r="AG333" s="56"/>
      <c r="AH333" s="56"/>
      <c r="AI333" s="56"/>
      <c r="AJ333" s="49"/>
      <c r="AK333" s="56" t="s">
        <v>1840</v>
      </c>
      <c r="AL333" s="56" t="s">
        <v>109</v>
      </c>
      <c r="AM333" s="56" t="s">
        <v>111</v>
      </c>
      <c r="AN333" s="56">
        <v>98029.0</v>
      </c>
      <c r="AO333" s="67" t="s">
        <v>1841</v>
      </c>
      <c r="AP333" s="134"/>
      <c r="AQ333" s="110"/>
      <c r="AR333" s="56" t="s">
        <v>1842</v>
      </c>
      <c r="AS333" s="49"/>
      <c r="AT333" s="56"/>
      <c r="AU333" s="56"/>
      <c r="AV333" s="110"/>
      <c r="AW333" s="49"/>
      <c r="AX333" s="69"/>
      <c r="BB333" s="49"/>
      <c r="BC333" s="69"/>
      <c r="BE333" s="49"/>
      <c r="BF333" s="69"/>
      <c r="BG333" s="69"/>
      <c r="BI333" s="49"/>
    </row>
    <row r="334" ht="15.75" customHeight="1">
      <c r="A334" s="51">
        <v>331.0</v>
      </c>
      <c r="B334" s="50"/>
      <c r="C334" s="120" t="s">
        <v>1843</v>
      </c>
      <c r="D334" s="181"/>
      <c r="E334" s="120" t="s">
        <v>1844</v>
      </c>
      <c r="F334" s="50"/>
      <c r="G334" s="52">
        <v>42767.0</v>
      </c>
      <c r="H334" s="56" t="s">
        <v>94</v>
      </c>
      <c r="I334" s="175"/>
      <c r="J334" s="53"/>
      <c r="K334" s="56" t="s">
        <v>109</v>
      </c>
      <c r="L334" s="56"/>
      <c r="M334" s="56" t="s">
        <v>25</v>
      </c>
      <c r="N334" s="56" t="s">
        <v>53</v>
      </c>
      <c r="O334" s="56" t="s">
        <v>135</v>
      </c>
      <c r="P334" s="52">
        <v>26584.0</v>
      </c>
      <c r="Q334" s="59">
        <f t="shared" si="1"/>
        <v>44</v>
      </c>
      <c r="R334" s="49"/>
      <c r="S334" s="56" t="s">
        <v>127</v>
      </c>
      <c r="T334" s="111"/>
      <c r="U334" s="110"/>
      <c r="V334" s="110"/>
      <c r="W334" s="49"/>
      <c r="X334" s="64">
        <v>42802.0</v>
      </c>
      <c r="Y334" s="65"/>
      <c r="Z334" s="65"/>
      <c r="AA334" s="49"/>
      <c r="AF334" s="49"/>
      <c r="AG334" s="56"/>
      <c r="AH334" s="56"/>
      <c r="AI334" s="56"/>
      <c r="AJ334" s="49"/>
      <c r="AK334" s="56" t="s">
        <v>1845</v>
      </c>
      <c r="AL334" s="56" t="s">
        <v>109</v>
      </c>
      <c r="AM334" s="56" t="s">
        <v>111</v>
      </c>
      <c r="AN334" s="56">
        <v>98027.0</v>
      </c>
      <c r="AO334" s="67" t="s">
        <v>1846</v>
      </c>
      <c r="AP334" s="134"/>
      <c r="AQ334" s="110"/>
      <c r="AR334" s="56" t="s">
        <v>1847</v>
      </c>
      <c r="AS334" s="49"/>
      <c r="AT334" s="56"/>
      <c r="AU334" s="56"/>
      <c r="AV334" s="110"/>
      <c r="AW334" s="49"/>
      <c r="AX334" s="69"/>
      <c r="BB334" s="49"/>
      <c r="BC334" s="69"/>
      <c r="BE334" s="49"/>
      <c r="BF334" s="69"/>
      <c r="BG334" s="69"/>
      <c r="BI334" s="49"/>
    </row>
    <row r="335" ht="15.75" customHeight="1">
      <c r="A335" s="51">
        <v>332.0</v>
      </c>
      <c r="B335" s="50"/>
      <c r="C335" s="120" t="s">
        <v>1848</v>
      </c>
      <c r="D335" s="181"/>
      <c r="E335" s="120" t="s">
        <v>1849</v>
      </c>
      <c r="F335" s="50"/>
      <c r="G335" s="52">
        <v>42750.0</v>
      </c>
      <c r="H335" s="56" t="s">
        <v>94</v>
      </c>
      <c r="I335" s="175"/>
      <c r="J335" s="53"/>
      <c r="K335" s="56" t="s">
        <v>109</v>
      </c>
      <c r="L335" s="56"/>
      <c r="M335" s="56" t="s">
        <v>25</v>
      </c>
      <c r="N335" s="56" t="s">
        <v>53</v>
      </c>
      <c r="O335" s="56" t="s">
        <v>135</v>
      </c>
      <c r="P335" s="52">
        <v>30754.0</v>
      </c>
      <c r="Q335" s="59">
        <f t="shared" si="1"/>
        <v>33</v>
      </c>
      <c r="R335" s="49"/>
      <c r="S335" s="56" t="s">
        <v>127</v>
      </c>
      <c r="T335" s="111"/>
      <c r="U335" s="110"/>
      <c r="V335" s="110"/>
      <c r="W335" s="49"/>
      <c r="X335" s="64">
        <v>42817.0</v>
      </c>
      <c r="Y335" s="65"/>
      <c r="Z335" s="65"/>
      <c r="AA335" s="49"/>
      <c r="AF335" s="49"/>
      <c r="AG335" s="56"/>
      <c r="AH335" s="56"/>
      <c r="AI335" s="56"/>
      <c r="AJ335" s="49"/>
      <c r="AK335" s="56" t="s">
        <v>1850</v>
      </c>
      <c r="AL335" s="56" t="s">
        <v>109</v>
      </c>
      <c r="AM335" s="56" t="s">
        <v>111</v>
      </c>
      <c r="AN335" s="56">
        <v>98029.0</v>
      </c>
      <c r="AO335" s="67" t="s">
        <v>1851</v>
      </c>
      <c r="AP335" s="134"/>
      <c r="AQ335" s="110"/>
      <c r="AR335" s="56" t="s">
        <v>1852</v>
      </c>
      <c r="AS335" s="49"/>
      <c r="AT335" s="56"/>
      <c r="AU335" s="56"/>
      <c r="AV335" s="110"/>
      <c r="AW335" s="49"/>
      <c r="AX335" s="69"/>
      <c r="BB335" s="49"/>
      <c r="BC335" s="69"/>
      <c r="BE335" s="49"/>
      <c r="BF335" s="69"/>
      <c r="BG335" s="69"/>
      <c r="BI335" s="49"/>
    </row>
    <row r="336" ht="15.75" customHeight="1">
      <c r="A336" s="51">
        <v>333.0</v>
      </c>
      <c r="B336" s="50"/>
      <c r="C336" s="50" t="s">
        <v>973</v>
      </c>
      <c r="D336" s="69"/>
      <c r="E336" s="50" t="s">
        <v>1217</v>
      </c>
      <c r="F336" s="50"/>
      <c r="G336" s="52">
        <v>42780.0</v>
      </c>
      <c r="H336" s="56" t="s">
        <v>94</v>
      </c>
      <c r="I336" s="175"/>
      <c r="J336" s="53"/>
      <c r="K336" s="56" t="s">
        <v>95</v>
      </c>
      <c r="L336" s="56"/>
      <c r="M336" s="56" t="s">
        <v>104</v>
      </c>
      <c r="N336" s="56" t="s">
        <v>53</v>
      </c>
      <c r="O336" s="56" t="s">
        <v>327</v>
      </c>
      <c r="P336" s="52">
        <v>41313.0</v>
      </c>
      <c r="Q336" s="59">
        <f t="shared" si="1"/>
        <v>4</v>
      </c>
      <c r="R336" s="49"/>
      <c r="S336" s="56" t="s">
        <v>384</v>
      </c>
      <c r="T336" s="111"/>
      <c r="U336" s="110"/>
      <c r="V336" s="110"/>
      <c r="W336" s="49"/>
      <c r="X336" s="65"/>
      <c r="Y336" s="65"/>
      <c r="Z336" s="65"/>
      <c r="AA336" s="49"/>
      <c r="AF336" s="49"/>
      <c r="AG336" s="56"/>
      <c r="AH336" s="56"/>
      <c r="AI336" s="56"/>
      <c r="AJ336" s="49"/>
      <c r="AK336" s="56" t="s">
        <v>1853</v>
      </c>
      <c r="AL336" s="56" t="s">
        <v>95</v>
      </c>
      <c r="AM336" s="56" t="s">
        <v>111</v>
      </c>
      <c r="AN336" s="56"/>
      <c r="AO336" s="67" t="s">
        <v>1854</v>
      </c>
      <c r="AP336" s="134"/>
      <c r="AQ336" s="56" t="s">
        <v>1855</v>
      </c>
      <c r="AR336" s="56" t="s">
        <v>1856</v>
      </c>
      <c r="AS336" s="49"/>
      <c r="AT336" s="56"/>
      <c r="AU336" s="56"/>
      <c r="AV336" s="110"/>
      <c r="AW336" s="49"/>
      <c r="AX336" s="69"/>
      <c r="BB336" s="49"/>
      <c r="BC336" s="69"/>
      <c r="BE336" s="49"/>
      <c r="BF336" s="69"/>
      <c r="BG336" s="69"/>
      <c r="BI336" s="49"/>
    </row>
    <row r="337" ht="15.75" customHeight="1">
      <c r="A337" s="51">
        <v>334.0</v>
      </c>
      <c r="B337" s="50"/>
      <c r="C337" s="50" t="s">
        <v>1857</v>
      </c>
      <c r="D337" s="69"/>
      <c r="E337" s="50" t="s">
        <v>1217</v>
      </c>
      <c r="F337" s="50"/>
      <c r="G337" s="52">
        <v>42780.0</v>
      </c>
      <c r="H337" s="56" t="s">
        <v>94</v>
      </c>
      <c r="I337" s="175"/>
      <c r="J337" s="53"/>
      <c r="K337" s="56" t="s">
        <v>95</v>
      </c>
      <c r="L337" s="56"/>
      <c r="M337" s="56" t="s">
        <v>104</v>
      </c>
      <c r="N337" s="56" t="s">
        <v>53</v>
      </c>
      <c r="O337" s="56" t="s">
        <v>327</v>
      </c>
      <c r="P337" s="52">
        <v>40398.0</v>
      </c>
      <c r="Q337" s="59">
        <f t="shared" si="1"/>
        <v>6</v>
      </c>
      <c r="R337" s="49"/>
      <c r="S337" s="56" t="s">
        <v>384</v>
      </c>
      <c r="T337" s="111"/>
      <c r="U337" s="110"/>
      <c r="V337" s="110"/>
      <c r="W337" s="49"/>
      <c r="X337" s="65"/>
      <c r="Y337" s="65"/>
      <c r="Z337" s="65"/>
      <c r="AA337" s="49"/>
      <c r="AF337" s="49"/>
      <c r="AG337" s="56"/>
      <c r="AH337" s="56"/>
      <c r="AI337" s="56"/>
      <c r="AJ337" s="49"/>
      <c r="AK337" s="56" t="s">
        <v>1853</v>
      </c>
      <c r="AL337" s="56" t="s">
        <v>95</v>
      </c>
      <c r="AM337" s="56" t="s">
        <v>111</v>
      </c>
      <c r="AN337" s="56"/>
      <c r="AO337" s="67" t="s">
        <v>1854</v>
      </c>
      <c r="AP337" s="134"/>
      <c r="AQ337" s="56" t="s">
        <v>1855</v>
      </c>
      <c r="AR337" s="56" t="s">
        <v>1856</v>
      </c>
      <c r="AS337" s="49"/>
      <c r="AT337" s="56"/>
      <c r="AU337" s="56"/>
      <c r="AV337" s="110"/>
      <c r="AW337" s="49"/>
      <c r="AX337" s="69"/>
      <c r="BB337" s="49"/>
      <c r="BC337" s="69"/>
      <c r="BE337" s="49"/>
      <c r="BF337" s="69"/>
      <c r="BG337" s="69"/>
      <c r="BI337" s="49"/>
    </row>
    <row r="338" ht="15.75" customHeight="1">
      <c r="A338" s="51">
        <v>335.0</v>
      </c>
      <c r="B338" s="50"/>
      <c r="C338" s="178" t="s">
        <v>1858</v>
      </c>
      <c r="D338" s="178" t="s">
        <v>1859</v>
      </c>
      <c r="E338" s="178" t="s">
        <v>1860</v>
      </c>
      <c r="F338" s="50"/>
      <c r="G338" s="182">
        <v>42905.0</v>
      </c>
      <c r="H338" s="56" t="s">
        <v>94</v>
      </c>
      <c r="I338" s="175"/>
      <c r="J338" s="53"/>
      <c r="K338" s="56" t="s">
        <v>208</v>
      </c>
      <c r="L338" s="56"/>
      <c r="M338" s="56" t="s">
        <v>104</v>
      </c>
      <c r="N338" s="56" t="s">
        <v>53</v>
      </c>
      <c r="O338" s="56" t="s">
        <v>308</v>
      </c>
      <c r="P338" s="182">
        <v>39312.0</v>
      </c>
      <c r="Q338" s="59">
        <f t="shared" si="1"/>
        <v>9</v>
      </c>
      <c r="R338" s="49"/>
      <c r="S338" s="56" t="s">
        <v>317</v>
      </c>
      <c r="T338" s="111"/>
      <c r="U338" s="110"/>
      <c r="V338" s="110"/>
      <c r="W338" s="49"/>
      <c r="X338" s="65"/>
      <c r="Y338" s="65"/>
      <c r="Z338" s="65"/>
      <c r="AA338" s="49"/>
      <c r="AF338" s="49"/>
      <c r="AG338" s="56"/>
      <c r="AH338" s="56"/>
      <c r="AI338" s="56"/>
      <c r="AJ338" s="49"/>
      <c r="AK338" s="56" t="s">
        <v>1861</v>
      </c>
      <c r="AL338" s="56" t="s">
        <v>169</v>
      </c>
      <c r="AM338" s="56" t="s">
        <v>111</v>
      </c>
      <c r="AN338" s="56">
        <v>98006.0</v>
      </c>
      <c r="AO338" s="67" t="s">
        <v>1862</v>
      </c>
      <c r="AP338" s="134"/>
      <c r="AQ338" s="56" t="s">
        <v>1863</v>
      </c>
      <c r="AR338" s="183" t="s">
        <v>1864</v>
      </c>
      <c r="AS338" s="49"/>
      <c r="AT338" s="56" t="s">
        <v>314</v>
      </c>
      <c r="AU338" s="56"/>
      <c r="AV338" s="110" t="s">
        <v>994</v>
      </c>
      <c r="AW338" s="49"/>
      <c r="AX338" s="178" t="s">
        <v>1865</v>
      </c>
      <c r="BB338" s="49"/>
      <c r="BC338" s="69"/>
      <c r="BE338" s="49"/>
      <c r="BF338" s="69"/>
      <c r="BG338" s="69"/>
      <c r="BI338" s="49"/>
    </row>
    <row r="339" ht="15.75" customHeight="1">
      <c r="A339" s="51">
        <v>336.0</v>
      </c>
      <c r="B339" s="50"/>
      <c r="C339" s="178" t="s">
        <v>560</v>
      </c>
      <c r="D339" s="178" t="s">
        <v>91</v>
      </c>
      <c r="E339" s="178" t="s">
        <v>1866</v>
      </c>
      <c r="F339" s="50"/>
      <c r="G339" s="182">
        <v>42898.0</v>
      </c>
      <c r="H339" s="56" t="s">
        <v>94</v>
      </c>
      <c r="I339" s="175"/>
      <c r="J339" s="53"/>
      <c r="K339" s="56" t="s">
        <v>208</v>
      </c>
      <c r="L339" s="56"/>
      <c r="M339" s="56" t="s">
        <v>104</v>
      </c>
      <c r="N339" s="56" t="s">
        <v>53</v>
      </c>
      <c r="O339" s="56" t="s">
        <v>135</v>
      </c>
      <c r="P339" s="182">
        <v>32488.0</v>
      </c>
      <c r="Q339" s="59">
        <f t="shared" si="1"/>
        <v>28</v>
      </c>
      <c r="R339" s="49"/>
      <c r="S339" s="56" t="s">
        <v>127</v>
      </c>
      <c r="T339" s="111"/>
      <c r="U339" s="110"/>
      <c r="V339" s="110"/>
      <c r="W339" s="49"/>
      <c r="X339" s="65"/>
      <c r="Y339" s="65"/>
      <c r="Z339" s="65"/>
      <c r="AA339" s="49"/>
      <c r="AF339" s="49"/>
      <c r="AG339" s="56"/>
      <c r="AH339" s="56"/>
      <c r="AI339" s="56"/>
      <c r="AJ339" s="49"/>
      <c r="AK339" s="56" t="s">
        <v>1867</v>
      </c>
      <c r="AL339" s="56" t="s">
        <v>208</v>
      </c>
      <c r="AM339" s="56" t="s">
        <v>111</v>
      </c>
      <c r="AN339" s="56">
        <v>98034.0</v>
      </c>
      <c r="AO339" s="67" t="s">
        <v>1868</v>
      </c>
      <c r="AP339" s="134"/>
      <c r="AQ339" s="56"/>
      <c r="AR339" s="183" t="s">
        <v>1869</v>
      </c>
      <c r="AS339" s="49"/>
      <c r="AT339" s="56" t="s">
        <v>1870</v>
      </c>
      <c r="AU339" s="56"/>
      <c r="AV339" s="110" t="s">
        <v>994</v>
      </c>
      <c r="AW339" s="49"/>
      <c r="AX339" s="178" t="s">
        <v>1871</v>
      </c>
      <c r="BB339" s="49"/>
      <c r="BC339" s="69"/>
      <c r="BE339" s="49"/>
      <c r="BF339" s="69"/>
      <c r="BG339" s="69"/>
      <c r="BI339" s="49"/>
    </row>
    <row r="340" ht="15.75" customHeight="1">
      <c r="A340" s="51">
        <v>337.0</v>
      </c>
      <c r="B340" s="50"/>
      <c r="C340" s="178" t="s">
        <v>1872</v>
      </c>
      <c r="D340" s="179"/>
      <c r="E340" s="178" t="s">
        <v>1873</v>
      </c>
      <c r="F340" s="50"/>
      <c r="G340" s="182">
        <v>42898.0</v>
      </c>
      <c r="H340" s="56" t="s">
        <v>94</v>
      </c>
      <c r="I340" s="175"/>
      <c r="J340" s="53"/>
      <c r="K340" s="56" t="s">
        <v>208</v>
      </c>
      <c r="L340" s="56"/>
      <c r="M340" s="56" t="s">
        <v>104</v>
      </c>
      <c r="N340" s="56" t="s">
        <v>53</v>
      </c>
      <c r="O340" s="56" t="s">
        <v>308</v>
      </c>
      <c r="P340" s="182">
        <v>39665.0</v>
      </c>
      <c r="Q340" s="59">
        <f t="shared" si="1"/>
        <v>8</v>
      </c>
      <c r="R340" s="49"/>
      <c r="S340" s="56" t="s">
        <v>317</v>
      </c>
      <c r="T340" s="111"/>
      <c r="U340" s="110"/>
      <c r="V340" s="110"/>
      <c r="W340" s="49"/>
      <c r="X340" s="65"/>
      <c r="Y340" s="65"/>
      <c r="Z340" s="65"/>
      <c r="AA340" s="49"/>
      <c r="AF340" s="49"/>
      <c r="AG340" s="56"/>
      <c r="AH340" s="56"/>
      <c r="AI340" s="56"/>
      <c r="AJ340" s="49"/>
      <c r="AK340" s="56" t="s">
        <v>1874</v>
      </c>
      <c r="AL340" s="56" t="s">
        <v>679</v>
      </c>
      <c r="AM340" s="56" t="s">
        <v>111</v>
      </c>
      <c r="AN340" s="56">
        <v>98028.0</v>
      </c>
      <c r="AO340" s="67" t="s">
        <v>1875</v>
      </c>
      <c r="AP340" s="134"/>
      <c r="AQ340" s="56" t="s">
        <v>1876</v>
      </c>
      <c r="AR340" s="183" t="s">
        <v>1877</v>
      </c>
      <c r="AS340" s="49"/>
      <c r="AT340" s="56" t="s">
        <v>314</v>
      </c>
      <c r="AU340" s="56"/>
      <c r="AV340" s="110" t="s">
        <v>1053</v>
      </c>
      <c r="AW340" s="49"/>
      <c r="AX340" s="178" t="s">
        <v>1878</v>
      </c>
      <c r="BB340" s="49"/>
      <c r="BC340" s="69"/>
      <c r="BE340" s="49"/>
      <c r="BF340" s="69"/>
      <c r="BG340" s="69"/>
      <c r="BI340" s="49"/>
    </row>
    <row r="341" ht="15.75" customHeight="1">
      <c r="A341" s="51">
        <v>338.0</v>
      </c>
      <c r="B341" s="50"/>
      <c r="C341" s="178" t="s">
        <v>1879</v>
      </c>
      <c r="D341" s="179"/>
      <c r="E341" s="178" t="s">
        <v>1873</v>
      </c>
      <c r="F341" s="50"/>
      <c r="G341" s="182">
        <v>42898.0</v>
      </c>
      <c r="H341" s="56" t="s">
        <v>94</v>
      </c>
      <c r="I341" s="175"/>
      <c r="J341" s="53"/>
      <c r="K341" s="56" t="s">
        <v>208</v>
      </c>
      <c r="L341" s="56"/>
      <c r="M341" s="56" t="s">
        <v>104</v>
      </c>
      <c r="N341" s="56" t="s">
        <v>53</v>
      </c>
      <c r="O341" s="56" t="s">
        <v>308</v>
      </c>
      <c r="P341" s="182">
        <v>39032.0</v>
      </c>
      <c r="Q341" s="59">
        <f t="shared" si="1"/>
        <v>10</v>
      </c>
      <c r="R341" s="49"/>
      <c r="S341" s="56" t="s">
        <v>317</v>
      </c>
      <c r="T341" s="111"/>
      <c r="U341" s="110"/>
      <c r="V341" s="110"/>
      <c r="W341" s="49"/>
      <c r="X341" s="65"/>
      <c r="Y341" s="65"/>
      <c r="Z341" s="65"/>
      <c r="AA341" s="49"/>
      <c r="AF341" s="49"/>
      <c r="AG341" s="56"/>
      <c r="AH341" s="56"/>
      <c r="AI341" s="56"/>
      <c r="AJ341" s="49"/>
      <c r="AK341" s="56" t="s">
        <v>1874</v>
      </c>
      <c r="AL341" s="56" t="s">
        <v>679</v>
      </c>
      <c r="AM341" s="56" t="s">
        <v>111</v>
      </c>
      <c r="AN341" s="56">
        <v>98028.0</v>
      </c>
      <c r="AO341" s="67" t="s">
        <v>1875</v>
      </c>
      <c r="AP341" s="134"/>
      <c r="AQ341" s="56" t="s">
        <v>1876</v>
      </c>
      <c r="AR341" s="183" t="s">
        <v>1877</v>
      </c>
      <c r="AS341" s="49"/>
      <c r="AT341" s="56" t="s">
        <v>314</v>
      </c>
      <c r="AU341" s="56"/>
      <c r="AV341" s="110" t="s">
        <v>1053</v>
      </c>
      <c r="AW341" s="49"/>
      <c r="AX341" s="178" t="s">
        <v>1880</v>
      </c>
      <c r="BB341" s="49"/>
      <c r="BC341" s="69"/>
      <c r="BE341" s="49"/>
      <c r="BF341" s="69"/>
      <c r="BG341" s="69"/>
      <c r="BI341" s="49"/>
    </row>
    <row r="342" ht="15.75" customHeight="1">
      <c r="A342" s="51">
        <v>339.0</v>
      </c>
      <c r="B342" s="50"/>
      <c r="C342" s="178" t="s">
        <v>1504</v>
      </c>
      <c r="D342" s="178" t="s">
        <v>1881</v>
      </c>
      <c r="E342" s="178" t="s">
        <v>1882</v>
      </c>
      <c r="F342" s="50"/>
      <c r="G342" s="182">
        <v>42899.0</v>
      </c>
      <c r="H342" s="56" t="s">
        <v>94</v>
      </c>
      <c r="I342" s="175"/>
      <c r="J342" s="53"/>
      <c r="K342" s="56" t="s">
        <v>208</v>
      </c>
      <c r="L342" s="56"/>
      <c r="M342" s="56" t="s">
        <v>104</v>
      </c>
      <c r="N342" s="56" t="s">
        <v>53</v>
      </c>
      <c r="O342" s="56" t="s">
        <v>327</v>
      </c>
      <c r="P342" s="182">
        <v>41148.0</v>
      </c>
      <c r="Q342" s="59">
        <f t="shared" si="1"/>
        <v>4</v>
      </c>
      <c r="R342" s="49"/>
      <c r="S342" s="56" t="s">
        <v>384</v>
      </c>
      <c r="T342" s="111"/>
      <c r="U342" s="110"/>
      <c r="V342" s="110"/>
      <c r="W342" s="49"/>
      <c r="X342" s="65"/>
      <c r="Y342" s="65"/>
      <c r="Z342" s="65"/>
      <c r="AA342" s="49"/>
      <c r="AF342" s="49"/>
      <c r="AG342" s="56"/>
      <c r="AH342" s="56"/>
      <c r="AI342" s="56"/>
      <c r="AJ342" s="49"/>
      <c r="AK342" s="56" t="s">
        <v>1883</v>
      </c>
      <c r="AL342" s="56" t="s">
        <v>201</v>
      </c>
      <c r="AM342" s="56" t="s">
        <v>111</v>
      </c>
      <c r="AN342" s="56">
        <v>98012.0</v>
      </c>
      <c r="AO342" s="67" t="s">
        <v>1884</v>
      </c>
      <c r="AP342" s="134"/>
      <c r="AQ342" s="56" t="s">
        <v>287</v>
      </c>
      <c r="AR342" s="183" t="s">
        <v>1885</v>
      </c>
      <c r="AS342" s="49"/>
      <c r="AT342" s="56" t="s">
        <v>314</v>
      </c>
      <c r="AU342" s="56"/>
      <c r="AV342" s="110" t="s">
        <v>1053</v>
      </c>
      <c r="AW342" s="49"/>
      <c r="AX342" s="178" t="s">
        <v>1886</v>
      </c>
      <c r="BB342" s="49"/>
      <c r="BC342" s="69"/>
      <c r="BE342" s="49"/>
      <c r="BF342" s="69"/>
      <c r="BG342" s="69"/>
      <c r="BI342" s="49"/>
    </row>
    <row r="343" ht="15.75" customHeight="1">
      <c r="A343" s="51">
        <v>340.0</v>
      </c>
      <c r="B343" s="50"/>
      <c r="C343" s="178" t="s">
        <v>1207</v>
      </c>
      <c r="D343" s="179"/>
      <c r="E343" s="178" t="s">
        <v>1887</v>
      </c>
      <c r="F343" s="50"/>
      <c r="G343" s="182">
        <v>42874.0</v>
      </c>
      <c r="H343" s="56" t="s">
        <v>133</v>
      </c>
      <c r="I343" s="175"/>
      <c r="J343" s="53">
        <v>42906.80351055556</v>
      </c>
      <c r="K343" s="56" t="s">
        <v>208</v>
      </c>
      <c r="L343" s="56"/>
      <c r="M343" s="56" t="s">
        <v>104</v>
      </c>
      <c r="N343" s="56" t="s">
        <v>53</v>
      </c>
      <c r="O343" s="56" t="s">
        <v>327</v>
      </c>
      <c r="P343" s="182">
        <v>40984.0</v>
      </c>
      <c r="Q343" s="59">
        <f t="shared" si="1"/>
        <v>5</v>
      </c>
      <c r="R343" s="49"/>
      <c r="S343" s="56" t="s">
        <v>384</v>
      </c>
      <c r="T343" s="111"/>
      <c r="U343" s="110"/>
      <c r="V343" s="110"/>
      <c r="W343" s="49"/>
      <c r="X343" s="65"/>
      <c r="Y343" s="65"/>
      <c r="Z343" s="65"/>
      <c r="AA343" s="49"/>
      <c r="AF343" s="49"/>
      <c r="AG343" s="56"/>
      <c r="AH343" s="56"/>
      <c r="AI343" s="56"/>
      <c r="AJ343" s="49"/>
      <c r="AK343" s="56" t="s">
        <v>1888</v>
      </c>
      <c r="AL343" s="56" t="s">
        <v>169</v>
      </c>
      <c r="AM343" s="56" t="s">
        <v>111</v>
      </c>
      <c r="AN343" s="56">
        <v>98006.0</v>
      </c>
      <c r="AO343" s="67"/>
      <c r="AP343" s="134" t="s">
        <v>1889</v>
      </c>
      <c r="AQ343" s="56" t="s">
        <v>606</v>
      </c>
      <c r="AR343" s="183" t="s">
        <v>1890</v>
      </c>
      <c r="AS343" s="49"/>
      <c r="AT343" s="56" t="s">
        <v>314</v>
      </c>
      <c r="AU343" s="56"/>
      <c r="AV343" s="110" t="s">
        <v>994</v>
      </c>
      <c r="AW343" s="49"/>
      <c r="AX343" s="178" t="s">
        <v>1891</v>
      </c>
      <c r="BB343" s="49"/>
      <c r="BC343" s="69"/>
      <c r="BE343" s="49"/>
      <c r="BF343" s="69"/>
      <c r="BG343" s="69"/>
      <c r="BI343" s="49"/>
    </row>
    <row r="344" ht="15.75" customHeight="1">
      <c r="A344" s="51">
        <v>341.0</v>
      </c>
      <c r="B344" s="50"/>
      <c r="C344" s="178" t="s">
        <v>1892</v>
      </c>
      <c r="D344" s="179"/>
      <c r="E344" s="178" t="s">
        <v>1893</v>
      </c>
      <c r="F344" s="50"/>
      <c r="G344" s="182">
        <v>42909.0</v>
      </c>
      <c r="H344" s="56" t="s">
        <v>94</v>
      </c>
      <c r="I344" s="175"/>
      <c r="J344" s="53"/>
      <c r="K344" s="56" t="s">
        <v>95</v>
      </c>
      <c r="L344" s="56"/>
      <c r="M344" s="56" t="s">
        <v>104</v>
      </c>
      <c r="N344" s="56" t="s">
        <v>53</v>
      </c>
      <c r="O344" s="56" t="s">
        <v>135</v>
      </c>
      <c r="P344" s="182">
        <v>28140.0</v>
      </c>
      <c r="Q344" s="59">
        <f t="shared" si="1"/>
        <v>40</v>
      </c>
      <c r="R344" s="49"/>
      <c r="S344" s="56" t="s">
        <v>127</v>
      </c>
      <c r="T344" s="111"/>
      <c r="U344" s="110"/>
      <c r="V344" s="110"/>
      <c r="W344" s="49"/>
      <c r="X344" s="65"/>
      <c r="Y344" s="65"/>
      <c r="Z344" s="65"/>
      <c r="AA344" s="49"/>
      <c r="AF344" s="49"/>
      <c r="AG344" s="56"/>
      <c r="AH344" s="56"/>
      <c r="AI344" s="56"/>
      <c r="AJ344" s="49"/>
      <c r="AK344" s="56"/>
      <c r="AL344" s="56"/>
      <c r="AM344" s="56"/>
      <c r="AN344" s="56"/>
      <c r="AO344" s="67" t="s">
        <v>1894</v>
      </c>
      <c r="AP344" s="134"/>
      <c r="AQ344" s="56"/>
      <c r="AR344" s="56" t="s">
        <v>1895</v>
      </c>
      <c r="AS344" s="49"/>
      <c r="AT344" s="56"/>
      <c r="AU344" s="56"/>
      <c r="AV344" s="56" t="s">
        <v>182</v>
      </c>
      <c r="AW344" s="49"/>
      <c r="AX344" s="178" t="s">
        <v>1896</v>
      </c>
      <c r="BB344" s="49"/>
      <c r="BC344" s="69"/>
      <c r="BE344" s="49"/>
      <c r="BF344" s="69"/>
      <c r="BG344" s="69"/>
      <c r="BI344" s="49"/>
    </row>
    <row r="345" ht="15.75" customHeight="1">
      <c r="A345" s="51"/>
      <c r="B345" s="50"/>
      <c r="C345" s="50" t="s">
        <v>1897</v>
      </c>
      <c r="D345" s="69"/>
      <c r="E345" s="50"/>
      <c r="F345" s="50"/>
      <c r="G345" s="155"/>
      <c r="H345" s="56"/>
      <c r="I345" s="175"/>
      <c r="J345" s="53"/>
      <c r="K345" s="56"/>
      <c r="L345" s="56"/>
      <c r="M345" s="56"/>
      <c r="N345" s="56"/>
      <c r="O345" s="56"/>
      <c r="P345" s="52"/>
      <c r="Q345" s="59"/>
      <c r="R345" s="49"/>
      <c r="S345" s="56"/>
      <c r="T345" s="111"/>
      <c r="U345" s="110"/>
      <c r="V345" s="110"/>
      <c r="W345" s="49"/>
      <c r="X345" s="65"/>
      <c r="Y345" s="65"/>
      <c r="Z345" s="65"/>
      <c r="AA345" s="49"/>
      <c r="AF345" s="49"/>
      <c r="AG345" s="56"/>
      <c r="AH345" s="56"/>
      <c r="AI345" s="56"/>
      <c r="AJ345" s="49"/>
      <c r="AK345" s="56"/>
      <c r="AL345" s="56"/>
      <c r="AM345" s="56"/>
      <c r="AN345" s="56"/>
      <c r="AO345" s="67"/>
      <c r="AP345" s="134"/>
      <c r="AQ345" s="110"/>
      <c r="AR345" s="56"/>
      <c r="AS345" s="49"/>
      <c r="AT345" s="56"/>
      <c r="AU345" s="56"/>
      <c r="AV345" s="110"/>
      <c r="AW345" s="49"/>
      <c r="AX345" s="69"/>
      <c r="BB345" s="49"/>
      <c r="BC345" s="69"/>
      <c r="BE345" s="49"/>
      <c r="BF345" s="69"/>
      <c r="BG345" s="69"/>
      <c r="BI345" s="49"/>
    </row>
    <row r="346" ht="15.75" customHeight="1">
      <c r="A346" s="51"/>
      <c r="B346" s="50"/>
      <c r="C346" s="50"/>
      <c r="D346" s="69"/>
      <c r="E346" s="50"/>
      <c r="F346" s="50"/>
      <c r="G346" s="155"/>
      <c r="H346" s="56"/>
      <c r="I346" s="175"/>
      <c r="J346" s="53"/>
      <c r="K346" s="56"/>
      <c r="L346" s="56"/>
      <c r="M346" s="56"/>
      <c r="N346" s="56"/>
      <c r="O346" s="56"/>
      <c r="P346" s="52"/>
      <c r="Q346" s="59"/>
      <c r="R346" s="49"/>
      <c r="S346" s="56"/>
      <c r="T346" s="111"/>
      <c r="U346" s="110"/>
      <c r="V346" s="110"/>
      <c r="W346" s="49"/>
      <c r="X346" s="65"/>
      <c r="Y346" s="65"/>
      <c r="Z346" s="65"/>
      <c r="AA346" s="49"/>
      <c r="AF346" s="49"/>
      <c r="AG346" s="56"/>
      <c r="AH346" s="56"/>
      <c r="AI346" s="56"/>
      <c r="AJ346" s="49"/>
      <c r="AK346" s="56"/>
      <c r="AL346" s="56"/>
      <c r="AM346" s="56"/>
      <c r="AN346" s="56"/>
      <c r="AO346" s="67"/>
      <c r="AP346" s="134"/>
      <c r="AQ346" s="110"/>
      <c r="AR346" s="56"/>
      <c r="AS346" s="49"/>
      <c r="AT346" s="56"/>
      <c r="AU346" s="56"/>
      <c r="AV346" s="110"/>
      <c r="AW346" s="49"/>
      <c r="AX346" s="69"/>
      <c r="BB346" s="49"/>
      <c r="BC346" s="69"/>
      <c r="BE346" s="49"/>
      <c r="BF346" s="69"/>
      <c r="BG346" s="69"/>
      <c r="BI346" s="49"/>
    </row>
    <row r="347" ht="15.75" customHeight="1">
      <c r="A347" s="51"/>
      <c r="B347" s="50"/>
      <c r="C347" s="50"/>
      <c r="D347" s="69"/>
      <c r="E347" s="50"/>
      <c r="F347" s="50"/>
      <c r="G347" s="155"/>
      <c r="H347" s="56"/>
      <c r="I347" s="175"/>
      <c r="J347" s="53"/>
      <c r="K347" s="56"/>
      <c r="L347" s="56"/>
      <c r="M347" s="56"/>
      <c r="N347" s="56"/>
      <c r="O347" s="56"/>
      <c r="P347" s="52"/>
      <c r="Q347" s="59"/>
      <c r="R347" s="49"/>
      <c r="S347" s="56"/>
      <c r="T347" s="111"/>
      <c r="U347" s="110"/>
      <c r="V347" s="110"/>
      <c r="W347" s="49"/>
      <c r="X347" s="65"/>
      <c r="Y347" s="65"/>
      <c r="Z347" s="65"/>
      <c r="AA347" s="49"/>
      <c r="AF347" s="49"/>
      <c r="AG347" s="56"/>
      <c r="AH347" s="56"/>
      <c r="AI347" s="56"/>
      <c r="AJ347" s="49"/>
      <c r="AK347" s="56"/>
      <c r="AL347" s="56"/>
      <c r="AM347" s="56"/>
      <c r="AN347" s="56"/>
      <c r="AO347" s="134"/>
      <c r="AP347" s="134"/>
      <c r="AQ347" s="110"/>
      <c r="AR347" s="56"/>
      <c r="AS347" s="49"/>
      <c r="AT347" s="56"/>
      <c r="AU347" s="56"/>
      <c r="AV347" s="110"/>
      <c r="AW347" s="49"/>
      <c r="AX347" s="69"/>
      <c r="BB347" s="49"/>
      <c r="BC347" s="69"/>
      <c r="BE347" s="49"/>
      <c r="BF347" s="69"/>
      <c r="BG347" s="69"/>
      <c r="BI347" s="49"/>
    </row>
    <row r="348" ht="15.75" customHeight="1">
      <c r="A348" s="69"/>
      <c r="D348" s="69"/>
      <c r="G348" s="155"/>
      <c r="H348" s="110"/>
      <c r="I348" s="175"/>
      <c r="J348" s="53"/>
      <c r="K348" s="110"/>
      <c r="L348" s="110"/>
      <c r="M348" s="110"/>
      <c r="N348" s="110"/>
      <c r="O348" s="110"/>
      <c r="P348" s="155"/>
      <c r="Q348" s="59"/>
      <c r="R348" s="49"/>
      <c r="S348" s="110"/>
      <c r="T348" s="111"/>
      <c r="U348" s="110"/>
      <c r="V348" s="110"/>
      <c r="W348" s="49"/>
      <c r="X348" s="110"/>
      <c r="Y348" s="110"/>
      <c r="Z348" s="110"/>
      <c r="AA348" s="49"/>
      <c r="AF348" s="49"/>
      <c r="AG348" s="110"/>
      <c r="AH348" s="110"/>
      <c r="AI348" s="110"/>
      <c r="AJ348" s="49"/>
      <c r="AK348" s="110"/>
      <c r="AL348" s="110"/>
      <c r="AM348" s="110"/>
      <c r="AN348" s="156"/>
      <c r="AO348" s="134"/>
      <c r="AP348" s="134"/>
      <c r="AQ348" s="110"/>
      <c r="AR348" s="110"/>
      <c r="AS348" s="49"/>
      <c r="AT348" s="110"/>
      <c r="AU348" s="110"/>
      <c r="AV348" s="110"/>
      <c r="AW348" s="49"/>
      <c r="AX348" s="69"/>
      <c r="BB348" s="49"/>
      <c r="BC348" s="69"/>
      <c r="BE348" s="49"/>
      <c r="BF348" s="69"/>
      <c r="BG348" s="69"/>
      <c r="BI348" s="49"/>
    </row>
    <row r="349" ht="15.75" customHeight="1">
      <c r="A349" s="69"/>
      <c r="D349" s="69"/>
      <c r="G349" s="155"/>
      <c r="H349" s="110"/>
      <c r="I349" s="175"/>
      <c r="J349" s="53"/>
      <c r="K349" s="110"/>
      <c r="L349" s="110"/>
      <c r="M349" s="110"/>
      <c r="N349" s="110"/>
      <c r="O349" s="110"/>
      <c r="P349" s="155"/>
      <c r="Q349" s="59"/>
      <c r="R349" s="49"/>
      <c r="S349" s="110"/>
      <c r="T349" s="111"/>
      <c r="U349" s="110"/>
      <c r="V349" s="110"/>
      <c r="W349" s="49"/>
      <c r="X349" s="110"/>
      <c r="Y349" s="110"/>
      <c r="Z349" s="110"/>
      <c r="AA349" s="49"/>
      <c r="AF349" s="49"/>
      <c r="AG349" s="110"/>
      <c r="AH349" s="110"/>
      <c r="AI349" s="110"/>
      <c r="AJ349" s="49"/>
      <c r="AK349" s="110"/>
      <c r="AL349" s="110"/>
      <c r="AM349" s="110"/>
      <c r="AN349" s="156"/>
      <c r="AO349" s="134"/>
      <c r="AP349" s="134"/>
      <c r="AQ349" s="110"/>
      <c r="AR349" s="110"/>
      <c r="AS349" s="49"/>
      <c r="AT349" s="110"/>
      <c r="AU349" s="110"/>
      <c r="AV349" s="110"/>
      <c r="AW349" s="49"/>
      <c r="AX349" s="69"/>
      <c r="BB349" s="49"/>
      <c r="BC349" s="69"/>
      <c r="BE349" s="49"/>
      <c r="BF349" s="69"/>
      <c r="BG349" s="69"/>
      <c r="BI349" s="49"/>
    </row>
    <row r="350" ht="15.75" customHeight="1">
      <c r="A350" s="69"/>
      <c r="D350" s="69"/>
      <c r="G350" s="155"/>
      <c r="H350" s="110"/>
      <c r="I350" s="175"/>
      <c r="J350" s="53"/>
      <c r="K350" s="110"/>
      <c r="L350" s="110"/>
      <c r="M350" s="110"/>
      <c r="N350" s="110"/>
      <c r="O350" s="110"/>
      <c r="P350" s="155"/>
      <c r="Q350" s="59"/>
      <c r="R350" s="49"/>
      <c r="S350" s="110"/>
      <c r="T350" s="111"/>
      <c r="U350" s="110"/>
      <c r="V350" s="110"/>
      <c r="W350" s="49"/>
      <c r="X350" s="110"/>
      <c r="Y350" s="110"/>
      <c r="Z350" s="110"/>
      <c r="AA350" s="49"/>
      <c r="AF350" s="49"/>
      <c r="AG350" s="110"/>
      <c r="AH350" s="110"/>
      <c r="AI350" s="110"/>
      <c r="AJ350" s="49"/>
      <c r="AK350" s="110"/>
      <c r="AL350" s="110"/>
      <c r="AM350" s="110"/>
      <c r="AN350" s="156"/>
      <c r="AO350" s="134"/>
      <c r="AP350" s="134"/>
      <c r="AQ350" s="110"/>
      <c r="AR350" s="110"/>
      <c r="AS350" s="49"/>
      <c r="AT350" s="110"/>
      <c r="AU350" s="110"/>
      <c r="AV350" s="110"/>
      <c r="AW350" s="49"/>
      <c r="AX350" s="69"/>
      <c r="BB350" s="49"/>
      <c r="BC350" s="69"/>
      <c r="BE350" s="49"/>
      <c r="BF350" s="69"/>
      <c r="BG350" s="69"/>
      <c r="BI350" s="49"/>
    </row>
    <row r="351" ht="15.75" customHeight="1">
      <c r="A351" s="69"/>
      <c r="D351" s="69"/>
      <c r="G351" s="155"/>
      <c r="H351" s="110"/>
      <c r="I351" s="175"/>
      <c r="J351" s="53"/>
      <c r="K351" s="110"/>
      <c r="L351" s="110"/>
      <c r="M351" s="110"/>
      <c r="N351" s="110"/>
      <c r="O351" s="110"/>
      <c r="P351" s="155"/>
      <c r="Q351" s="59"/>
      <c r="R351" s="49"/>
      <c r="S351" s="110"/>
      <c r="T351" s="111"/>
      <c r="U351" s="110"/>
      <c r="V351" s="110"/>
      <c r="W351" s="49"/>
      <c r="X351" s="110"/>
      <c r="Y351" s="110"/>
      <c r="Z351" s="110"/>
      <c r="AA351" s="49"/>
      <c r="AF351" s="49"/>
      <c r="AG351" s="110"/>
      <c r="AH351" s="110"/>
      <c r="AI351" s="110"/>
      <c r="AJ351" s="49"/>
      <c r="AK351" s="110"/>
      <c r="AL351" s="110"/>
      <c r="AM351" s="110"/>
      <c r="AN351" s="156"/>
      <c r="AO351" s="134"/>
      <c r="AP351" s="134"/>
      <c r="AQ351" s="110"/>
      <c r="AR351" s="110"/>
      <c r="AS351" s="49"/>
      <c r="AT351" s="110"/>
      <c r="AU351" s="110"/>
      <c r="AV351" s="110"/>
      <c r="AW351" s="49"/>
      <c r="AX351" s="69"/>
      <c r="BB351" s="49"/>
      <c r="BC351" s="69"/>
      <c r="BE351" s="49"/>
      <c r="BF351" s="69"/>
      <c r="BG351" s="69"/>
      <c r="BI351" s="49"/>
    </row>
    <row r="352" ht="15.75" customHeight="1">
      <c r="A352" s="69"/>
      <c r="D352" s="69"/>
      <c r="G352" s="155"/>
      <c r="H352" s="110"/>
      <c r="I352" s="175"/>
      <c r="J352" s="53"/>
      <c r="K352" s="110"/>
      <c r="L352" s="110"/>
      <c r="M352" s="110"/>
      <c r="N352" s="110"/>
      <c r="O352" s="110"/>
      <c r="P352" s="155"/>
      <c r="Q352" s="184"/>
      <c r="R352" s="49"/>
      <c r="S352" s="110"/>
      <c r="T352" s="111"/>
      <c r="U352" s="110"/>
      <c r="V352" s="110"/>
      <c r="W352" s="49"/>
      <c r="X352" s="110"/>
      <c r="Y352" s="110"/>
      <c r="Z352" s="110"/>
      <c r="AA352" s="49"/>
      <c r="AF352" s="49"/>
      <c r="AG352" s="110"/>
      <c r="AH352" s="110"/>
      <c r="AI352" s="110"/>
      <c r="AJ352" s="49"/>
      <c r="AK352" s="110"/>
      <c r="AL352" s="110"/>
      <c r="AM352" s="110"/>
      <c r="AN352" s="156"/>
      <c r="AO352" s="134"/>
      <c r="AP352" s="134"/>
      <c r="AQ352" s="110"/>
      <c r="AR352" s="110"/>
      <c r="AS352" s="49"/>
      <c r="AT352" s="110"/>
      <c r="AU352" s="110"/>
      <c r="AV352" s="110"/>
      <c r="AW352" s="49"/>
      <c r="AX352" s="69"/>
      <c r="BB352" s="49"/>
      <c r="BC352" s="69"/>
      <c r="BE352" s="49"/>
      <c r="BF352" s="69"/>
      <c r="BG352" s="69"/>
      <c r="BI352" s="49"/>
    </row>
    <row r="353" ht="15.75" customHeight="1">
      <c r="A353" s="69"/>
      <c r="D353" s="69"/>
      <c r="G353" s="155"/>
      <c r="H353" s="110"/>
      <c r="I353" s="175"/>
      <c r="J353" s="53"/>
      <c r="K353" s="110"/>
      <c r="L353" s="110"/>
      <c r="M353" s="110"/>
      <c r="N353" s="110"/>
      <c r="O353" s="110"/>
      <c r="P353" s="155"/>
      <c r="Q353" s="184"/>
      <c r="R353" s="49"/>
      <c r="S353" s="110"/>
      <c r="T353" s="111"/>
      <c r="U353" s="110"/>
      <c r="V353" s="110"/>
      <c r="W353" s="49"/>
      <c r="X353" s="110"/>
      <c r="Y353" s="110"/>
      <c r="Z353" s="110"/>
      <c r="AA353" s="49"/>
      <c r="AF353" s="49"/>
      <c r="AG353" s="110"/>
      <c r="AH353" s="110"/>
      <c r="AI353" s="110"/>
      <c r="AJ353" s="49"/>
      <c r="AK353" s="110"/>
      <c r="AL353" s="110"/>
      <c r="AM353" s="110"/>
      <c r="AN353" s="156"/>
      <c r="AO353" s="134"/>
      <c r="AP353" s="134"/>
      <c r="AQ353" s="110"/>
      <c r="AR353" s="110"/>
      <c r="AS353" s="49"/>
      <c r="AT353" s="110"/>
      <c r="AU353" s="110"/>
      <c r="AV353" s="110"/>
      <c r="AW353" s="49"/>
      <c r="AX353" s="69"/>
      <c r="BB353" s="49"/>
      <c r="BC353" s="69"/>
      <c r="BE353" s="49"/>
      <c r="BF353" s="69"/>
      <c r="BG353" s="69"/>
      <c r="BI353" s="49"/>
    </row>
    <row r="354" ht="15.75" customHeight="1">
      <c r="A354" s="69"/>
      <c r="D354" s="69"/>
      <c r="G354" s="155"/>
      <c r="H354" s="110"/>
      <c r="I354" s="175"/>
      <c r="J354" s="53"/>
      <c r="K354" s="110"/>
      <c r="L354" s="110"/>
      <c r="M354" s="110"/>
      <c r="N354" s="110"/>
      <c r="O354" s="110"/>
      <c r="P354" s="155"/>
      <c r="Q354" s="184"/>
      <c r="R354" s="49"/>
      <c r="S354" s="110"/>
      <c r="T354" s="111"/>
      <c r="U354" s="110"/>
      <c r="V354" s="110"/>
      <c r="W354" s="49"/>
      <c r="X354" s="110"/>
      <c r="Y354" s="110"/>
      <c r="Z354" s="110"/>
      <c r="AA354" s="49"/>
      <c r="AF354" s="49"/>
      <c r="AG354" s="110"/>
      <c r="AH354" s="110"/>
      <c r="AI354" s="110"/>
      <c r="AJ354" s="49"/>
      <c r="AK354" s="110"/>
      <c r="AL354" s="110"/>
      <c r="AM354" s="110"/>
      <c r="AN354" s="156"/>
      <c r="AO354" s="134"/>
      <c r="AP354" s="134"/>
      <c r="AQ354" s="110"/>
      <c r="AR354" s="110"/>
      <c r="AS354" s="49"/>
      <c r="AT354" s="110"/>
      <c r="AU354" s="110"/>
      <c r="AV354" s="110"/>
      <c r="AW354" s="49"/>
      <c r="AX354" s="69"/>
      <c r="BB354" s="49"/>
      <c r="BC354" s="69"/>
      <c r="BE354" s="49"/>
      <c r="BF354" s="69"/>
      <c r="BG354" s="69"/>
      <c r="BI354" s="49"/>
    </row>
    <row r="355" ht="15.75" customHeight="1">
      <c r="A355" s="69"/>
      <c r="D355" s="69"/>
      <c r="G355" s="155"/>
      <c r="H355" s="110"/>
      <c r="I355" s="175"/>
      <c r="J355" s="53"/>
      <c r="K355" s="110"/>
      <c r="L355" s="110"/>
      <c r="M355" s="110"/>
      <c r="N355" s="110"/>
      <c r="O355" s="110"/>
      <c r="P355" s="155"/>
      <c r="Q355" s="184"/>
      <c r="R355" s="49"/>
      <c r="S355" s="110"/>
      <c r="T355" s="111"/>
      <c r="U355" s="110"/>
      <c r="V355" s="110"/>
      <c r="W355" s="49"/>
      <c r="X355" s="110"/>
      <c r="Y355" s="110"/>
      <c r="Z355" s="110"/>
      <c r="AA355" s="49"/>
      <c r="AF355" s="49"/>
      <c r="AG355" s="110"/>
      <c r="AH355" s="110"/>
      <c r="AI355" s="110"/>
      <c r="AJ355" s="49"/>
      <c r="AK355" s="110"/>
      <c r="AL355" s="110"/>
      <c r="AM355" s="110"/>
      <c r="AN355" s="156"/>
      <c r="AO355" s="134"/>
      <c r="AP355" s="134"/>
      <c r="AQ355" s="110"/>
      <c r="AR355" s="110"/>
      <c r="AS355" s="49"/>
      <c r="AT355" s="110"/>
      <c r="AU355" s="110"/>
      <c r="AV355" s="110"/>
      <c r="AW355" s="49"/>
      <c r="AX355" s="69"/>
      <c r="BB355" s="49"/>
      <c r="BC355" s="69"/>
      <c r="BE355" s="49"/>
      <c r="BF355" s="69"/>
      <c r="BG355" s="69"/>
      <c r="BI355" s="49"/>
    </row>
    <row r="356" ht="15.75" customHeight="1">
      <c r="A356" s="69"/>
      <c r="D356" s="69"/>
      <c r="G356" s="155"/>
      <c r="H356" s="110"/>
      <c r="I356" s="175"/>
      <c r="J356" s="53"/>
      <c r="K356" s="110"/>
      <c r="L356" s="110"/>
      <c r="M356" s="110"/>
      <c r="N356" s="110"/>
      <c r="O356" s="110"/>
      <c r="P356" s="155"/>
      <c r="Q356" s="184"/>
      <c r="R356" s="49"/>
      <c r="S356" s="110"/>
      <c r="T356" s="111"/>
      <c r="U356" s="110"/>
      <c r="V356" s="110"/>
      <c r="W356" s="49"/>
      <c r="X356" s="110"/>
      <c r="Y356" s="110"/>
      <c r="Z356" s="110"/>
      <c r="AA356" s="49"/>
      <c r="AF356" s="49"/>
      <c r="AG356" s="110"/>
      <c r="AH356" s="110"/>
      <c r="AI356" s="110"/>
      <c r="AJ356" s="49"/>
      <c r="AK356" s="110"/>
      <c r="AL356" s="110"/>
      <c r="AM356" s="110"/>
      <c r="AN356" s="156"/>
      <c r="AO356" s="134"/>
      <c r="AP356" s="134"/>
      <c r="AQ356" s="110"/>
      <c r="AR356" s="110"/>
      <c r="AS356" s="49"/>
      <c r="AT356" s="110"/>
      <c r="AU356" s="110"/>
      <c r="AV356" s="110"/>
      <c r="AW356" s="49"/>
      <c r="AX356" s="69"/>
      <c r="BB356" s="49"/>
      <c r="BC356" s="69"/>
      <c r="BE356" s="49"/>
      <c r="BF356" s="69"/>
      <c r="BG356" s="69"/>
      <c r="BI356" s="49"/>
    </row>
    <row r="357" ht="15.75" customHeight="1">
      <c r="A357" s="69"/>
      <c r="D357" s="69"/>
      <c r="G357" s="155"/>
      <c r="H357" s="110"/>
      <c r="I357" s="175"/>
      <c r="J357" s="53"/>
      <c r="K357" s="110"/>
      <c r="L357" s="110"/>
      <c r="M357" s="110"/>
      <c r="N357" s="110"/>
      <c r="O357" s="110"/>
      <c r="P357" s="155"/>
      <c r="Q357" s="184"/>
      <c r="R357" s="49"/>
      <c r="S357" s="110"/>
      <c r="T357" s="111"/>
      <c r="U357" s="110"/>
      <c r="V357" s="110"/>
      <c r="W357" s="49"/>
      <c r="X357" s="110"/>
      <c r="Y357" s="110"/>
      <c r="Z357" s="110"/>
      <c r="AA357" s="49"/>
      <c r="AF357" s="49"/>
      <c r="AG357" s="110"/>
      <c r="AH357" s="110"/>
      <c r="AI357" s="110"/>
      <c r="AJ357" s="49"/>
      <c r="AK357" s="110"/>
      <c r="AL357" s="110"/>
      <c r="AM357" s="110"/>
      <c r="AN357" s="156"/>
      <c r="AO357" s="134"/>
      <c r="AP357" s="134"/>
      <c r="AQ357" s="110"/>
      <c r="AR357" s="110"/>
      <c r="AS357" s="49"/>
      <c r="AT357" s="110"/>
      <c r="AU357" s="110"/>
      <c r="AV357" s="110"/>
      <c r="AW357" s="49"/>
      <c r="AX357" s="69"/>
      <c r="BB357" s="49"/>
      <c r="BC357" s="69"/>
      <c r="BE357" s="49"/>
      <c r="BF357" s="69"/>
      <c r="BG357" s="69"/>
      <c r="BI357" s="49"/>
    </row>
    <row r="358" ht="15.75" customHeight="1">
      <c r="A358" s="69"/>
      <c r="D358" s="69"/>
      <c r="G358" s="155"/>
      <c r="H358" s="110"/>
      <c r="I358" s="175"/>
      <c r="J358" s="53"/>
      <c r="K358" s="110"/>
      <c r="L358" s="110"/>
      <c r="M358" s="110"/>
      <c r="N358" s="110"/>
      <c r="O358" s="110"/>
      <c r="P358" s="155"/>
      <c r="Q358" s="184"/>
      <c r="R358" s="49"/>
      <c r="S358" s="110"/>
      <c r="T358" s="111"/>
      <c r="U358" s="110"/>
      <c r="V358" s="110"/>
      <c r="W358" s="49"/>
      <c r="X358" s="110"/>
      <c r="Y358" s="110"/>
      <c r="Z358" s="110"/>
      <c r="AA358" s="49"/>
      <c r="AF358" s="49"/>
      <c r="AG358" s="110"/>
      <c r="AH358" s="110"/>
      <c r="AI358" s="110"/>
      <c r="AJ358" s="49"/>
      <c r="AK358" s="110"/>
      <c r="AL358" s="110"/>
      <c r="AM358" s="110"/>
      <c r="AN358" s="156"/>
      <c r="AO358" s="134"/>
      <c r="AP358" s="134"/>
      <c r="AQ358" s="110"/>
      <c r="AR358" s="110"/>
      <c r="AS358" s="49"/>
      <c r="AT358" s="110"/>
      <c r="AU358" s="110"/>
      <c r="AV358" s="110"/>
      <c r="AW358" s="49"/>
      <c r="AX358" s="69"/>
      <c r="BB358" s="49"/>
      <c r="BC358" s="69"/>
      <c r="BE358" s="49"/>
      <c r="BF358" s="69"/>
      <c r="BG358" s="69"/>
      <c r="BI358" s="49"/>
    </row>
    <row r="359" ht="15.75" customHeight="1">
      <c r="A359" s="69"/>
      <c r="D359" s="69"/>
      <c r="G359" s="155"/>
      <c r="H359" s="110"/>
      <c r="I359" s="175"/>
      <c r="J359" s="53"/>
      <c r="K359" s="110"/>
      <c r="L359" s="110"/>
      <c r="M359" s="110"/>
      <c r="N359" s="110"/>
      <c r="O359" s="110"/>
      <c r="P359" s="155"/>
      <c r="Q359" s="184"/>
      <c r="R359" s="49"/>
      <c r="S359" s="110"/>
      <c r="T359" s="111"/>
      <c r="U359" s="110"/>
      <c r="V359" s="110"/>
      <c r="W359" s="49"/>
      <c r="X359" s="110"/>
      <c r="Y359" s="110"/>
      <c r="Z359" s="110"/>
      <c r="AA359" s="49"/>
      <c r="AF359" s="49"/>
      <c r="AG359" s="110"/>
      <c r="AH359" s="110"/>
      <c r="AI359" s="110"/>
      <c r="AJ359" s="49"/>
      <c r="AK359" s="110"/>
      <c r="AL359" s="110"/>
      <c r="AM359" s="110"/>
      <c r="AN359" s="156"/>
      <c r="AO359" s="134"/>
      <c r="AP359" s="134"/>
      <c r="AQ359" s="110"/>
      <c r="AR359" s="110"/>
      <c r="AS359" s="49"/>
      <c r="AT359" s="110"/>
      <c r="AU359" s="110"/>
      <c r="AV359" s="110"/>
      <c r="AW359" s="49"/>
      <c r="AX359" s="69"/>
      <c r="BB359" s="49"/>
      <c r="BC359" s="69"/>
      <c r="BE359" s="49"/>
      <c r="BF359" s="69"/>
      <c r="BG359" s="69"/>
      <c r="BI359" s="49"/>
    </row>
    <row r="360" ht="15.75" customHeight="1">
      <c r="A360" s="69"/>
      <c r="D360" s="69"/>
      <c r="G360" s="155"/>
      <c r="H360" s="110"/>
      <c r="I360" s="175"/>
      <c r="J360" s="53"/>
      <c r="K360" s="110"/>
      <c r="L360" s="110"/>
      <c r="M360" s="110"/>
      <c r="N360" s="110"/>
      <c r="O360" s="110"/>
      <c r="P360" s="155"/>
      <c r="Q360" s="184"/>
      <c r="R360" s="49"/>
      <c r="S360" s="110"/>
      <c r="T360" s="111"/>
      <c r="U360" s="110"/>
      <c r="V360" s="110"/>
      <c r="W360" s="49"/>
      <c r="X360" s="110"/>
      <c r="Y360" s="110"/>
      <c r="Z360" s="110"/>
      <c r="AA360" s="49"/>
      <c r="AF360" s="49"/>
      <c r="AG360" s="110"/>
      <c r="AH360" s="110"/>
      <c r="AI360" s="110"/>
      <c r="AJ360" s="49"/>
      <c r="AK360" s="110"/>
      <c r="AL360" s="110"/>
      <c r="AM360" s="110"/>
      <c r="AN360" s="156"/>
      <c r="AO360" s="134"/>
      <c r="AP360" s="134"/>
      <c r="AQ360" s="110"/>
      <c r="AR360" s="110"/>
      <c r="AS360" s="49"/>
      <c r="AT360" s="110"/>
      <c r="AU360" s="110"/>
      <c r="AV360" s="110"/>
      <c r="AW360" s="49"/>
      <c r="AX360" s="69"/>
      <c r="BB360" s="49"/>
      <c r="BC360" s="69"/>
      <c r="BE360" s="49"/>
      <c r="BF360" s="69"/>
      <c r="BG360" s="69"/>
      <c r="BI360" s="49"/>
    </row>
    <row r="361" ht="15.75" customHeight="1">
      <c r="A361" s="69"/>
      <c r="D361" s="69"/>
      <c r="G361" s="155"/>
      <c r="H361" s="110"/>
      <c r="I361" s="175"/>
      <c r="J361" s="53"/>
      <c r="K361" s="110"/>
      <c r="L361" s="110"/>
      <c r="M361" s="110"/>
      <c r="N361" s="110"/>
      <c r="O361" s="110"/>
      <c r="P361" s="155"/>
      <c r="Q361" s="184"/>
      <c r="R361" s="49"/>
      <c r="S361" s="110"/>
      <c r="T361" s="111"/>
      <c r="U361" s="110"/>
      <c r="V361" s="110"/>
      <c r="W361" s="49"/>
      <c r="X361" s="110"/>
      <c r="Y361" s="110"/>
      <c r="Z361" s="110"/>
      <c r="AA361" s="49"/>
      <c r="AF361" s="49"/>
      <c r="AG361" s="110"/>
      <c r="AH361" s="110"/>
      <c r="AI361" s="110"/>
      <c r="AJ361" s="49"/>
      <c r="AK361" s="110"/>
      <c r="AL361" s="110"/>
      <c r="AM361" s="110"/>
      <c r="AN361" s="156"/>
      <c r="AO361" s="134"/>
      <c r="AP361" s="134"/>
      <c r="AQ361" s="110"/>
      <c r="AR361" s="110"/>
      <c r="AS361" s="49"/>
      <c r="AT361" s="110"/>
      <c r="AU361" s="110"/>
      <c r="AV361" s="110"/>
      <c r="AW361" s="49"/>
      <c r="AX361" s="69"/>
      <c r="BB361" s="49"/>
      <c r="BC361" s="69"/>
      <c r="BE361" s="49"/>
      <c r="BF361" s="69"/>
      <c r="BG361" s="69"/>
      <c r="BI361" s="49"/>
    </row>
    <row r="362" ht="15.75" customHeight="1">
      <c r="A362" s="69"/>
      <c r="D362" s="69"/>
      <c r="G362" s="155"/>
      <c r="H362" s="110"/>
      <c r="I362" s="175"/>
      <c r="J362" s="53"/>
      <c r="K362" s="110"/>
      <c r="L362" s="110"/>
      <c r="M362" s="110"/>
      <c r="N362" s="110"/>
      <c r="O362" s="110"/>
      <c r="P362" s="155"/>
      <c r="Q362" s="184"/>
      <c r="R362" s="49"/>
      <c r="S362" s="110"/>
      <c r="T362" s="111"/>
      <c r="U362" s="110"/>
      <c r="V362" s="110"/>
      <c r="W362" s="49"/>
      <c r="X362" s="110"/>
      <c r="Y362" s="110"/>
      <c r="Z362" s="110"/>
      <c r="AA362" s="49"/>
      <c r="AF362" s="49"/>
      <c r="AG362" s="110"/>
      <c r="AH362" s="110"/>
      <c r="AI362" s="110"/>
      <c r="AJ362" s="49"/>
      <c r="AK362" s="110"/>
      <c r="AL362" s="110"/>
      <c r="AM362" s="110"/>
      <c r="AN362" s="156"/>
      <c r="AO362" s="134"/>
      <c r="AP362" s="134"/>
      <c r="AQ362" s="110"/>
      <c r="AR362" s="110"/>
      <c r="AS362" s="49"/>
      <c r="AT362" s="110"/>
      <c r="AU362" s="110"/>
      <c r="AV362" s="110"/>
      <c r="AW362" s="49"/>
      <c r="AX362" s="69"/>
      <c r="BB362" s="49"/>
      <c r="BC362" s="69"/>
      <c r="BE362" s="49"/>
      <c r="BF362" s="69"/>
      <c r="BG362" s="69"/>
      <c r="BI362" s="49"/>
    </row>
    <row r="363" ht="15.75" customHeight="1">
      <c r="A363" s="69"/>
      <c r="D363" s="69"/>
      <c r="G363" s="155"/>
      <c r="H363" s="110"/>
      <c r="I363" s="175"/>
      <c r="J363" s="53"/>
      <c r="K363" s="110"/>
      <c r="L363" s="110"/>
      <c r="M363" s="110"/>
      <c r="N363" s="110"/>
      <c r="O363" s="110"/>
      <c r="P363" s="155"/>
      <c r="Q363" s="184"/>
      <c r="R363" s="49"/>
      <c r="S363" s="110"/>
      <c r="T363" s="111"/>
      <c r="U363" s="110"/>
      <c r="V363" s="110"/>
      <c r="W363" s="49"/>
      <c r="X363" s="110"/>
      <c r="Y363" s="110"/>
      <c r="Z363" s="110"/>
      <c r="AA363" s="49"/>
      <c r="AF363" s="49"/>
      <c r="AG363" s="110"/>
      <c r="AH363" s="110"/>
      <c r="AI363" s="110"/>
      <c r="AJ363" s="49"/>
      <c r="AK363" s="110"/>
      <c r="AL363" s="110"/>
      <c r="AM363" s="110"/>
      <c r="AN363" s="156"/>
      <c r="AO363" s="134"/>
      <c r="AP363" s="134"/>
      <c r="AQ363" s="110"/>
      <c r="AR363" s="110"/>
      <c r="AS363" s="49"/>
      <c r="AT363" s="110"/>
      <c r="AU363" s="110"/>
      <c r="AV363" s="110"/>
      <c r="AW363" s="49"/>
      <c r="AX363" s="69"/>
      <c r="BB363" s="49"/>
      <c r="BC363" s="69"/>
      <c r="BE363" s="49"/>
      <c r="BF363" s="69"/>
      <c r="BG363" s="69"/>
      <c r="BI363" s="49"/>
    </row>
    <row r="364" ht="15.75" customHeight="1">
      <c r="A364" s="69"/>
      <c r="D364" s="69"/>
      <c r="G364" s="155"/>
      <c r="H364" s="110"/>
      <c r="I364" s="175"/>
      <c r="J364" s="53"/>
      <c r="K364" s="110"/>
      <c r="L364" s="110"/>
      <c r="M364" s="110"/>
      <c r="N364" s="110"/>
      <c r="O364" s="110"/>
      <c r="P364" s="155"/>
      <c r="Q364" s="184"/>
      <c r="R364" s="49"/>
      <c r="S364" s="110"/>
      <c r="T364" s="111"/>
      <c r="U364" s="110"/>
      <c r="V364" s="110"/>
      <c r="W364" s="49"/>
      <c r="X364" s="110"/>
      <c r="Y364" s="110"/>
      <c r="Z364" s="110"/>
      <c r="AA364" s="49"/>
      <c r="AF364" s="49"/>
      <c r="AG364" s="110"/>
      <c r="AH364" s="110"/>
      <c r="AI364" s="110"/>
      <c r="AJ364" s="49"/>
      <c r="AK364" s="110"/>
      <c r="AL364" s="110"/>
      <c r="AM364" s="110"/>
      <c r="AN364" s="156"/>
      <c r="AO364" s="134"/>
      <c r="AP364" s="134"/>
      <c r="AQ364" s="110"/>
      <c r="AR364" s="110"/>
      <c r="AS364" s="49"/>
      <c r="AT364" s="110"/>
      <c r="AU364" s="110"/>
      <c r="AV364" s="110"/>
      <c r="AW364" s="49"/>
      <c r="AX364" s="69"/>
      <c r="BB364" s="49"/>
      <c r="BC364" s="69"/>
      <c r="BE364" s="49"/>
      <c r="BF364" s="69"/>
      <c r="BG364" s="69"/>
      <c r="BI364" s="49"/>
    </row>
    <row r="365" ht="15.75" customHeight="1">
      <c r="A365" s="69"/>
      <c r="D365" s="69"/>
      <c r="G365" s="155"/>
      <c r="H365" s="110"/>
      <c r="I365" s="175"/>
      <c r="J365" s="53"/>
      <c r="K365" s="110"/>
      <c r="L365" s="110"/>
      <c r="M365" s="110"/>
      <c r="N365" s="110"/>
      <c r="O365" s="110"/>
      <c r="P365" s="155"/>
      <c r="Q365" s="184"/>
      <c r="R365" s="49"/>
      <c r="S365" s="110"/>
      <c r="T365" s="111"/>
      <c r="U365" s="110"/>
      <c r="V365" s="110"/>
      <c r="W365" s="49"/>
      <c r="X365" s="110"/>
      <c r="Y365" s="110"/>
      <c r="Z365" s="110"/>
      <c r="AA365" s="49"/>
      <c r="AF365" s="49"/>
      <c r="AG365" s="110"/>
      <c r="AH365" s="110"/>
      <c r="AI365" s="110"/>
      <c r="AJ365" s="49"/>
      <c r="AK365" s="110"/>
      <c r="AL365" s="110"/>
      <c r="AM365" s="110"/>
      <c r="AN365" s="156"/>
      <c r="AO365" s="134"/>
      <c r="AP365" s="134"/>
      <c r="AQ365" s="110"/>
      <c r="AR365" s="110"/>
      <c r="AS365" s="49"/>
      <c r="AT365" s="110"/>
      <c r="AU365" s="110"/>
      <c r="AV365" s="110"/>
      <c r="AW365" s="49"/>
      <c r="AX365" s="69"/>
      <c r="BB365" s="49"/>
      <c r="BC365" s="69"/>
      <c r="BE365" s="49"/>
      <c r="BF365" s="69"/>
      <c r="BG365" s="69"/>
      <c r="BI365" s="49"/>
    </row>
    <row r="366" ht="15.75" customHeight="1">
      <c r="A366" s="69"/>
      <c r="D366" s="69"/>
      <c r="G366" s="155"/>
      <c r="H366" s="110"/>
      <c r="I366" s="175"/>
      <c r="J366" s="53"/>
      <c r="K366" s="110"/>
      <c r="L366" s="110"/>
      <c r="M366" s="110"/>
      <c r="N366" s="110"/>
      <c r="O366" s="110"/>
      <c r="P366" s="155"/>
      <c r="Q366" s="184"/>
      <c r="R366" s="49"/>
      <c r="S366" s="110"/>
      <c r="T366" s="111"/>
      <c r="U366" s="110"/>
      <c r="V366" s="110"/>
      <c r="W366" s="49"/>
      <c r="X366" s="110"/>
      <c r="Y366" s="110"/>
      <c r="Z366" s="110"/>
      <c r="AA366" s="49"/>
      <c r="AF366" s="49"/>
      <c r="AG366" s="110"/>
      <c r="AH366" s="110"/>
      <c r="AI366" s="110"/>
      <c r="AJ366" s="49"/>
      <c r="AK366" s="110"/>
      <c r="AL366" s="110"/>
      <c r="AM366" s="110"/>
      <c r="AN366" s="156"/>
      <c r="AO366" s="134"/>
      <c r="AP366" s="134"/>
      <c r="AQ366" s="110"/>
      <c r="AR366" s="110"/>
      <c r="AS366" s="49"/>
      <c r="AT366" s="110"/>
      <c r="AU366" s="110"/>
      <c r="AV366" s="110"/>
      <c r="AW366" s="49"/>
      <c r="AX366" s="69"/>
      <c r="BB366" s="49"/>
      <c r="BC366" s="69"/>
      <c r="BE366" s="49"/>
      <c r="BF366" s="69"/>
      <c r="BG366" s="69"/>
      <c r="BI366" s="49"/>
    </row>
    <row r="367" ht="15.75" customHeight="1">
      <c r="A367" s="69"/>
      <c r="D367" s="69"/>
      <c r="G367" s="155"/>
      <c r="H367" s="110"/>
      <c r="I367" s="175"/>
      <c r="J367" s="53"/>
      <c r="K367" s="110"/>
      <c r="L367" s="110"/>
      <c r="M367" s="110"/>
      <c r="N367" s="110"/>
      <c r="O367" s="110"/>
      <c r="P367" s="155"/>
      <c r="Q367" s="184"/>
      <c r="R367" s="49"/>
      <c r="S367" s="110"/>
      <c r="T367" s="111"/>
      <c r="U367" s="110"/>
      <c r="V367" s="110"/>
      <c r="W367" s="49"/>
      <c r="X367" s="110"/>
      <c r="Y367" s="110"/>
      <c r="Z367" s="110"/>
      <c r="AA367" s="49"/>
      <c r="AF367" s="49"/>
      <c r="AG367" s="110"/>
      <c r="AH367" s="110"/>
      <c r="AI367" s="110"/>
      <c r="AJ367" s="49"/>
      <c r="AK367" s="110"/>
      <c r="AL367" s="110"/>
      <c r="AM367" s="110"/>
      <c r="AN367" s="156"/>
      <c r="AO367" s="134"/>
      <c r="AP367" s="134"/>
      <c r="AQ367" s="110"/>
      <c r="AR367" s="110"/>
      <c r="AS367" s="49"/>
      <c r="AT367" s="110"/>
      <c r="AU367" s="110"/>
      <c r="AV367" s="110"/>
      <c r="AW367" s="49"/>
      <c r="AX367" s="69"/>
      <c r="BB367" s="49"/>
      <c r="BC367" s="69"/>
      <c r="BE367" s="49"/>
      <c r="BF367" s="69"/>
      <c r="BG367" s="69"/>
      <c r="BI367" s="49"/>
    </row>
    <row r="368" ht="15.75" customHeight="1">
      <c r="A368" s="69"/>
      <c r="D368" s="69"/>
      <c r="G368" s="155"/>
      <c r="H368" s="110"/>
      <c r="I368" s="175"/>
      <c r="J368" s="53"/>
      <c r="K368" s="110"/>
      <c r="L368" s="110"/>
      <c r="M368" s="110"/>
      <c r="N368" s="110"/>
      <c r="O368" s="110"/>
      <c r="P368" s="155"/>
      <c r="Q368" s="184"/>
      <c r="R368" s="49"/>
      <c r="S368" s="110"/>
      <c r="T368" s="111"/>
      <c r="U368" s="110"/>
      <c r="V368" s="110"/>
      <c r="W368" s="49"/>
      <c r="X368" s="110"/>
      <c r="Y368" s="110"/>
      <c r="Z368" s="110"/>
      <c r="AA368" s="49"/>
      <c r="AF368" s="49"/>
      <c r="AG368" s="110"/>
      <c r="AH368" s="110"/>
      <c r="AI368" s="110"/>
      <c r="AJ368" s="49"/>
      <c r="AK368" s="110"/>
      <c r="AL368" s="110"/>
      <c r="AM368" s="110"/>
      <c r="AN368" s="156"/>
      <c r="AO368" s="134"/>
      <c r="AP368" s="134"/>
      <c r="AQ368" s="110"/>
      <c r="AR368" s="110"/>
      <c r="AS368" s="49"/>
      <c r="AT368" s="110"/>
      <c r="AU368" s="110"/>
      <c r="AV368" s="110"/>
      <c r="AW368" s="49"/>
      <c r="AX368" s="69"/>
      <c r="BB368" s="49"/>
      <c r="BC368" s="69"/>
      <c r="BE368" s="49"/>
      <c r="BF368" s="69"/>
      <c r="BG368" s="69"/>
      <c r="BI368" s="49"/>
    </row>
    <row r="369" ht="15.75" customHeight="1">
      <c r="A369" s="69"/>
      <c r="D369" s="69"/>
      <c r="G369" s="155"/>
      <c r="H369" s="110"/>
      <c r="I369" s="175"/>
      <c r="J369" s="53"/>
      <c r="K369" s="110"/>
      <c r="L369" s="110"/>
      <c r="M369" s="110"/>
      <c r="N369" s="110"/>
      <c r="O369" s="110"/>
      <c r="P369" s="155"/>
      <c r="Q369" s="184"/>
      <c r="R369" s="49"/>
      <c r="S369" s="110"/>
      <c r="T369" s="111"/>
      <c r="U369" s="110"/>
      <c r="V369" s="110"/>
      <c r="W369" s="49"/>
      <c r="X369" s="110"/>
      <c r="Y369" s="110"/>
      <c r="Z369" s="110"/>
      <c r="AA369" s="49"/>
      <c r="AF369" s="49"/>
      <c r="AG369" s="110"/>
      <c r="AH369" s="110"/>
      <c r="AI369" s="110"/>
      <c r="AJ369" s="49"/>
      <c r="AK369" s="110"/>
      <c r="AL369" s="110"/>
      <c r="AM369" s="110"/>
      <c r="AN369" s="156"/>
      <c r="AO369" s="134"/>
      <c r="AP369" s="134"/>
      <c r="AQ369" s="110"/>
      <c r="AR369" s="110"/>
      <c r="AS369" s="49"/>
      <c r="AT369" s="110"/>
      <c r="AU369" s="110"/>
      <c r="AV369" s="110"/>
      <c r="AW369" s="49"/>
      <c r="AX369" s="69"/>
      <c r="BB369" s="49"/>
      <c r="BC369" s="69"/>
      <c r="BE369" s="49"/>
      <c r="BF369" s="69"/>
      <c r="BG369" s="69"/>
      <c r="BI369" s="49"/>
    </row>
    <row r="370" ht="15.75" customHeight="1">
      <c r="A370" s="69"/>
      <c r="D370" s="69"/>
      <c r="G370" s="155"/>
      <c r="H370" s="110"/>
      <c r="I370" s="175"/>
      <c r="J370" s="53"/>
      <c r="K370" s="110"/>
      <c r="L370" s="110"/>
      <c r="M370" s="110"/>
      <c r="N370" s="110"/>
      <c r="O370" s="110"/>
      <c r="P370" s="155"/>
      <c r="Q370" s="184"/>
      <c r="R370" s="49"/>
      <c r="S370" s="110"/>
      <c r="T370" s="111"/>
      <c r="U370" s="110"/>
      <c r="V370" s="110"/>
      <c r="W370" s="49"/>
      <c r="X370" s="110"/>
      <c r="Y370" s="110"/>
      <c r="Z370" s="110"/>
      <c r="AA370" s="49"/>
      <c r="AF370" s="49"/>
      <c r="AG370" s="110"/>
      <c r="AH370" s="110"/>
      <c r="AI370" s="110"/>
      <c r="AJ370" s="49"/>
      <c r="AK370" s="110"/>
      <c r="AL370" s="110"/>
      <c r="AM370" s="110"/>
      <c r="AN370" s="156"/>
      <c r="AO370" s="134"/>
      <c r="AP370" s="134"/>
      <c r="AQ370" s="110"/>
      <c r="AR370" s="110"/>
      <c r="AS370" s="49"/>
      <c r="AT370" s="110"/>
      <c r="AU370" s="110"/>
      <c r="AV370" s="110"/>
      <c r="AW370" s="49"/>
      <c r="AX370" s="69"/>
      <c r="BB370" s="49"/>
      <c r="BC370" s="69"/>
      <c r="BE370" s="49"/>
      <c r="BF370" s="69"/>
      <c r="BG370" s="69"/>
      <c r="BI370" s="49"/>
    </row>
    <row r="371" ht="15.75" customHeight="1">
      <c r="A371" s="69"/>
      <c r="D371" s="69"/>
      <c r="G371" s="155"/>
      <c r="H371" s="110"/>
      <c r="I371" s="175"/>
      <c r="J371" s="53"/>
      <c r="K371" s="110"/>
      <c r="L371" s="110"/>
      <c r="M371" s="110"/>
      <c r="N371" s="110"/>
      <c r="O371" s="110"/>
      <c r="P371" s="155"/>
      <c r="Q371" s="184"/>
      <c r="R371" s="49"/>
      <c r="S371" s="110"/>
      <c r="T371" s="111"/>
      <c r="U371" s="110"/>
      <c r="V371" s="110"/>
      <c r="W371" s="49"/>
      <c r="X371" s="110"/>
      <c r="Y371" s="110"/>
      <c r="Z371" s="110"/>
      <c r="AA371" s="49"/>
      <c r="AF371" s="49"/>
      <c r="AG371" s="110"/>
      <c r="AH371" s="110"/>
      <c r="AI371" s="110"/>
      <c r="AJ371" s="49"/>
      <c r="AK371" s="110"/>
      <c r="AL371" s="110"/>
      <c r="AM371" s="110"/>
      <c r="AN371" s="156"/>
      <c r="AO371" s="134"/>
      <c r="AP371" s="134"/>
      <c r="AQ371" s="110"/>
      <c r="AR371" s="110"/>
      <c r="AS371" s="49"/>
      <c r="AT371" s="110"/>
      <c r="AU371" s="110"/>
      <c r="AV371" s="110"/>
      <c r="AW371" s="49"/>
      <c r="AX371" s="69"/>
      <c r="BB371" s="49"/>
      <c r="BC371" s="69"/>
      <c r="BE371" s="49"/>
      <c r="BF371" s="69"/>
      <c r="BG371" s="69"/>
      <c r="BI371" s="49"/>
    </row>
    <row r="372" ht="15.75" customHeight="1">
      <c r="A372" s="69"/>
      <c r="D372" s="69"/>
      <c r="G372" s="155"/>
      <c r="H372" s="110"/>
      <c r="I372" s="175"/>
      <c r="J372" s="53"/>
      <c r="K372" s="110"/>
      <c r="L372" s="110"/>
      <c r="M372" s="110"/>
      <c r="N372" s="110"/>
      <c r="O372" s="110"/>
      <c r="P372" s="155"/>
      <c r="Q372" s="184"/>
      <c r="R372" s="49"/>
      <c r="S372" s="110"/>
      <c r="T372" s="111"/>
      <c r="U372" s="110"/>
      <c r="V372" s="110"/>
      <c r="W372" s="49"/>
      <c r="X372" s="110"/>
      <c r="Y372" s="110"/>
      <c r="Z372" s="110"/>
      <c r="AA372" s="49"/>
      <c r="AF372" s="49"/>
      <c r="AG372" s="110"/>
      <c r="AH372" s="110"/>
      <c r="AI372" s="110"/>
      <c r="AJ372" s="49"/>
      <c r="AK372" s="110"/>
      <c r="AL372" s="110"/>
      <c r="AM372" s="110"/>
      <c r="AN372" s="156"/>
      <c r="AO372" s="134"/>
      <c r="AP372" s="134"/>
      <c r="AQ372" s="110"/>
      <c r="AR372" s="110"/>
      <c r="AS372" s="49"/>
      <c r="AT372" s="110"/>
      <c r="AU372" s="110"/>
      <c r="AV372" s="110"/>
      <c r="AW372" s="49"/>
      <c r="AX372" s="69"/>
      <c r="BB372" s="49"/>
      <c r="BC372" s="69"/>
      <c r="BE372" s="49"/>
      <c r="BF372" s="69"/>
      <c r="BG372" s="69"/>
      <c r="BI372" s="49"/>
    </row>
    <row r="373" ht="15.75" customHeight="1">
      <c r="A373" s="69"/>
      <c r="D373" s="69"/>
      <c r="G373" s="155"/>
      <c r="H373" s="110"/>
      <c r="I373" s="175"/>
      <c r="J373" s="53"/>
      <c r="K373" s="110"/>
      <c r="L373" s="110"/>
      <c r="M373" s="110"/>
      <c r="N373" s="110"/>
      <c r="O373" s="110"/>
      <c r="P373" s="155"/>
      <c r="Q373" s="184"/>
      <c r="R373" s="49"/>
      <c r="S373" s="110"/>
      <c r="T373" s="111"/>
      <c r="U373" s="110"/>
      <c r="V373" s="110"/>
      <c r="W373" s="49"/>
      <c r="X373" s="110"/>
      <c r="Y373" s="110"/>
      <c r="Z373" s="110"/>
      <c r="AA373" s="49"/>
      <c r="AF373" s="49"/>
      <c r="AG373" s="110"/>
      <c r="AH373" s="110"/>
      <c r="AI373" s="110"/>
      <c r="AJ373" s="49"/>
      <c r="AK373" s="110"/>
      <c r="AL373" s="110"/>
      <c r="AM373" s="110"/>
      <c r="AN373" s="156"/>
      <c r="AO373" s="134"/>
      <c r="AP373" s="134"/>
      <c r="AQ373" s="110"/>
      <c r="AR373" s="110"/>
      <c r="AS373" s="49"/>
      <c r="AT373" s="110"/>
      <c r="AU373" s="110"/>
      <c r="AV373" s="110"/>
      <c r="AW373" s="49"/>
      <c r="AX373" s="69"/>
      <c r="BB373" s="49"/>
      <c r="BC373" s="69"/>
      <c r="BE373" s="49"/>
      <c r="BF373" s="69"/>
      <c r="BG373" s="69"/>
      <c r="BI373" s="49"/>
    </row>
    <row r="374" ht="15.75" customHeight="1">
      <c r="A374" s="69"/>
      <c r="D374" s="69"/>
      <c r="G374" s="155"/>
      <c r="H374" s="110"/>
      <c r="I374" s="175"/>
      <c r="J374" s="53"/>
      <c r="K374" s="110"/>
      <c r="L374" s="110"/>
      <c r="M374" s="110"/>
      <c r="N374" s="110"/>
      <c r="O374" s="110"/>
      <c r="P374" s="155"/>
      <c r="Q374" s="184"/>
      <c r="R374" s="49"/>
      <c r="S374" s="110"/>
      <c r="T374" s="111"/>
      <c r="U374" s="110"/>
      <c r="V374" s="110"/>
      <c r="W374" s="49"/>
      <c r="X374" s="110"/>
      <c r="Y374" s="110"/>
      <c r="Z374" s="110"/>
      <c r="AA374" s="49"/>
      <c r="AF374" s="49"/>
      <c r="AG374" s="110"/>
      <c r="AH374" s="110"/>
      <c r="AI374" s="110"/>
      <c r="AJ374" s="49"/>
      <c r="AK374" s="110"/>
      <c r="AL374" s="110"/>
      <c r="AM374" s="110"/>
      <c r="AN374" s="156"/>
      <c r="AO374" s="134"/>
      <c r="AP374" s="134"/>
      <c r="AQ374" s="110"/>
      <c r="AR374" s="110"/>
      <c r="AS374" s="49"/>
      <c r="AT374" s="110"/>
      <c r="AU374" s="110"/>
      <c r="AV374" s="110"/>
      <c r="AW374" s="49"/>
      <c r="AX374" s="69"/>
      <c r="BB374" s="49"/>
      <c r="BC374" s="69"/>
      <c r="BE374" s="49"/>
      <c r="BF374" s="69"/>
      <c r="BG374" s="69"/>
      <c r="BI374" s="49"/>
    </row>
    <row r="375" ht="15.75" customHeight="1">
      <c r="A375" s="69"/>
      <c r="D375" s="69"/>
      <c r="G375" s="155"/>
      <c r="H375" s="110"/>
      <c r="I375" s="175"/>
      <c r="J375" s="53"/>
      <c r="K375" s="110"/>
      <c r="L375" s="110"/>
      <c r="M375" s="110"/>
      <c r="N375" s="110"/>
      <c r="O375" s="110"/>
      <c r="P375" s="155"/>
      <c r="Q375" s="184"/>
      <c r="R375" s="49"/>
      <c r="S375" s="110"/>
      <c r="T375" s="111"/>
      <c r="U375" s="110"/>
      <c r="V375" s="110"/>
      <c r="W375" s="49"/>
      <c r="X375" s="110"/>
      <c r="Y375" s="110"/>
      <c r="Z375" s="110"/>
      <c r="AA375" s="49"/>
      <c r="AF375" s="49"/>
      <c r="AG375" s="110"/>
      <c r="AH375" s="110"/>
      <c r="AI375" s="110"/>
      <c r="AJ375" s="49"/>
      <c r="AK375" s="110"/>
      <c r="AL375" s="110"/>
      <c r="AM375" s="110"/>
      <c r="AN375" s="156"/>
      <c r="AO375" s="134"/>
      <c r="AP375" s="134"/>
      <c r="AQ375" s="110"/>
      <c r="AR375" s="110"/>
      <c r="AS375" s="49"/>
      <c r="AT375" s="110"/>
      <c r="AU375" s="110"/>
      <c r="AV375" s="110"/>
      <c r="AW375" s="49"/>
      <c r="AX375" s="69"/>
      <c r="BB375" s="49"/>
      <c r="BC375" s="69"/>
      <c r="BE375" s="49"/>
      <c r="BF375" s="69"/>
      <c r="BG375" s="69"/>
      <c r="BI375" s="49"/>
    </row>
    <row r="376" ht="15.75" customHeight="1">
      <c r="A376" s="69"/>
      <c r="D376" s="69"/>
      <c r="G376" s="155"/>
      <c r="H376" s="110"/>
      <c r="I376" s="175"/>
      <c r="J376" s="53"/>
      <c r="K376" s="110"/>
      <c r="L376" s="110"/>
      <c r="M376" s="110"/>
      <c r="N376" s="110"/>
      <c r="O376" s="110"/>
      <c r="P376" s="155"/>
      <c r="Q376" s="184"/>
      <c r="R376" s="49"/>
      <c r="S376" s="110"/>
      <c r="T376" s="111"/>
      <c r="U376" s="110"/>
      <c r="V376" s="110"/>
      <c r="W376" s="49"/>
      <c r="X376" s="110"/>
      <c r="Y376" s="110"/>
      <c r="Z376" s="110"/>
      <c r="AA376" s="49"/>
      <c r="AF376" s="49"/>
      <c r="AG376" s="110"/>
      <c r="AH376" s="110"/>
      <c r="AI376" s="110"/>
      <c r="AJ376" s="49"/>
      <c r="AK376" s="110"/>
      <c r="AL376" s="110"/>
      <c r="AM376" s="110"/>
      <c r="AN376" s="156"/>
      <c r="AO376" s="134"/>
      <c r="AP376" s="134"/>
      <c r="AQ376" s="110"/>
      <c r="AR376" s="110"/>
      <c r="AS376" s="49"/>
      <c r="AT376" s="110"/>
      <c r="AU376" s="110"/>
      <c r="AV376" s="110"/>
      <c r="AW376" s="49"/>
      <c r="AX376" s="69"/>
      <c r="BB376" s="49"/>
      <c r="BC376" s="69"/>
      <c r="BE376" s="49"/>
      <c r="BF376" s="69"/>
      <c r="BG376" s="69"/>
      <c r="BI376" s="49"/>
    </row>
    <row r="377" ht="15.75" customHeight="1">
      <c r="A377" s="69"/>
      <c r="D377" s="69"/>
      <c r="G377" s="155"/>
      <c r="H377" s="110"/>
      <c r="I377" s="175"/>
      <c r="J377" s="53"/>
      <c r="K377" s="110"/>
      <c r="L377" s="110"/>
      <c r="M377" s="110"/>
      <c r="N377" s="110"/>
      <c r="O377" s="110"/>
      <c r="P377" s="155"/>
      <c r="Q377" s="184"/>
      <c r="R377" s="49"/>
      <c r="S377" s="110"/>
      <c r="T377" s="111"/>
      <c r="U377" s="110"/>
      <c r="V377" s="110"/>
      <c r="W377" s="49"/>
      <c r="X377" s="110"/>
      <c r="Y377" s="110"/>
      <c r="Z377" s="110"/>
      <c r="AA377" s="49"/>
      <c r="AF377" s="49"/>
      <c r="AG377" s="110"/>
      <c r="AH377" s="110"/>
      <c r="AI377" s="110"/>
      <c r="AJ377" s="49"/>
      <c r="AK377" s="110"/>
      <c r="AL377" s="110"/>
      <c r="AM377" s="110"/>
      <c r="AN377" s="156"/>
      <c r="AO377" s="134"/>
      <c r="AP377" s="134"/>
      <c r="AQ377" s="110"/>
      <c r="AR377" s="110"/>
      <c r="AS377" s="49"/>
      <c r="AT377" s="110"/>
      <c r="AU377" s="110"/>
      <c r="AV377" s="110"/>
      <c r="AW377" s="49"/>
      <c r="AX377" s="69"/>
      <c r="BB377" s="49"/>
      <c r="BC377" s="69"/>
      <c r="BE377" s="49"/>
      <c r="BF377" s="69"/>
      <c r="BG377" s="69"/>
      <c r="BI377" s="49"/>
    </row>
    <row r="378" ht="15.75" customHeight="1">
      <c r="A378" s="69"/>
      <c r="D378" s="69"/>
      <c r="G378" s="155"/>
      <c r="H378" s="110"/>
      <c r="I378" s="175"/>
      <c r="J378" s="53"/>
      <c r="K378" s="110"/>
      <c r="L378" s="110"/>
      <c r="M378" s="110"/>
      <c r="N378" s="110"/>
      <c r="O378" s="110"/>
      <c r="P378" s="155"/>
      <c r="Q378" s="184"/>
      <c r="R378" s="49"/>
      <c r="S378" s="110"/>
      <c r="T378" s="111"/>
      <c r="U378" s="110"/>
      <c r="V378" s="110"/>
      <c r="W378" s="49"/>
      <c r="X378" s="110"/>
      <c r="Y378" s="110"/>
      <c r="Z378" s="110"/>
      <c r="AA378" s="49"/>
      <c r="AF378" s="49"/>
      <c r="AG378" s="110"/>
      <c r="AH378" s="110"/>
      <c r="AI378" s="110"/>
      <c r="AJ378" s="49"/>
      <c r="AK378" s="110"/>
      <c r="AL378" s="110"/>
      <c r="AM378" s="110"/>
      <c r="AN378" s="156"/>
      <c r="AO378" s="134"/>
      <c r="AP378" s="134"/>
      <c r="AQ378" s="110"/>
      <c r="AR378" s="110"/>
      <c r="AS378" s="49"/>
      <c r="AT378" s="110"/>
      <c r="AU378" s="110"/>
      <c r="AV378" s="110"/>
      <c r="AW378" s="49"/>
      <c r="AX378" s="69"/>
      <c r="BB378" s="49"/>
      <c r="BC378" s="69"/>
      <c r="BE378" s="49"/>
      <c r="BF378" s="69"/>
      <c r="BG378" s="69"/>
      <c r="BI378" s="49"/>
    </row>
    <row r="379" ht="15.75" customHeight="1">
      <c r="A379" s="69"/>
      <c r="D379" s="69"/>
      <c r="G379" s="155"/>
      <c r="H379" s="110"/>
      <c r="I379" s="175"/>
      <c r="J379" s="53"/>
      <c r="K379" s="110"/>
      <c r="L379" s="110"/>
      <c r="M379" s="110"/>
      <c r="N379" s="110"/>
      <c r="O379" s="110"/>
      <c r="P379" s="155"/>
      <c r="Q379" s="184"/>
      <c r="R379" s="49"/>
      <c r="S379" s="110"/>
      <c r="T379" s="111"/>
      <c r="U379" s="110"/>
      <c r="V379" s="110"/>
      <c r="W379" s="49"/>
      <c r="X379" s="110"/>
      <c r="Y379" s="110"/>
      <c r="Z379" s="110"/>
      <c r="AA379" s="49"/>
      <c r="AF379" s="49"/>
      <c r="AG379" s="110"/>
      <c r="AH379" s="110"/>
      <c r="AI379" s="110"/>
      <c r="AJ379" s="49"/>
      <c r="AK379" s="110"/>
      <c r="AL379" s="110"/>
      <c r="AM379" s="110"/>
      <c r="AN379" s="156"/>
      <c r="AO379" s="134"/>
      <c r="AP379" s="134"/>
      <c r="AQ379" s="110"/>
      <c r="AR379" s="110"/>
      <c r="AS379" s="49"/>
      <c r="AT379" s="110"/>
      <c r="AU379" s="110"/>
      <c r="AV379" s="110"/>
      <c r="AW379" s="49"/>
      <c r="AX379" s="69"/>
      <c r="BB379" s="49"/>
      <c r="BC379" s="69"/>
      <c r="BE379" s="49"/>
      <c r="BF379" s="69"/>
      <c r="BG379" s="69"/>
      <c r="BI379" s="49"/>
    </row>
    <row r="380" ht="15.75" customHeight="1">
      <c r="A380" s="69"/>
      <c r="D380" s="69"/>
      <c r="G380" s="155"/>
      <c r="H380" s="110"/>
      <c r="I380" s="175"/>
      <c r="J380" s="53"/>
      <c r="K380" s="110"/>
      <c r="L380" s="110"/>
      <c r="M380" s="110"/>
      <c r="N380" s="110"/>
      <c r="O380" s="110"/>
      <c r="P380" s="155"/>
      <c r="Q380" s="184"/>
      <c r="R380" s="49"/>
      <c r="S380" s="110"/>
      <c r="T380" s="111"/>
      <c r="U380" s="110"/>
      <c r="V380" s="110"/>
      <c r="W380" s="49"/>
      <c r="X380" s="110"/>
      <c r="Y380" s="110"/>
      <c r="Z380" s="110"/>
      <c r="AA380" s="49"/>
      <c r="AF380" s="49"/>
      <c r="AG380" s="110"/>
      <c r="AH380" s="110"/>
      <c r="AI380" s="110"/>
      <c r="AJ380" s="49"/>
      <c r="AK380" s="110"/>
      <c r="AL380" s="110"/>
      <c r="AM380" s="110"/>
      <c r="AN380" s="156"/>
      <c r="AO380" s="134"/>
      <c r="AP380" s="134"/>
      <c r="AQ380" s="110"/>
      <c r="AR380" s="110"/>
      <c r="AS380" s="49"/>
      <c r="AT380" s="110"/>
      <c r="AU380" s="110"/>
      <c r="AV380" s="110"/>
      <c r="AW380" s="49"/>
      <c r="AX380" s="69"/>
      <c r="BB380" s="49"/>
      <c r="BC380" s="69"/>
      <c r="BE380" s="49"/>
      <c r="BF380" s="69"/>
      <c r="BG380" s="69"/>
      <c r="BI380" s="49"/>
    </row>
    <row r="381" ht="15.75" customHeight="1">
      <c r="A381" s="69"/>
      <c r="D381" s="69"/>
      <c r="G381" s="155"/>
      <c r="H381" s="110"/>
      <c r="I381" s="175"/>
      <c r="J381" s="53"/>
      <c r="K381" s="110"/>
      <c r="L381" s="110"/>
      <c r="M381" s="110"/>
      <c r="N381" s="110"/>
      <c r="O381" s="110"/>
      <c r="P381" s="155"/>
      <c r="Q381" s="184"/>
      <c r="R381" s="49"/>
      <c r="S381" s="110"/>
      <c r="T381" s="111"/>
      <c r="U381" s="110"/>
      <c r="V381" s="110"/>
      <c r="W381" s="49"/>
      <c r="X381" s="110"/>
      <c r="Y381" s="110"/>
      <c r="Z381" s="110"/>
      <c r="AA381" s="49"/>
      <c r="AF381" s="49"/>
      <c r="AG381" s="110"/>
      <c r="AH381" s="110"/>
      <c r="AI381" s="110"/>
      <c r="AJ381" s="49"/>
      <c r="AK381" s="110"/>
      <c r="AL381" s="110"/>
      <c r="AM381" s="110"/>
      <c r="AN381" s="156"/>
      <c r="AO381" s="134"/>
      <c r="AP381" s="134"/>
      <c r="AQ381" s="110"/>
      <c r="AR381" s="110"/>
      <c r="AS381" s="49"/>
      <c r="AT381" s="110"/>
      <c r="AU381" s="110"/>
      <c r="AV381" s="110"/>
      <c r="AW381" s="49"/>
      <c r="AX381" s="69"/>
      <c r="BB381" s="49"/>
      <c r="BC381" s="69"/>
      <c r="BE381" s="49"/>
      <c r="BF381" s="69"/>
      <c r="BG381" s="69"/>
      <c r="BI381" s="49"/>
    </row>
    <row r="382" ht="15.75" customHeight="1">
      <c r="A382" s="69"/>
      <c r="D382" s="69"/>
      <c r="G382" s="155"/>
      <c r="H382" s="110"/>
      <c r="I382" s="175"/>
      <c r="J382" s="53"/>
      <c r="K382" s="110"/>
      <c r="L382" s="110"/>
      <c r="M382" s="110"/>
      <c r="N382" s="110"/>
      <c r="O382" s="110"/>
      <c r="P382" s="155"/>
      <c r="Q382" s="184"/>
      <c r="R382" s="49"/>
      <c r="S382" s="110"/>
      <c r="T382" s="111"/>
      <c r="U382" s="110"/>
      <c r="V382" s="110"/>
      <c r="W382" s="49"/>
      <c r="X382" s="110"/>
      <c r="Y382" s="110"/>
      <c r="Z382" s="110"/>
      <c r="AA382" s="49"/>
      <c r="AF382" s="49"/>
      <c r="AG382" s="110"/>
      <c r="AH382" s="110"/>
      <c r="AI382" s="110"/>
      <c r="AJ382" s="49"/>
      <c r="AK382" s="110"/>
      <c r="AL382" s="110"/>
      <c r="AM382" s="110"/>
      <c r="AN382" s="156"/>
      <c r="AO382" s="134"/>
      <c r="AP382" s="134"/>
      <c r="AQ382" s="110"/>
      <c r="AR382" s="110"/>
      <c r="AS382" s="49"/>
      <c r="AT382" s="110"/>
      <c r="AU382" s="110"/>
      <c r="AV382" s="110"/>
      <c r="AW382" s="49"/>
      <c r="AX382" s="69"/>
      <c r="BB382" s="49"/>
      <c r="BC382" s="69"/>
      <c r="BE382" s="49"/>
      <c r="BF382" s="69"/>
      <c r="BG382" s="69"/>
      <c r="BI382" s="49"/>
    </row>
    <row r="383" ht="15.75" customHeight="1">
      <c r="A383" s="69"/>
      <c r="D383" s="69"/>
      <c r="G383" s="155"/>
      <c r="H383" s="110"/>
      <c r="I383" s="175"/>
      <c r="J383" s="53"/>
      <c r="K383" s="110"/>
      <c r="L383" s="110"/>
      <c r="M383" s="110"/>
      <c r="N383" s="110"/>
      <c r="O383" s="110"/>
      <c r="P383" s="155"/>
      <c r="Q383" s="184"/>
      <c r="R383" s="49"/>
      <c r="S383" s="110"/>
      <c r="T383" s="111"/>
      <c r="U383" s="110"/>
      <c r="V383" s="110"/>
      <c r="W383" s="49"/>
      <c r="X383" s="110"/>
      <c r="Y383" s="110"/>
      <c r="Z383" s="110"/>
      <c r="AA383" s="49"/>
      <c r="AF383" s="49"/>
      <c r="AG383" s="110"/>
      <c r="AH383" s="110"/>
      <c r="AI383" s="110"/>
      <c r="AJ383" s="49"/>
      <c r="AK383" s="110"/>
      <c r="AL383" s="110"/>
      <c r="AM383" s="110"/>
      <c r="AN383" s="156"/>
      <c r="AO383" s="134"/>
      <c r="AP383" s="134"/>
      <c r="AQ383" s="110"/>
      <c r="AR383" s="110"/>
      <c r="AS383" s="49"/>
      <c r="AT383" s="110"/>
      <c r="AU383" s="110"/>
      <c r="AV383" s="110"/>
      <c r="AW383" s="49"/>
      <c r="AX383" s="69"/>
      <c r="BB383" s="49"/>
      <c r="BC383" s="69"/>
      <c r="BE383" s="49"/>
      <c r="BF383" s="69"/>
      <c r="BG383" s="69"/>
      <c r="BI383" s="49"/>
    </row>
    <row r="384" ht="15.75" customHeight="1">
      <c r="A384" s="69"/>
      <c r="D384" s="69"/>
      <c r="G384" s="155"/>
      <c r="H384" s="110"/>
      <c r="I384" s="175"/>
      <c r="J384" s="53"/>
      <c r="K384" s="110"/>
      <c r="L384" s="110"/>
      <c r="M384" s="110"/>
      <c r="N384" s="110"/>
      <c r="O384" s="110"/>
      <c r="P384" s="155"/>
      <c r="Q384" s="184"/>
      <c r="R384" s="49"/>
      <c r="S384" s="110"/>
      <c r="T384" s="111"/>
      <c r="U384" s="110"/>
      <c r="V384" s="110"/>
      <c r="W384" s="49"/>
      <c r="X384" s="110"/>
      <c r="Y384" s="110"/>
      <c r="Z384" s="110"/>
      <c r="AA384" s="49"/>
      <c r="AF384" s="49"/>
      <c r="AG384" s="110"/>
      <c r="AH384" s="110"/>
      <c r="AI384" s="110"/>
      <c r="AJ384" s="49"/>
      <c r="AK384" s="110"/>
      <c r="AL384" s="110"/>
      <c r="AM384" s="110"/>
      <c r="AN384" s="156"/>
      <c r="AO384" s="134"/>
      <c r="AP384" s="134"/>
      <c r="AQ384" s="110"/>
      <c r="AR384" s="110"/>
      <c r="AS384" s="49"/>
      <c r="AT384" s="110"/>
      <c r="AU384" s="110"/>
      <c r="AV384" s="110"/>
      <c r="AW384" s="49"/>
      <c r="AX384" s="69"/>
      <c r="BB384" s="49"/>
      <c r="BC384" s="69"/>
      <c r="BE384" s="49"/>
      <c r="BF384" s="69"/>
      <c r="BG384" s="69"/>
      <c r="BI384" s="49"/>
    </row>
    <row r="385" ht="15.75" customHeight="1">
      <c r="A385" s="69"/>
      <c r="D385" s="69"/>
      <c r="G385" s="155"/>
      <c r="H385" s="110"/>
      <c r="I385" s="175"/>
      <c r="J385" s="53"/>
      <c r="K385" s="110"/>
      <c r="L385" s="110"/>
      <c r="M385" s="110"/>
      <c r="N385" s="110"/>
      <c r="O385" s="110"/>
      <c r="P385" s="155"/>
      <c r="Q385" s="184"/>
      <c r="R385" s="49"/>
      <c r="S385" s="110"/>
      <c r="T385" s="111"/>
      <c r="U385" s="110"/>
      <c r="V385" s="110"/>
      <c r="W385" s="49"/>
      <c r="X385" s="110"/>
      <c r="Y385" s="110"/>
      <c r="Z385" s="110"/>
      <c r="AA385" s="49"/>
      <c r="AF385" s="49"/>
      <c r="AG385" s="110"/>
      <c r="AH385" s="110"/>
      <c r="AI385" s="110"/>
      <c r="AJ385" s="49"/>
      <c r="AK385" s="110"/>
      <c r="AL385" s="110"/>
      <c r="AM385" s="110"/>
      <c r="AN385" s="156"/>
      <c r="AO385" s="134"/>
      <c r="AP385" s="134"/>
      <c r="AQ385" s="110"/>
      <c r="AR385" s="110"/>
      <c r="AS385" s="49"/>
      <c r="AT385" s="110"/>
      <c r="AU385" s="110"/>
      <c r="AV385" s="110"/>
      <c r="AW385" s="49"/>
      <c r="AX385" s="69"/>
      <c r="BB385" s="49"/>
      <c r="BC385" s="69"/>
      <c r="BE385" s="49"/>
      <c r="BF385" s="69"/>
      <c r="BG385" s="69"/>
      <c r="BI385" s="49"/>
    </row>
    <row r="386" ht="15.75" customHeight="1">
      <c r="A386" s="69"/>
      <c r="D386" s="69"/>
      <c r="G386" s="155"/>
      <c r="H386" s="110"/>
      <c r="I386" s="175"/>
      <c r="J386" s="53"/>
      <c r="K386" s="110"/>
      <c r="L386" s="110"/>
      <c r="M386" s="110"/>
      <c r="N386" s="110"/>
      <c r="O386" s="110"/>
      <c r="P386" s="155"/>
      <c r="Q386" s="184"/>
      <c r="R386" s="49"/>
      <c r="S386" s="110"/>
      <c r="T386" s="111"/>
      <c r="U386" s="110"/>
      <c r="V386" s="110"/>
      <c r="W386" s="49"/>
      <c r="X386" s="110"/>
      <c r="Y386" s="110"/>
      <c r="Z386" s="110"/>
      <c r="AA386" s="49"/>
      <c r="AF386" s="49"/>
      <c r="AG386" s="110"/>
      <c r="AH386" s="110"/>
      <c r="AI386" s="110"/>
      <c r="AJ386" s="49"/>
      <c r="AK386" s="110"/>
      <c r="AL386" s="110"/>
      <c r="AM386" s="110"/>
      <c r="AN386" s="156"/>
      <c r="AO386" s="134"/>
      <c r="AP386" s="134"/>
      <c r="AQ386" s="110"/>
      <c r="AR386" s="110"/>
      <c r="AS386" s="49"/>
      <c r="AT386" s="110"/>
      <c r="AU386" s="110"/>
      <c r="AV386" s="110"/>
      <c r="AW386" s="49"/>
      <c r="AX386" s="69"/>
      <c r="BB386" s="49"/>
      <c r="BC386" s="69"/>
      <c r="BE386" s="49"/>
      <c r="BF386" s="69"/>
      <c r="BG386" s="69"/>
      <c r="BI386" s="49"/>
    </row>
    <row r="387" ht="15.75" customHeight="1">
      <c r="A387" s="69"/>
      <c r="D387" s="69"/>
      <c r="G387" s="155"/>
      <c r="H387" s="110"/>
      <c r="I387" s="175"/>
      <c r="J387" s="53"/>
      <c r="K387" s="110"/>
      <c r="L387" s="110"/>
      <c r="M387" s="110"/>
      <c r="N387" s="110"/>
      <c r="O387" s="110"/>
      <c r="P387" s="155"/>
      <c r="Q387" s="184"/>
      <c r="R387" s="49"/>
      <c r="S387" s="110"/>
      <c r="T387" s="111"/>
      <c r="U387" s="110"/>
      <c r="V387" s="110"/>
      <c r="W387" s="49"/>
      <c r="X387" s="110"/>
      <c r="Y387" s="110"/>
      <c r="Z387" s="110"/>
      <c r="AA387" s="49"/>
      <c r="AF387" s="49"/>
      <c r="AG387" s="110"/>
      <c r="AH387" s="110"/>
      <c r="AI387" s="110"/>
      <c r="AJ387" s="49"/>
      <c r="AK387" s="110"/>
      <c r="AL387" s="110"/>
      <c r="AM387" s="110"/>
      <c r="AN387" s="156"/>
      <c r="AO387" s="134"/>
      <c r="AP387" s="134"/>
      <c r="AQ387" s="110"/>
      <c r="AR387" s="110"/>
      <c r="AS387" s="49"/>
      <c r="AT387" s="110"/>
      <c r="AU387" s="110"/>
      <c r="AV387" s="110"/>
      <c r="AW387" s="49"/>
      <c r="AX387" s="69"/>
      <c r="BB387" s="49"/>
      <c r="BC387" s="69"/>
      <c r="BE387" s="49"/>
      <c r="BF387" s="69"/>
      <c r="BG387" s="69"/>
      <c r="BI387" s="49"/>
    </row>
    <row r="388" ht="15.75" customHeight="1">
      <c r="A388" s="69"/>
      <c r="D388" s="69"/>
      <c r="G388" s="155"/>
      <c r="H388" s="110"/>
      <c r="I388" s="175"/>
      <c r="J388" s="53"/>
      <c r="K388" s="110"/>
      <c r="L388" s="110"/>
      <c r="M388" s="110"/>
      <c r="N388" s="110"/>
      <c r="O388" s="110"/>
      <c r="P388" s="155"/>
      <c r="Q388" s="184"/>
      <c r="R388" s="49"/>
      <c r="S388" s="110"/>
      <c r="T388" s="111"/>
      <c r="U388" s="110"/>
      <c r="V388" s="110"/>
      <c r="W388" s="49"/>
      <c r="X388" s="110"/>
      <c r="Y388" s="110"/>
      <c r="Z388" s="110"/>
      <c r="AA388" s="49"/>
      <c r="AF388" s="49"/>
      <c r="AG388" s="110"/>
      <c r="AH388" s="110"/>
      <c r="AI388" s="110"/>
      <c r="AJ388" s="49"/>
      <c r="AK388" s="110"/>
      <c r="AL388" s="110"/>
      <c r="AM388" s="110"/>
      <c r="AN388" s="156"/>
      <c r="AO388" s="134"/>
      <c r="AP388" s="134"/>
      <c r="AQ388" s="110"/>
      <c r="AR388" s="110"/>
      <c r="AS388" s="49"/>
      <c r="AT388" s="110"/>
      <c r="AU388" s="110"/>
      <c r="AV388" s="110"/>
      <c r="AW388" s="49"/>
      <c r="AX388" s="69"/>
      <c r="BB388" s="49"/>
      <c r="BC388" s="69"/>
      <c r="BE388" s="49"/>
      <c r="BF388" s="69"/>
      <c r="BG388" s="69"/>
      <c r="BI388" s="49"/>
    </row>
    <row r="389" ht="15.75" customHeight="1">
      <c r="A389" s="69"/>
      <c r="D389" s="69"/>
      <c r="G389" s="155"/>
      <c r="H389" s="110"/>
      <c r="I389" s="175"/>
      <c r="J389" s="53"/>
      <c r="K389" s="110"/>
      <c r="L389" s="110"/>
      <c r="M389" s="110"/>
      <c r="N389" s="110"/>
      <c r="O389" s="110"/>
      <c r="P389" s="155"/>
      <c r="Q389" s="184"/>
      <c r="R389" s="49"/>
      <c r="S389" s="110"/>
      <c r="T389" s="111"/>
      <c r="U389" s="110"/>
      <c r="V389" s="110"/>
      <c r="W389" s="49"/>
      <c r="X389" s="110"/>
      <c r="Y389" s="110"/>
      <c r="Z389" s="110"/>
      <c r="AA389" s="49"/>
      <c r="AF389" s="49"/>
      <c r="AG389" s="110"/>
      <c r="AH389" s="110"/>
      <c r="AI389" s="110"/>
      <c r="AJ389" s="49"/>
      <c r="AK389" s="110"/>
      <c r="AL389" s="110"/>
      <c r="AM389" s="110"/>
      <c r="AN389" s="156"/>
      <c r="AO389" s="134"/>
      <c r="AP389" s="134"/>
      <c r="AQ389" s="110"/>
      <c r="AR389" s="110"/>
      <c r="AS389" s="49"/>
      <c r="AT389" s="110"/>
      <c r="AU389" s="110"/>
      <c r="AV389" s="110"/>
      <c r="AW389" s="49"/>
      <c r="AX389" s="69"/>
      <c r="BB389" s="49"/>
      <c r="BC389" s="69"/>
      <c r="BE389" s="49"/>
      <c r="BF389" s="69"/>
      <c r="BG389" s="69"/>
      <c r="BI389" s="49"/>
    </row>
    <row r="390" ht="15.75" customHeight="1">
      <c r="A390" s="69"/>
      <c r="D390" s="69"/>
      <c r="G390" s="155"/>
      <c r="H390" s="110"/>
      <c r="I390" s="175"/>
      <c r="J390" s="53"/>
      <c r="K390" s="110"/>
      <c r="L390" s="110"/>
      <c r="M390" s="110"/>
      <c r="N390" s="110"/>
      <c r="O390" s="110"/>
      <c r="P390" s="155"/>
      <c r="Q390" s="184"/>
      <c r="R390" s="49"/>
      <c r="S390" s="110"/>
      <c r="T390" s="111"/>
      <c r="U390" s="110"/>
      <c r="V390" s="110"/>
      <c r="W390" s="49"/>
      <c r="X390" s="110"/>
      <c r="Y390" s="110"/>
      <c r="Z390" s="110"/>
      <c r="AA390" s="49"/>
      <c r="AF390" s="49"/>
      <c r="AG390" s="110"/>
      <c r="AH390" s="110"/>
      <c r="AI390" s="110"/>
      <c r="AJ390" s="49"/>
      <c r="AK390" s="110"/>
      <c r="AL390" s="110"/>
      <c r="AM390" s="110"/>
      <c r="AN390" s="156"/>
      <c r="AO390" s="134"/>
      <c r="AP390" s="134"/>
      <c r="AQ390" s="110"/>
      <c r="AR390" s="110"/>
      <c r="AS390" s="49"/>
      <c r="AT390" s="110"/>
      <c r="AU390" s="110"/>
      <c r="AV390" s="110"/>
      <c r="AW390" s="49"/>
      <c r="AX390" s="69"/>
      <c r="BB390" s="49"/>
      <c r="BC390" s="69"/>
      <c r="BE390" s="49"/>
      <c r="BF390" s="69"/>
      <c r="BG390" s="69"/>
      <c r="BI390" s="49"/>
    </row>
    <row r="391" ht="15.75" customHeight="1">
      <c r="A391" s="69"/>
      <c r="D391" s="69"/>
      <c r="G391" s="155"/>
      <c r="H391" s="110"/>
      <c r="I391" s="175"/>
      <c r="J391" s="53"/>
      <c r="K391" s="110"/>
      <c r="L391" s="110"/>
      <c r="M391" s="110"/>
      <c r="N391" s="110"/>
      <c r="O391" s="110"/>
      <c r="P391" s="155"/>
      <c r="Q391" s="184"/>
      <c r="R391" s="49"/>
      <c r="S391" s="110"/>
      <c r="T391" s="111"/>
      <c r="U391" s="110"/>
      <c r="V391" s="110"/>
      <c r="W391" s="49"/>
      <c r="X391" s="110"/>
      <c r="Y391" s="110"/>
      <c r="Z391" s="110"/>
      <c r="AA391" s="49"/>
      <c r="AF391" s="49"/>
      <c r="AG391" s="110"/>
      <c r="AH391" s="110"/>
      <c r="AI391" s="110"/>
      <c r="AJ391" s="49"/>
      <c r="AK391" s="110"/>
      <c r="AL391" s="110"/>
      <c r="AM391" s="110"/>
      <c r="AN391" s="156"/>
      <c r="AO391" s="134"/>
      <c r="AP391" s="134"/>
      <c r="AQ391" s="110"/>
      <c r="AR391" s="110"/>
      <c r="AS391" s="49"/>
      <c r="AT391" s="110"/>
      <c r="AU391" s="110"/>
      <c r="AV391" s="110"/>
      <c r="AW391" s="49"/>
      <c r="AX391" s="69"/>
      <c r="BB391" s="49"/>
      <c r="BC391" s="69"/>
      <c r="BE391" s="49"/>
      <c r="BF391" s="69"/>
      <c r="BG391" s="69"/>
      <c r="BI391" s="49"/>
    </row>
    <row r="392" ht="15.75" customHeight="1">
      <c r="A392" s="69"/>
      <c r="D392" s="69"/>
      <c r="G392" s="155"/>
      <c r="H392" s="110"/>
      <c r="I392" s="175"/>
      <c r="J392" s="53"/>
      <c r="K392" s="110"/>
      <c r="L392" s="110"/>
      <c r="M392" s="110"/>
      <c r="N392" s="110"/>
      <c r="O392" s="110"/>
      <c r="P392" s="155"/>
      <c r="Q392" s="184"/>
      <c r="R392" s="49"/>
      <c r="S392" s="110"/>
      <c r="T392" s="111"/>
      <c r="U392" s="110"/>
      <c r="V392" s="110"/>
      <c r="W392" s="49"/>
      <c r="X392" s="110"/>
      <c r="Y392" s="110"/>
      <c r="Z392" s="110"/>
      <c r="AA392" s="49"/>
      <c r="AF392" s="49"/>
      <c r="AG392" s="110"/>
      <c r="AH392" s="110"/>
      <c r="AI392" s="110"/>
      <c r="AJ392" s="49"/>
      <c r="AK392" s="110"/>
      <c r="AL392" s="110"/>
      <c r="AM392" s="110"/>
      <c r="AN392" s="156"/>
      <c r="AO392" s="134"/>
      <c r="AP392" s="134"/>
      <c r="AQ392" s="110"/>
      <c r="AR392" s="110"/>
      <c r="AS392" s="49"/>
      <c r="AT392" s="110"/>
      <c r="AU392" s="110"/>
      <c r="AV392" s="110"/>
      <c r="AW392" s="49"/>
      <c r="AX392" s="69"/>
      <c r="BB392" s="49"/>
      <c r="BC392" s="69"/>
      <c r="BE392" s="49"/>
      <c r="BF392" s="69"/>
      <c r="BG392" s="69"/>
      <c r="BI392" s="49"/>
    </row>
    <row r="393" ht="15.75" customHeight="1">
      <c r="A393" s="69"/>
      <c r="D393" s="69"/>
      <c r="G393" s="155"/>
      <c r="H393" s="110"/>
      <c r="I393" s="175"/>
      <c r="J393" s="53"/>
      <c r="K393" s="110"/>
      <c r="L393" s="110"/>
      <c r="M393" s="110"/>
      <c r="N393" s="110"/>
      <c r="O393" s="110"/>
      <c r="P393" s="155"/>
      <c r="Q393" s="184"/>
      <c r="R393" s="49"/>
      <c r="S393" s="110"/>
      <c r="T393" s="111"/>
      <c r="U393" s="110"/>
      <c r="V393" s="110"/>
      <c r="W393" s="49"/>
      <c r="X393" s="110"/>
      <c r="Y393" s="110"/>
      <c r="Z393" s="110"/>
      <c r="AA393" s="49"/>
      <c r="AF393" s="49"/>
      <c r="AG393" s="110"/>
      <c r="AH393" s="110"/>
      <c r="AI393" s="110"/>
      <c r="AJ393" s="49"/>
      <c r="AK393" s="110"/>
      <c r="AL393" s="110"/>
      <c r="AM393" s="110"/>
      <c r="AN393" s="156"/>
      <c r="AO393" s="134"/>
      <c r="AP393" s="134"/>
      <c r="AQ393" s="110"/>
      <c r="AR393" s="110"/>
      <c r="AS393" s="49"/>
      <c r="AT393" s="110"/>
      <c r="AU393" s="110"/>
      <c r="AV393" s="110"/>
      <c r="AW393" s="49"/>
      <c r="AX393" s="69"/>
      <c r="BB393" s="49"/>
      <c r="BC393" s="69"/>
      <c r="BE393" s="49"/>
      <c r="BF393" s="69"/>
      <c r="BG393" s="69"/>
      <c r="BI393" s="49"/>
    </row>
    <row r="394" ht="15.75" customHeight="1">
      <c r="A394" s="69"/>
      <c r="D394" s="69"/>
      <c r="G394" s="155"/>
      <c r="H394" s="110"/>
      <c r="I394" s="175"/>
      <c r="J394" s="53"/>
      <c r="K394" s="110"/>
      <c r="L394" s="110"/>
      <c r="M394" s="110"/>
      <c r="N394" s="110"/>
      <c r="O394" s="110"/>
      <c r="P394" s="155"/>
      <c r="Q394" s="184"/>
      <c r="R394" s="49"/>
      <c r="S394" s="110"/>
      <c r="T394" s="111"/>
      <c r="U394" s="110"/>
      <c r="V394" s="110"/>
      <c r="W394" s="49"/>
      <c r="X394" s="110"/>
      <c r="Y394" s="110"/>
      <c r="Z394" s="110"/>
      <c r="AA394" s="49"/>
      <c r="AF394" s="49"/>
      <c r="AG394" s="110"/>
      <c r="AH394" s="110"/>
      <c r="AI394" s="110"/>
      <c r="AJ394" s="49"/>
      <c r="AK394" s="110"/>
      <c r="AL394" s="110"/>
      <c r="AM394" s="110"/>
      <c r="AN394" s="156"/>
      <c r="AO394" s="134"/>
      <c r="AP394" s="134"/>
      <c r="AQ394" s="110"/>
      <c r="AR394" s="110"/>
      <c r="AS394" s="49"/>
      <c r="AT394" s="110"/>
      <c r="AU394" s="110"/>
      <c r="AV394" s="110"/>
      <c r="AW394" s="49"/>
      <c r="AX394" s="69"/>
      <c r="BB394" s="49"/>
      <c r="BC394" s="69"/>
      <c r="BE394" s="49"/>
      <c r="BF394" s="69"/>
      <c r="BG394" s="69"/>
      <c r="BI394" s="49"/>
    </row>
    <row r="395" ht="15.75" customHeight="1">
      <c r="A395" s="69"/>
      <c r="D395" s="69"/>
      <c r="G395" s="155"/>
      <c r="H395" s="110"/>
      <c r="I395" s="175"/>
      <c r="J395" s="53"/>
      <c r="K395" s="110"/>
      <c r="L395" s="110"/>
      <c r="M395" s="110"/>
      <c r="N395" s="110"/>
      <c r="O395" s="110"/>
      <c r="P395" s="155"/>
      <c r="Q395" s="184"/>
      <c r="R395" s="49"/>
      <c r="S395" s="110"/>
      <c r="T395" s="111"/>
      <c r="U395" s="110"/>
      <c r="V395" s="110"/>
      <c r="W395" s="49"/>
      <c r="X395" s="110"/>
      <c r="Y395" s="110"/>
      <c r="Z395" s="110"/>
      <c r="AA395" s="49"/>
      <c r="AF395" s="49"/>
      <c r="AG395" s="110"/>
      <c r="AH395" s="110"/>
      <c r="AI395" s="110"/>
      <c r="AJ395" s="49"/>
      <c r="AK395" s="110"/>
      <c r="AL395" s="110"/>
      <c r="AM395" s="110"/>
      <c r="AN395" s="156"/>
      <c r="AO395" s="134"/>
      <c r="AP395" s="134"/>
      <c r="AQ395" s="110"/>
      <c r="AR395" s="110"/>
      <c r="AS395" s="49"/>
      <c r="AT395" s="110"/>
      <c r="AU395" s="110"/>
      <c r="AV395" s="110"/>
      <c r="AW395" s="49"/>
      <c r="AX395" s="69"/>
      <c r="BB395" s="49"/>
      <c r="BC395" s="69"/>
      <c r="BE395" s="49"/>
      <c r="BF395" s="69"/>
      <c r="BG395" s="69"/>
      <c r="BI395" s="49"/>
    </row>
    <row r="396" ht="15.75" customHeight="1">
      <c r="A396" s="69"/>
      <c r="D396" s="69"/>
      <c r="G396" s="155"/>
      <c r="H396" s="110"/>
      <c r="I396" s="175"/>
      <c r="J396" s="53"/>
      <c r="K396" s="110"/>
      <c r="L396" s="110"/>
      <c r="M396" s="110"/>
      <c r="N396" s="110"/>
      <c r="O396" s="110"/>
      <c r="P396" s="155"/>
      <c r="Q396" s="184"/>
      <c r="R396" s="49"/>
      <c r="S396" s="110"/>
      <c r="T396" s="111"/>
      <c r="U396" s="110"/>
      <c r="V396" s="110"/>
      <c r="W396" s="49"/>
      <c r="X396" s="110"/>
      <c r="Y396" s="110"/>
      <c r="Z396" s="110"/>
      <c r="AA396" s="49"/>
      <c r="AF396" s="49"/>
      <c r="AG396" s="110"/>
      <c r="AH396" s="110"/>
      <c r="AI396" s="110"/>
      <c r="AJ396" s="49"/>
      <c r="AK396" s="110"/>
      <c r="AL396" s="110"/>
      <c r="AM396" s="110"/>
      <c r="AN396" s="156"/>
      <c r="AO396" s="134"/>
      <c r="AP396" s="134"/>
      <c r="AQ396" s="110"/>
      <c r="AR396" s="110"/>
      <c r="AS396" s="49"/>
      <c r="AT396" s="110"/>
      <c r="AU396" s="110"/>
      <c r="AV396" s="110"/>
      <c r="AW396" s="49"/>
      <c r="AX396" s="69"/>
      <c r="BB396" s="49"/>
      <c r="BC396" s="69"/>
      <c r="BE396" s="49"/>
      <c r="BF396" s="69"/>
      <c r="BG396" s="69"/>
      <c r="BI396" s="49"/>
    </row>
    <row r="397" ht="15.75" customHeight="1">
      <c r="A397" s="69"/>
      <c r="D397" s="69"/>
      <c r="G397" s="155"/>
      <c r="H397" s="110"/>
      <c r="I397" s="175"/>
      <c r="J397" s="53"/>
      <c r="K397" s="110"/>
      <c r="L397" s="110"/>
      <c r="M397" s="110"/>
      <c r="N397" s="110"/>
      <c r="O397" s="110"/>
      <c r="P397" s="155"/>
      <c r="Q397" s="184"/>
      <c r="R397" s="49"/>
      <c r="S397" s="110"/>
      <c r="T397" s="111"/>
      <c r="U397" s="110"/>
      <c r="V397" s="110"/>
      <c r="W397" s="49"/>
      <c r="X397" s="110"/>
      <c r="Y397" s="110"/>
      <c r="Z397" s="110"/>
      <c r="AA397" s="49"/>
      <c r="AF397" s="49"/>
      <c r="AG397" s="110"/>
      <c r="AH397" s="110"/>
      <c r="AI397" s="110"/>
      <c r="AJ397" s="49"/>
      <c r="AK397" s="110"/>
      <c r="AL397" s="110"/>
      <c r="AM397" s="110"/>
      <c r="AN397" s="156"/>
      <c r="AO397" s="134"/>
      <c r="AP397" s="134"/>
      <c r="AQ397" s="110"/>
      <c r="AR397" s="110"/>
      <c r="AS397" s="49"/>
      <c r="AT397" s="110"/>
      <c r="AU397" s="110"/>
      <c r="AV397" s="110"/>
      <c r="AW397" s="49"/>
      <c r="AX397" s="69"/>
      <c r="BB397" s="49"/>
      <c r="BC397" s="69"/>
      <c r="BE397" s="49"/>
      <c r="BF397" s="69"/>
      <c r="BG397" s="69"/>
      <c r="BI397" s="49"/>
    </row>
    <row r="398" ht="15.75" customHeight="1">
      <c r="A398" s="69"/>
      <c r="D398" s="69"/>
      <c r="G398" s="155"/>
      <c r="H398" s="110"/>
      <c r="I398" s="175"/>
      <c r="J398" s="53"/>
      <c r="K398" s="110"/>
      <c r="L398" s="110"/>
      <c r="M398" s="110"/>
      <c r="N398" s="110"/>
      <c r="O398" s="110"/>
      <c r="P398" s="155"/>
      <c r="Q398" s="184"/>
      <c r="R398" s="49"/>
      <c r="S398" s="110"/>
      <c r="T398" s="111"/>
      <c r="U398" s="110"/>
      <c r="V398" s="110"/>
      <c r="W398" s="49"/>
      <c r="X398" s="110"/>
      <c r="Y398" s="110"/>
      <c r="Z398" s="110"/>
      <c r="AA398" s="49"/>
      <c r="AF398" s="49"/>
      <c r="AG398" s="110"/>
      <c r="AH398" s="110"/>
      <c r="AI398" s="110"/>
      <c r="AJ398" s="49"/>
      <c r="AK398" s="110"/>
      <c r="AL398" s="110"/>
      <c r="AM398" s="110"/>
      <c r="AN398" s="156"/>
      <c r="AO398" s="134"/>
      <c r="AP398" s="134"/>
      <c r="AQ398" s="110"/>
      <c r="AR398" s="110"/>
      <c r="AS398" s="49"/>
      <c r="AT398" s="110"/>
      <c r="AU398" s="110"/>
      <c r="AV398" s="110"/>
      <c r="AW398" s="49"/>
      <c r="AX398" s="69"/>
      <c r="BB398" s="49"/>
      <c r="BC398" s="69"/>
      <c r="BE398" s="49"/>
      <c r="BF398" s="69"/>
      <c r="BG398" s="69"/>
      <c r="BI398" s="49"/>
    </row>
    <row r="399" ht="15.75" customHeight="1">
      <c r="A399" s="69"/>
      <c r="D399" s="69"/>
      <c r="G399" s="155"/>
      <c r="H399" s="110"/>
      <c r="I399" s="175"/>
      <c r="J399" s="53"/>
      <c r="K399" s="110"/>
      <c r="L399" s="110"/>
      <c r="M399" s="110"/>
      <c r="N399" s="110"/>
      <c r="O399" s="110"/>
      <c r="P399" s="155"/>
      <c r="Q399" s="184"/>
      <c r="R399" s="49"/>
      <c r="S399" s="110"/>
      <c r="T399" s="111"/>
      <c r="U399" s="110"/>
      <c r="V399" s="110"/>
      <c r="W399" s="49"/>
      <c r="X399" s="110"/>
      <c r="Y399" s="110"/>
      <c r="Z399" s="110"/>
      <c r="AA399" s="49"/>
      <c r="AF399" s="49"/>
      <c r="AG399" s="110"/>
      <c r="AH399" s="110"/>
      <c r="AI399" s="110"/>
      <c r="AJ399" s="49"/>
      <c r="AK399" s="110"/>
      <c r="AL399" s="110"/>
      <c r="AM399" s="110"/>
      <c r="AN399" s="156"/>
      <c r="AO399" s="134"/>
      <c r="AP399" s="134"/>
      <c r="AQ399" s="110"/>
      <c r="AR399" s="110"/>
      <c r="AS399" s="49"/>
      <c r="AT399" s="110"/>
      <c r="AU399" s="110"/>
      <c r="AV399" s="110"/>
      <c r="AW399" s="49"/>
      <c r="AX399" s="69"/>
      <c r="BB399" s="49"/>
      <c r="BC399" s="69"/>
      <c r="BE399" s="49"/>
      <c r="BF399" s="69"/>
      <c r="BG399" s="69"/>
      <c r="BI399" s="49"/>
    </row>
    <row r="400" ht="15.75" customHeight="1">
      <c r="A400" s="69"/>
      <c r="D400" s="69"/>
      <c r="G400" s="155"/>
      <c r="H400" s="110"/>
      <c r="I400" s="175"/>
      <c r="J400" s="53"/>
      <c r="K400" s="110"/>
      <c r="L400" s="110"/>
      <c r="M400" s="110"/>
      <c r="N400" s="110"/>
      <c r="O400" s="110"/>
      <c r="P400" s="155"/>
      <c r="Q400" s="184"/>
      <c r="R400" s="49"/>
      <c r="S400" s="110"/>
      <c r="T400" s="111"/>
      <c r="U400" s="110"/>
      <c r="V400" s="110"/>
      <c r="W400" s="49"/>
      <c r="X400" s="110"/>
      <c r="Y400" s="110"/>
      <c r="Z400" s="110"/>
      <c r="AA400" s="49"/>
      <c r="AF400" s="49"/>
      <c r="AG400" s="110"/>
      <c r="AH400" s="110"/>
      <c r="AI400" s="110"/>
      <c r="AJ400" s="49"/>
      <c r="AK400" s="110"/>
      <c r="AL400" s="110"/>
      <c r="AM400" s="110"/>
      <c r="AN400" s="156"/>
      <c r="AO400" s="134"/>
      <c r="AP400" s="134"/>
      <c r="AQ400" s="110"/>
      <c r="AR400" s="110"/>
      <c r="AS400" s="49"/>
      <c r="AT400" s="110"/>
      <c r="AU400" s="110"/>
      <c r="AV400" s="110"/>
      <c r="AW400" s="49"/>
      <c r="AX400" s="69"/>
      <c r="BB400" s="49"/>
      <c r="BC400" s="69"/>
      <c r="BE400" s="49"/>
      <c r="BF400" s="69"/>
      <c r="BG400" s="69"/>
      <c r="BI400" s="49"/>
    </row>
    <row r="401" ht="15.75" customHeight="1">
      <c r="A401" s="69"/>
      <c r="D401" s="69"/>
      <c r="G401" s="155"/>
      <c r="H401" s="110"/>
      <c r="I401" s="175"/>
      <c r="J401" s="53"/>
      <c r="K401" s="110"/>
      <c r="L401" s="110"/>
      <c r="M401" s="110"/>
      <c r="N401" s="110"/>
      <c r="O401" s="110"/>
      <c r="P401" s="155"/>
      <c r="Q401" s="184"/>
      <c r="R401" s="49"/>
      <c r="S401" s="110"/>
      <c r="T401" s="111"/>
      <c r="U401" s="110"/>
      <c r="V401" s="110"/>
      <c r="W401" s="49"/>
      <c r="X401" s="110"/>
      <c r="Y401" s="110"/>
      <c r="Z401" s="110"/>
      <c r="AA401" s="49"/>
      <c r="AF401" s="49"/>
      <c r="AG401" s="110"/>
      <c r="AH401" s="110"/>
      <c r="AI401" s="110"/>
      <c r="AJ401" s="49"/>
      <c r="AK401" s="110"/>
      <c r="AL401" s="110"/>
      <c r="AM401" s="110"/>
      <c r="AN401" s="156"/>
      <c r="AO401" s="134"/>
      <c r="AP401" s="134"/>
      <c r="AQ401" s="110"/>
      <c r="AR401" s="110"/>
      <c r="AS401" s="49"/>
      <c r="AT401" s="110"/>
      <c r="AU401" s="110"/>
      <c r="AV401" s="110"/>
      <c r="AW401" s="49"/>
      <c r="AX401" s="69"/>
      <c r="BB401" s="49"/>
      <c r="BC401" s="69"/>
      <c r="BE401" s="49"/>
      <c r="BF401" s="69"/>
      <c r="BG401" s="69"/>
      <c r="BI401" s="49"/>
    </row>
    <row r="402" ht="15.75" customHeight="1">
      <c r="A402" s="69"/>
      <c r="D402" s="69"/>
      <c r="G402" s="155"/>
      <c r="H402" s="110"/>
      <c r="I402" s="175"/>
      <c r="J402" s="53"/>
      <c r="K402" s="110"/>
      <c r="L402" s="110"/>
      <c r="M402" s="110"/>
      <c r="N402" s="110"/>
      <c r="O402" s="110"/>
      <c r="P402" s="155"/>
      <c r="Q402" s="184"/>
      <c r="R402" s="49"/>
      <c r="S402" s="110"/>
      <c r="T402" s="111"/>
      <c r="U402" s="110"/>
      <c r="V402" s="110"/>
      <c r="W402" s="49"/>
      <c r="X402" s="110"/>
      <c r="Y402" s="110"/>
      <c r="Z402" s="110"/>
      <c r="AA402" s="49"/>
      <c r="AF402" s="49"/>
      <c r="AG402" s="110"/>
      <c r="AH402" s="110"/>
      <c r="AI402" s="110"/>
      <c r="AJ402" s="49"/>
      <c r="AK402" s="110"/>
      <c r="AL402" s="110"/>
      <c r="AM402" s="110"/>
      <c r="AN402" s="156"/>
      <c r="AO402" s="134"/>
      <c r="AP402" s="134"/>
      <c r="AQ402" s="110"/>
      <c r="AR402" s="110"/>
      <c r="AS402" s="49"/>
      <c r="AT402" s="110"/>
      <c r="AU402" s="110"/>
      <c r="AV402" s="110"/>
      <c r="AW402" s="49"/>
      <c r="AX402" s="69"/>
      <c r="BB402" s="49"/>
      <c r="BC402" s="69"/>
      <c r="BE402" s="49"/>
      <c r="BF402" s="69"/>
      <c r="BG402" s="69"/>
      <c r="BI402" s="49"/>
    </row>
    <row r="403" ht="15.75" customHeight="1">
      <c r="A403" s="69"/>
      <c r="D403" s="69"/>
      <c r="G403" s="155"/>
      <c r="H403" s="110"/>
      <c r="I403" s="175"/>
      <c r="J403" s="53"/>
      <c r="K403" s="110"/>
      <c r="L403" s="110"/>
      <c r="M403" s="110"/>
      <c r="N403" s="110"/>
      <c r="O403" s="110"/>
      <c r="P403" s="155"/>
      <c r="Q403" s="184"/>
      <c r="R403" s="49"/>
      <c r="S403" s="110"/>
      <c r="T403" s="111"/>
      <c r="U403" s="110"/>
      <c r="V403" s="110"/>
      <c r="W403" s="49"/>
      <c r="X403" s="110"/>
      <c r="Y403" s="110"/>
      <c r="Z403" s="110"/>
      <c r="AA403" s="49"/>
      <c r="AF403" s="49"/>
      <c r="AG403" s="110"/>
      <c r="AH403" s="110"/>
      <c r="AI403" s="110"/>
      <c r="AJ403" s="49"/>
      <c r="AK403" s="110"/>
      <c r="AL403" s="110"/>
      <c r="AM403" s="110"/>
      <c r="AN403" s="156"/>
      <c r="AO403" s="134"/>
      <c r="AP403" s="134"/>
      <c r="AQ403" s="110"/>
      <c r="AR403" s="110"/>
      <c r="AS403" s="49"/>
      <c r="AT403" s="110"/>
      <c r="AU403" s="110"/>
      <c r="AV403" s="110"/>
      <c r="AW403" s="49"/>
      <c r="AX403" s="69"/>
      <c r="BB403" s="49"/>
      <c r="BC403" s="69"/>
      <c r="BE403" s="49"/>
      <c r="BF403" s="69"/>
      <c r="BG403" s="69"/>
      <c r="BI403" s="49"/>
    </row>
    <row r="404" ht="15.75" customHeight="1">
      <c r="A404" s="69"/>
      <c r="D404" s="69"/>
      <c r="G404" s="155"/>
      <c r="H404" s="110"/>
      <c r="I404" s="175"/>
      <c r="J404" s="53"/>
      <c r="K404" s="110"/>
      <c r="L404" s="110"/>
      <c r="M404" s="110"/>
      <c r="N404" s="110"/>
      <c r="O404" s="110"/>
      <c r="P404" s="155"/>
      <c r="Q404" s="184"/>
      <c r="R404" s="49"/>
      <c r="S404" s="110"/>
      <c r="T404" s="111"/>
      <c r="U404" s="110"/>
      <c r="V404" s="110"/>
      <c r="W404" s="49"/>
      <c r="X404" s="110"/>
      <c r="Y404" s="110"/>
      <c r="Z404" s="110"/>
      <c r="AA404" s="49"/>
      <c r="AF404" s="49"/>
      <c r="AG404" s="110"/>
      <c r="AH404" s="110"/>
      <c r="AI404" s="110"/>
      <c r="AJ404" s="49"/>
      <c r="AK404" s="110"/>
      <c r="AL404" s="110"/>
      <c r="AM404" s="110"/>
      <c r="AN404" s="156"/>
      <c r="AO404" s="134"/>
      <c r="AP404" s="134"/>
      <c r="AQ404" s="110"/>
      <c r="AR404" s="110"/>
      <c r="AS404" s="49"/>
      <c r="AT404" s="110"/>
      <c r="AU404" s="110"/>
      <c r="AV404" s="110"/>
      <c r="AW404" s="49"/>
      <c r="AX404" s="69"/>
      <c r="BB404" s="49"/>
      <c r="BC404" s="69"/>
      <c r="BE404" s="49"/>
      <c r="BF404" s="69"/>
      <c r="BG404" s="69"/>
      <c r="BI404" s="49"/>
    </row>
    <row r="405" ht="15.75" customHeight="1">
      <c r="A405" s="69"/>
      <c r="D405" s="69"/>
      <c r="G405" s="155"/>
      <c r="H405" s="110"/>
      <c r="I405" s="175"/>
      <c r="J405" s="53"/>
      <c r="K405" s="110"/>
      <c r="L405" s="110"/>
      <c r="M405" s="110"/>
      <c r="N405" s="110"/>
      <c r="O405" s="110"/>
      <c r="P405" s="155"/>
      <c r="Q405" s="184"/>
      <c r="R405" s="49"/>
      <c r="S405" s="110"/>
      <c r="T405" s="111"/>
      <c r="U405" s="110"/>
      <c r="V405" s="110"/>
      <c r="W405" s="49"/>
      <c r="X405" s="110"/>
      <c r="Y405" s="110"/>
      <c r="Z405" s="110"/>
      <c r="AA405" s="49"/>
      <c r="AF405" s="49"/>
      <c r="AG405" s="110"/>
      <c r="AH405" s="110"/>
      <c r="AI405" s="110"/>
      <c r="AJ405" s="49"/>
      <c r="AK405" s="110"/>
      <c r="AL405" s="110"/>
      <c r="AM405" s="110"/>
      <c r="AN405" s="156"/>
      <c r="AO405" s="134"/>
      <c r="AP405" s="134"/>
      <c r="AQ405" s="110"/>
      <c r="AR405" s="110"/>
      <c r="AS405" s="49"/>
      <c r="AT405" s="110"/>
      <c r="AU405" s="110"/>
      <c r="AV405" s="110"/>
      <c r="AW405" s="49"/>
      <c r="AX405" s="69"/>
      <c r="BB405" s="49"/>
      <c r="BC405" s="69"/>
      <c r="BE405" s="49"/>
      <c r="BF405" s="69"/>
      <c r="BG405" s="69"/>
      <c r="BI405" s="49"/>
    </row>
    <row r="406" ht="15.75" customHeight="1">
      <c r="A406" s="69"/>
      <c r="D406" s="69"/>
      <c r="G406" s="155"/>
      <c r="H406" s="110"/>
      <c r="I406" s="175"/>
      <c r="J406" s="53"/>
      <c r="K406" s="110"/>
      <c r="L406" s="110"/>
      <c r="M406" s="110"/>
      <c r="N406" s="110"/>
      <c r="O406" s="110"/>
      <c r="P406" s="155"/>
      <c r="Q406" s="184"/>
      <c r="R406" s="49"/>
      <c r="S406" s="110"/>
      <c r="T406" s="111"/>
      <c r="U406" s="110"/>
      <c r="V406" s="110"/>
      <c r="W406" s="49"/>
      <c r="X406" s="110"/>
      <c r="Y406" s="110"/>
      <c r="Z406" s="110"/>
      <c r="AA406" s="49"/>
      <c r="AF406" s="49"/>
      <c r="AG406" s="110"/>
      <c r="AH406" s="110"/>
      <c r="AI406" s="110"/>
      <c r="AJ406" s="49"/>
      <c r="AK406" s="110"/>
      <c r="AL406" s="110"/>
      <c r="AM406" s="110"/>
      <c r="AN406" s="156"/>
      <c r="AO406" s="134"/>
      <c r="AP406" s="134"/>
      <c r="AQ406" s="110"/>
      <c r="AR406" s="110"/>
      <c r="AS406" s="49"/>
      <c r="AT406" s="110"/>
      <c r="AU406" s="110"/>
      <c r="AV406" s="110"/>
      <c r="AW406" s="49"/>
      <c r="AX406" s="69"/>
      <c r="BB406" s="49"/>
      <c r="BC406" s="69"/>
      <c r="BE406" s="49"/>
      <c r="BF406" s="69"/>
      <c r="BG406" s="69"/>
      <c r="BI406" s="49"/>
    </row>
    <row r="407" ht="15.75" customHeight="1">
      <c r="A407" s="69"/>
      <c r="D407" s="69"/>
      <c r="G407" s="155"/>
      <c r="H407" s="110"/>
      <c r="I407" s="175"/>
      <c r="J407" s="53"/>
      <c r="K407" s="110"/>
      <c r="L407" s="110"/>
      <c r="M407" s="110"/>
      <c r="N407" s="110"/>
      <c r="O407" s="110"/>
      <c r="P407" s="155"/>
      <c r="Q407" s="184"/>
      <c r="R407" s="49"/>
      <c r="S407" s="110"/>
      <c r="T407" s="111"/>
      <c r="U407" s="110"/>
      <c r="V407" s="110"/>
      <c r="W407" s="49"/>
      <c r="X407" s="110"/>
      <c r="Y407" s="110"/>
      <c r="Z407" s="110"/>
      <c r="AA407" s="49"/>
      <c r="AF407" s="49"/>
      <c r="AG407" s="110"/>
      <c r="AH407" s="110"/>
      <c r="AI407" s="110"/>
      <c r="AJ407" s="49"/>
      <c r="AK407" s="110"/>
      <c r="AL407" s="110"/>
      <c r="AM407" s="110"/>
      <c r="AN407" s="156"/>
      <c r="AO407" s="134"/>
      <c r="AP407" s="134"/>
      <c r="AQ407" s="110"/>
      <c r="AR407" s="110"/>
      <c r="AS407" s="49"/>
      <c r="AT407" s="110"/>
      <c r="AU407" s="110"/>
      <c r="AV407" s="110"/>
      <c r="AW407" s="49"/>
      <c r="AX407" s="69"/>
      <c r="BB407" s="49"/>
      <c r="BC407" s="69"/>
      <c r="BE407" s="49"/>
      <c r="BF407" s="69"/>
      <c r="BG407" s="69"/>
      <c r="BI407" s="49"/>
    </row>
    <row r="408" ht="15.75" customHeight="1">
      <c r="A408" s="69"/>
      <c r="D408" s="69"/>
      <c r="G408" s="155"/>
      <c r="H408" s="110"/>
      <c r="I408" s="175"/>
      <c r="J408" s="53"/>
      <c r="K408" s="110"/>
      <c r="L408" s="110"/>
      <c r="M408" s="110"/>
      <c r="N408" s="110"/>
      <c r="O408" s="110"/>
      <c r="P408" s="155"/>
      <c r="Q408" s="184"/>
      <c r="R408" s="49"/>
      <c r="S408" s="110"/>
      <c r="T408" s="111"/>
      <c r="U408" s="110"/>
      <c r="V408" s="110"/>
      <c r="W408" s="49"/>
      <c r="X408" s="110"/>
      <c r="Y408" s="110"/>
      <c r="Z408" s="110"/>
      <c r="AA408" s="49"/>
      <c r="AF408" s="49"/>
      <c r="AG408" s="110"/>
      <c r="AH408" s="110"/>
      <c r="AI408" s="110"/>
      <c r="AJ408" s="49"/>
      <c r="AK408" s="110"/>
      <c r="AL408" s="110"/>
      <c r="AM408" s="110"/>
      <c r="AN408" s="156"/>
      <c r="AO408" s="134"/>
      <c r="AP408" s="134"/>
      <c r="AQ408" s="110"/>
      <c r="AR408" s="110"/>
      <c r="AS408" s="49"/>
      <c r="AT408" s="110"/>
      <c r="AU408" s="110"/>
      <c r="AV408" s="110"/>
      <c r="AW408" s="49"/>
      <c r="AX408" s="69"/>
      <c r="BB408" s="49"/>
      <c r="BC408" s="69"/>
      <c r="BE408" s="49"/>
      <c r="BF408" s="69"/>
      <c r="BG408" s="69"/>
      <c r="BI408" s="49"/>
    </row>
    <row r="409" ht="15.75" customHeight="1">
      <c r="A409" s="69"/>
      <c r="D409" s="69"/>
      <c r="G409" s="155"/>
      <c r="H409" s="110"/>
      <c r="I409" s="175"/>
      <c r="J409" s="53"/>
      <c r="K409" s="110"/>
      <c r="L409" s="110"/>
      <c r="M409" s="110"/>
      <c r="N409" s="110"/>
      <c r="O409" s="110"/>
      <c r="P409" s="155"/>
      <c r="Q409" s="184"/>
      <c r="R409" s="49"/>
      <c r="S409" s="110"/>
      <c r="T409" s="111"/>
      <c r="U409" s="110"/>
      <c r="V409" s="110"/>
      <c r="W409" s="49"/>
      <c r="X409" s="110"/>
      <c r="Y409" s="110"/>
      <c r="Z409" s="110"/>
      <c r="AA409" s="49"/>
      <c r="AF409" s="49"/>
      <c r="AG409" s="110"/>
      <c r="AH409" s="110"/>
      <c r="AI409" s="110"/>
      <c r="AJ409" s="49"/>
      <c r="AK409" s="110"/>
      <c r="AL409" s="110"/>
      <c r="AM409" s="110"/>
      <c r="AN409" s="156"/>
      <c r="AO409" s="134"/>
      <c r="AP409" s="134"/>
      <c r="AQ409" s="110"/>
      <c r="AR409" s="110"/>
      <c r="AS409" s="49"/>
      <c r="AT409" s="110"/>
      <c r="AU409" s="110"/>
      <c r="AV409" s="110"/>
      <c r="AW409" s="49"/>
      <c r="AX409" s="69"/>
      <c r="BB409" s="49"/>
      <c r="BC409" s="69"/>
      <c r="BE409" s="49"/>
      <c r="BF409" s="69"/>
      <c r="BG409" s="69"/>
      <c r="BI409" s="49"/>
    </row>
    <row r="410" ht="15.75" customHeight="1">
      <c r="A410" s="69"/>
      <c r="D410" s="69"/>
      <c r="G410" s="155"/>
      <c r="H410" s="110"/>
      <c r="I410" s="175"/>
      <c r="J410" s="53"/>
      <c r="K410" s="110"/>
      <c r="L410" s="110"/>
      <c r="M410" s="110"/>
      <c r="N410" s="110"/>
      <c r="O410" s="110"/>
      <c r="P410" s="155"/>
      <c r="Q410" s="184"/>
      <c r="R410" s="49"/>
      <c r="S410" s="110"/>
      <c r="T410" s="111"/>
      <c r="U410" s="110"/>
      <c r="V410" s="110"/>
      <c r="W410" s="49"/>
      <c r="X410" s="110"/>
      <c r="Y410" s="110"/>
      <c r="Z410" s="110"/>
      <c r="AA410" s="49"/>
      <c r="AF410" s="49"/>
      <c r="AG410" s="110"/>
      <c r="AH410" s="110"/>
      <c r="AI410" s="110"/>
      <c r="AJ410" s="49"/>
      <c r="AK410" s="110"/>
      <c r="AL410" s="110"/>
      <c r="AM410" s="110"/>
      <c r="AN410" s="156"/>
      <c r="AO410" s="134"/>
      <c r="AP410" s="134"/>
      <c r="AQ410" s="110"/>
      <c r="AR410" s="110"/>
      <c r="AS410" s="49"/>
      <c r="AT410" s="110"/>
      <c r="AU410" s="110"/>
      <c r="AV410" s="110"/>
      <c r="AW410" s="49"/>
      <c r="AX410" s="69"/>
      <c r="BB410" s="49"/>
      <c r="BC410" s="69"/>
      <c r="BE410" s="49"/>
      <c r="BF410" s="69"/>
      <c r="BG410" s="69"/>
      <c r="BI410" s="49"/>
    </row>
    <row r="411" ht="15.75" customHeight="1">
      <c r="A411" s="69"/>
      <c r="D411" s="69"/>
      <c r="G411" s="155"/>
      <c r="H411" s="110"/>
      <c r="I411" s="175"/>
      <c r="J411" s="53"/>
      <c r="K411" s="110"/>
      <c r="L411" s="110"/>
      <c r="M411" s="110"/>
      <c r="N411" s="110"/>
      <c r="O411" s="110"/>
      <c r="P411" s="155"/>
      <c r="Q411" s="184"/>
      <c r="R411" s="49"/>
      <c r="S411" s="110"/>
      <c r="T411" s="111"/>
      <c r="U411" s="110"/>
      <c r="V411" s="110"/>
      <c r="W411" s="49"/>
      <c r="X411" s="110"/>
      <c r="Y411" s="110"/>
      <c r="Z411" s="110"/>
      <c r="AA411" s="49"/>
      <c r="AF411" s="49"/>
      <c r="AG411" s="110"/>
      <c r="AH411" s="110"/>
      <c r="AI411" s="110"/>
      <c r="AJ411" s="49"/>
      <c r="AK411" s="110"/>
      <c r="AL411" s="110"/>
      <c r="AM411" s="110"/>
      <c r="AN411" s="156"/>
      <c r="AO411" s="134"/>
      <c r="AP411" s="134"/>
      <c r="AQ411" s="110"/>
      <c r="AR411" s="110"/>
      <c r="AS411" s="49"/>
      <c r="AT411" s="110"/>
      <c r="AU411" s="110"/>
      <c r="AV411" s="110"/>
      <c r="AW411" s="49"/>
      <c r="AX411" s="69"/>
      <c r="BB411" s="49"/>
      <c r="BC411" s="69"/>
      <c r="BE411" s="49"/>
      <c r="BF411" s="69"/>
      <c r="BG411" s="69"/>
      <c r="BI411" s="49"/>
    </row>
    <row r="412" ht="15.75" customHeight="1">
      <c r="A412" s="69"/>
      <c r="D412" s="69"/>
      <c r="G412" s="155"/>
      <c r="H412" s="110"/>
      <c r="I412" s="175"/>
      <c r="J412" s="53"/>
      <c r="K412" s="110"/>
      <c r="L412" s="110"/>
      <c r="M412" s="110"/>
      <c r="N412" s="110"/>
      <c r="O412" s="110"/>
      <c r="P412" s="155"/>
      <c r="Q412" s="184"/>
      <c r="R412" s="49"/>
      <c r="S412" s="110"/>
      <c r="T412" s="111"/>
      <c r="U412" s="110"/>
      <c r="V412" s="110"/>
      <c r="W412" s="49"/>
      <c r="X412" s="110"/>
      <c r="Y412" s="110"/>
      <c r="Z412" s="110"/>
      <c r="AA412" s="49"/>
      <c r="AF412" s="49"/>
      <c r="AG412" s="110"/>
      <c r="AH412" s="110"/>
      <c r="AI412" s="110"/>
      <c r="AJ412" s="49"/>
      <c r="AK412" s="110"/>
      <c r="AL412" s="110"/>
      <c r="AM412" s="110"/>
      <c r="AN412" s="156"/>
      <c r="AO412" s="134"/>
      <c r="AP412" s="134"/>
      <c r="AQ412" s="110"/>
      <c r="AR412" s="110"/>
      <c r="AS412" s="49"/>
      <c r="AT412" s="110"/>
      <c r="AU412" s="110"/>
      <c r="AV412" s="110"/>
      <c r="AW412" s="49"/>
      <c r="AX412" s="69"/>
      <c r="BB412" s="49"/>
      <c r="BC412" s="69"/>
      <c r="BE412" s="49"/>
      <c r="BF412" s="69"/>
      <c r="BG412" s="69"/>
      <c r="BI412" s="49"/>
    </row>
    <row r="413" ht="15.75" customHeight="1">
      <c r="A413" s="69"/>
      <c r="D413" s="69"/>
      <c r="G413" s="155"/>
      <c r="H413" s="110"/>
      <c r="I413" s="175"/>
      <c r="J413" s="53"/>
      <c r="K413" s="110"/>
      <c r="L413" s="110"/>
      <c r="M413" s="110"/>
      <c r="N413" s="110"/>
      <c r="O413" s="110"/>
      <c r="P413" s="155"/>
      <c r="Q413" s="184"/>
      <c r="R413" s="49"/>
      <c r="S413" s="110"/>
      <c r="T413" s="111"/>
      <c r="U413" s="110"/>
      <c r="V413" s="110"/>
      <c r="W413" s="49"/>
      <c r="X413" s="110"/>
      <c r="Y413" s="110"/>
      <c r="Z413" s="110"/>
      <c r="AA413" s="49"/>
      <c r="AF413" s="49"/>
      <c r="AG413" s="110"/>
      <c r="AH413" s="110"/>
      <c r="AI413" s="110"/>
      <c r="AJ413" s="49"/>
      <c r="AK413" s="110"/>
      <c r="AL413" s="110"/>
      <c r="AM413" s="110"/>
      <c r="AN413" s="156"/>
      <c r="AO413" s="134"/>
      <c r="AP413" s="134"/>
      <c r="AQ413" s="110"/>
      <c r="AR413" s="110"/>
      <c r="AS413" s="49"/>
      <c r="AT413" s="110"/>
      <c r="AU413" s="110"/>
      <c r="AV413" s="110"/>
      <c r="AW413" s="49"/>
      <c r="AX413" s="69"/>
      <c r="BB413" s="49"/>
      <c r="BC413" s="69"/>
      <c r="BE413" s="49"/>
      <c r="BF413" s="69"/>
      <c r="BG413" s="69"/>
      <c r="BI413" s="49"/>
    </row>
    <row r="414" ht="15.75" customHeight="1">
      <c r="A414" s="69"/>
      <c r="D414" s="69"/>
      <c r="G414" s="155"/>
      <c r="H414" s="110"/>
      <c r="I414" s="175"/>
      <c r="J414" s="53"/>
      <c r="K414" s="110"/>
      <c r="L414" s="110"/>
      <c r="M414" s="110"/>
      <c r="N414" s="110"/>
      <c r="O414" s="110"/>
      <c r="P414" s="155"/>
      <c r="Q414" s="184"/>
      <c r="R414" s="49"/>
      <c r="S414" s="110"/>
      <c r="T414" s="111"/>
      <c r="U414" s="110"/>
      <c r="V414" s="110"/>
      <c r="W414" s="49"/>
      <c r="X414" s="110"/>
      <c r="Y414" s="110"/>
      <c r="Z414" s="110"/>
      <c r="AA414" s="49"/>
      <c r="AF414" s="49"/>
      <c r="AG414" s="110"/>
      <c r="AH414" s="110"/>
      <c r="AI414" s="110"/>
      <c r="AJ414" s="49"/>
      <c r="AK414" s="110"/>
      <c r="AL414" s="110"/>
      <c r="AM414" s="110"/>
      <c r="AN414" s="156"/>
      <c r="AO414" s="134"/>
      <c r="AP414" s="134"/>
      <c r="AQ414" s="110"/>
      <c r="AR414" s="110"/>
      <c r="AS414" s="49"/>
      <c r="AT414" s="110"/>
      <c r="AU414" s="110"/>
      <c r="AV414" s="110"/>
      <c r="AW414" s="49"/>
      <c r="AX414" s="69"/>
      <c r="BB414" s="49"/>
      <c r="BC414" s="69"/>
      <c r="BE414" s="49"/>
      <c r="BF414" s="69"/>
      <c r="BG414" s="69"/>
      <c r="BI414" s="49"/>
    </row>
    <row r="415" ht="15.75" customHeight="1">
      <c r="A415" s="69"/>
      <c r="D415" s="69"/>
      <c r="G415" s="155"/>
      <c r="H415" s="110"/>
      <c r="I415" s="175"/>
      <c r="J415" s="53"/>
      <c r="K415" s="110"/>
      <c r="L415" s="110"/>
      <c r="M415" s="110"/>
      <c r="N415" s="110"/>
      <c r="O415" s="110"/>
      <c r="P415" s="155"/>
      <c r="Q415" s="184"/>
      <c r="R415" s="49"/>
      <c r="S415" s="110"/>
      <c r="T415" s="111"/>
      <c r="U415" s="110"/>
      <c r="V415" s="110"/>
      <c r="W415" s="49"/>
      <c r="X415" s="110"/>
      <c r="Y415" s="110"/>
      <c r="Z415" s="110"/>
      <c r="AA415" s="49"/>
      <c r="AF415" s="49"/>
      <c r="AG415" s="110"/>
      <c r="AH415" s="110"/>
      <c r="AI415" s="110"/>
      <c r="AJ415" s="49"/>
      <c r="AK415" s="110"/>
      <c r="AL415" s="110"/>
      <c r="AM415" s="110"/>
      <c r="AN415" s="156"/>
      <c r="AO415" s="134"/>
      <c r="AP415" s="134"/>
      <c r="AQ415" s="110"/>
      <c r="AR415" s="110"/>
      <c r="AS415" s="49"/>
      <c r="AT415" s="110"/>
      <c r="AU415" s="110"/>
      <c r="AV415" s="110"/>
      <c r="AW415" s="49"/>
      <c r="AX415" s="69"/>
      <c r="BB415" s="49"/>
      <c r="BC415" s="69"/>
      <c r="BE415" s="49"/>
      <c r="BF415" s="69"/>
      <c r="BG415" s="69"/>
      <c r="BI415" s="49"/>
    </row>
    <row r="416" ht="15.75" customHeight="1">
      <c r="A416" s="69"/>
      <c r="D416" s="69"/>
      <c r="G416" s="155"/>
      <c r="H416" s="110"/>
      <c r="I416" s="175"/>
      <c r="J416" s="53"/>
      <c r="K416" s="110"/>
      <c r="L416" s="110"/>
      <c r="M416" s="110"/>
      <c r="N416" s="110"/>
      <c r="O416" s="110"/>
      <c r="P416" s="155"/>
      <c r="Q416" s="184"/>
      <c r="R416" s="49"/>
      <c r="S416" s="110"/>
      <c r="T416" s="111"/>
      <c r="U416" s="110"/>
      <c r="V416" s="110"/>
      <c r="W416" s="49"/>
      <c r="X416" s="110"/>
      <c r="Y416" s="110"/>
      <c r="Z416" s="110"/>
      <c r="AA416" s="49"/>
      <c r="AF416" s="49"/>
      <c r="AG416" s="110"/>
      <c r="AH416" s="110"/>
      <c r="AI416" s="110"/>
      <c r="AJ416" s="49"/>
      <c r="AK416" s="110"/>
      <c r="AL416" s="110"/>
      <c r="AM416" s="110"/>
      <c r="AN416" s="156"/>
      <c r="AO416" s="134"/>
      <c r="AP416" s="134"/>
      <c r="AQ416" s="110"/>
      <c r="AR416" s="110"/>
      <c r="AS416" s="49"/>
      <c r="AT416" s="110"/>
      <c r="AU416" s="110"/>
      <c r="AV416" s="110"/>
      <c r="AW416" s="49"/>
      <c r="AX416" s="69"/>
      <c r="BB416" s="49"/>
      <c r="BC416" s="69"/>
      <c r="BE416" s="49"/>
      <c r="BF416" s="69"/>
      <c r="BG416" s="69"/>
      <c r="BI416" s="49"/>
    </row>
    <row r="417" ht="15.75" customHeight="1">
      <c r="A417" s="69"/>
      <c r="D417" s="69"/>
      <c r="G417" s="155"/>
      <c r="H417" s="110"/>
      <c r="I417" s="175"/>
      <c r="J417" s="53"/>
      <c r="K417" s="110"/>
      <c r="L417" s="110"/>
      <c r="M417" s="110"/>
      <c r="N417" s="110"/>
      <c r="O417" s="110"/>
      <c r="P417" s="155"/>
      <c r="Q417" s="184"/>
      <c r="R417" s="49"/>
      <c r="S417" s="110"/>
      <c r="T417" s="111"/>
      <c r="U417" s="110"/>
      <c r="V417" s="110"/>
      <c r="W417" s="49"/>
      <c r="X417" s="110"/>
      <c r="Y417" s="110"/>
      <c r="Z417" s="110"/>
      <c r="AA417" s="49"/>
      <c r="AF417" s="49"/>
      <c r="AG417" s="110"/>
      <c r="AH417" s="110"/>
      <c r="AI417" s="110"/>
      <c r="AJ417" s="49"/>
      <c r="AK417" s="110"/>
      <c r="AL417" s="110"/>
      <c r="AM417" s="110"/>
      <c r="AN417" s="156"/>
      <c r="AO417" s="134"/>
      <c r="AP417" s="134"/>
      <c r="AQ417" s="110"/>
      <c r="AR417" s="110"/>
      <c r="AS417" s="49"/>
      <c r="AT417" s="110"/>
      <c r="AU417" s="110"/>
      <c r="AV417" s="110"/>
      <c r="AW417" s="49"/>
      <c r="AX417" s="69"/>
      <c r="BB417" s="49"/>
      <c r="BC417" s="69"/>
      <c r="BE417" s="49"/>
      <c r="BF417" s="69"/>
      <c r="BG417" s="69"/>
      <c r="BI417" s="49"/>
    </row>
    <row r="418" ht="15.75" customHeight="1">
      <c r="A418" s="69"/>
      <c r="D418" s="69"/>
      <c r="G418" s="155"/>
      <c r="H418" s="110"/>
      <c r="I418" s="175"/>
      <c r="J418" s="53"/>
      <c r="K418" s="110"/>
      <c r="L418" s="110"/>
      <c r="M418" s="110"/>
      <c r="N418" s="110"/>
      <c r="O418" s="110"/>
      <c r="P418" s="155"/>
      <c r="Q418" s="184"/>
      <c r="R418" s="49"/>
      <c r="S418" s="110"/>
      <c r="T418" s="111"/>
      <c r="U418" s="110"/>
      <c r="V418" s="110"/>
      <c r="W418" s="49"/>
      <c r="X418" s="110"/>
      <c r="Y418" s="110"/>
      <c r="Z418" s="110"/>
      <c r="AA418" s="49"/>
      <c r="AF418" s="49"/>
      <c r="AG418" s="110"/>
      <c r="AH418" s="110"/>
      <c r="AI418" s="110"/>
      <c r="AJ418" s="49"/>
      <c r="AK418" s="110"/>
      <c r="AL418" s="110"/>
      <c r="AM418" s="110"/>
      <c r="AN418" s="156"/>
      <c r="AO418" s="134"/>
      <c r="AP418" s="134"/>
      <c r="AQ418" s="110"/>
      <c r="AR418" s="110"/>
      <c r="AS418" s="49"/>
      <c r="AT418" s="110"/>
      <c r="AU418" s="110"/>
      <c r="AV418" s="110"/>
      <c r="AW418" s="49"/>
      <c r="AX418" s="69"/>
      <c r="BB418" s="49"/>
      <c r="BC418" s="69"/>
      <c r="BE418" s="49"/>
      <c r="BF418" s="69"/>
      <c r="BG418" s="69"/>
      <c r="BI418" s="49"/>
    </row>
    <row r="419" ht="15.75" customHeight="1">
      <c r="A419" s="69"/>
      <c r="D419" s="69"/>
      <c r="G419" s="155"/>
      <c r="H419" s="110"/>
      <c r="I419" s="175"/>
      <c r="J419" s="53"/>
      <c r="K419" s="110"/>
      <c r="L419" s="110"/>
      <c r="M419" s="110"/>
      <c r="N419" s="110"/>
      <c r="O419" s="110"/>
      <c r="P419" s="155"/>
      <c r="Q419" s="184"/>
      <c r="R419" s="49"/>
      <c r="S419" s="110"/>
      <c r="T419" s="111"/>
      <c r="U419" s="110"/>
      <c r="V419" s="110"/>
      <c r="W419" s="49"/>
      <c r="X419" s="110"/>
      <c r="Y419" s="110"/>
      <c r="Z419" s="110"/>
      <c r="AA419" s="49"/>
      <c r="AF419" s="49"/>
      <c r="AG419" s="110"/>
      <c r="AH419" s="110"/>
      <c r="AI419" s="110"/>
      <c r="AJ419" s="49"/>
      <c r="AK419" s="110"/>
      <c r="AL419" s="110"/>
      <c r="AM419" s="110"/>
      <c r="AN419" s="156"/>
      <c r="AO419" s="134"/>
      <c r="AP419" s="134"/>
      <c r="AQ419" s="110"/>
      <c r="AR419" s="110"/>
      <c r="AS419" s="49"/>
      <c r="AT419" s="110"/>
      <c r="AU419" s="110"/>
      <c r="AV419" s="110"/>
      <c r="AW419" s="49"/>
      <c r="AX419" s="69"/>
      <c r="BB419" s="49"/>
      <c r="BC419" s="69"/>
      <c r="BE419" s="49"/>
      <c r="BF419" s="69"/>
      <c r="BG419" s="69"/>
      <c r="BI419" s="49"/>
    </row>
    <row r="420" ht="15.75" customHeight="1">
      <c r="A420" s="69"/>
      <c r="D420" s="69"/>
      <c r="G420" s="155"/>
      <c r="H420" s="110"/>
      <c r="I420" s="175"/>
      <c r="J420" s="53"/>
      <c r="K420" s="110"/>
      <c r="L420" s="110"/>
      <c r="M420" s="110"/>
      <c r="N420" s="110"/>
      <c r="O420" s="110"/>
      <c r="P420" s="155"/>
      <c r="Q420" s="184"/>
      <c r="R420" s="49"/>
      <c r="S420" s="110"/>
      <c r="T420" s="111"/>
      <c r="U420" s="110"/>
      <c r="V420" s="110"/>
      <c r="W420" s="49"/>
      <c r="X420" s="110"/>
      <c r="Y420" s="110"/>
      <c r="Z420" s="110"/>
      <c r="AA420" s="49"/>
      <c r="AF420" s="49"/>
      <c r="AG420" s="110"/>
      <c r="AH420" s="110"/>
      <c r="AI420" s="110"/>
      <c r="AJ420" s="49"/>
      <c r="AK420" s="110"/>
      <c r="AL420" s="110"/>
      <c r="AM420" s="110"/>
      <c r="AN420" s="156"/>
      <c r="AO420" s="134"/>
      <c r="AP420" s="134"/>
      <c r="AQ420" s="110"/>
      <c r="AR420" s="110"/>
      <c r="AS420" s="49"/>
      <c r="AT420" s="110"/>
      <c r="AU420" s="110"/>
      <c r="AV420" s="110"/>
      <c r="AW420" s="49"/>
      <c r="AX420" s="69"/>
      <c r="BB420" s="49"/>
      <c r="BC420" s="69"/>
      <c r="BE420" s="49"/>
      <c r="BF420" s="69"/>
      <c r="BG420" s="69"/>
      <c r="BI420" s="49"/>
    </row>
    <row r="421" ht="15.75" customHeight="1">
      <c r="A421" s="69"/>
      <c r="D421" s="69"/>
      <c r="G421" s="155"/>
      <c r="H421" s="110"/>
      <c r="I421" s="175"/>
      <c r="J421" s="53"/>
      <c r="K421" s="110"/>
      <c r="L421" s="110"/>
      <c r="M421" s="110"/>
      <c r="N421" s="110"/>
      <c r="O421" s="110"/>
      <c r="P421" s="155"/>
      <c r="Q421" s="184"/>
      <c r="R421" s="49"/>
      <c r="S421" s="110"/>
      <c r="T421" s="111"/>
      <c r="U421" s="110"/>
      <c r="V421" s="110"/>
      <c r="W421" s="49"/>
      <c r="X421" s="110"/>
      <c r="Y421" s="110"/>
      <c r="Z421" s="110"/>
      <c r="AA421" s="49"/>
      <c r="AF421" s="49"/>
      <c r="AG421" s="110"/>
      <c r="AH421" s="110"/>
      <c r="AI421" s="110"/>
      <c r="AJ421" s="49"/>
      <c r="AK421" s="110"/>
      <c r="AL421" s="110"/>
      <c r="AM421" s="110"/>
      <c r="AN421" s="156"/>
      <c r="AO421" s="134"/>
      <c r="AP421" s="134"/>
      <c r="AQ421" s="110"/>
      <c r="AR421" s="110"/>
      <c r="AS421" s="49"/>
      <c r="AT421" s="110"/>
      <c r="AU421" s="110"/>
      <c r="AV421" s="110"/>
      <c r="AW421" s="49"/>
      <c r="AX421" s="69"/>
      <c r="BB421" s="49"/>
      <c r="BC421" s="69"/>
      <c r="BE421" s="49"/>
      <c r="BF421" s="69"/>
      <c r="BG421" s="69"/>
      <c r="BI421" s="49"/>
    </row>
    <row r="422" ht="15.75" customHeight="1">
      <c r="A422" s="69"/>
      <c r="D422" s="69"/>
      <c r="G422" s="155"/>
      <c r="H422" s="110"/>
      <c r="I422" s="175"/>
      <c r="J422" s="53"/>
      <c r="K422" s="110"/>
      <c r="L422" s="110"/>
      <c r="M422" s="110"/>
      <c r="N422" s="110"/>
      <c r="O422" s="110"/>
      <c r="P422" s="155"/>
      <c r="Q422" s="184"/>
      <c r="R422" s="49"/>
      <c r="S422" s="110"/>
      <c r="T422" s="111"/>
      <c r="U422" s="110"/>
      <c r="V422" s="110"/>
      <c r="W422" s="49"/>
      <c r="X422" s="110"/>
      <c r="Y422" s="110"/>
      <c r="Z422" s="110"/>
      <c r="AA422" s="49"/>
      <c r="AF422" s="49"/>
      <c r="AG422" s="110"/>
      <c r="AH422" s="110"/>
      <c r="AI422" s="110"/>
      <c r="AJ422" s="49"/>
      <c r="AK422" s="110"/>
      <c r="AL422" s="110"/>
      <c r="AM422" s="110"/>
      <c r="AN422" s="156"/>
      <c r="AO422" s="134"/>
      <c r="AP422" s="134"/>
      <c r="AQ422" s="110"/>
      <c r="AR422" s="110"/>
      <c r="AS422" s="49"/>
      <c r="AT422" s="110"/>
      <c r="AU422" s="110"/>
      <c r="AV422" s="110"/>
      <c r="AW422" s="49"/>
      <c r="AX422" s="69"/>
      <c r="BB422" s="49"/>
      <c r="BC422" s="69"/>
      <c r="BE422" s="49"/>
      <c r="BF422" s="69"/>
      <c r="BG422" s="69"/>
      <c r="BI422" s="49"/>
    </row>
    <row r="423" ht="15.75" customHeight="1">
      <c r="A423" s="69"/>
      <c r="D423" s="69"/>
      <c r="G423" s="155"/>
      <c r="H423" s="110"/>
      <c r="I423" s="175"/>
      <c r="J423" s="53"/>
      <c r="K423" s="110"/>
      <c r="L423" s="110"/>
      <c r="M423" s="110"/>
      <c r="N423" s="110"/>
      <c r="O423" s="110"/>
      <c r="P423" s="155"/>
      <c r="Q423" s="184"/>
      <c r="R423" s="49"/>
      <c r="S423" s="110"/>
      <c r="T423" s="111"/>
      <c r="U423" s="110"/>
      <c r="V423" s="110"/>
      <c r="W423" s="49"/>
      <c r="X423" s="110"/>
      <c r="Y423" s="110"/>
      <c r="Z423" s="110"/>
      <c r="AA423" s="49"/>
      <c r="AF423" s="49"/>
      <c r="AG423" s="110"/>
      <c r="AH423" s="110"/>
      <c r="AI423" s="110"/>
      <c r="AJ423" s="49"/>
      <c r="AK423" s="110"/>
      <c r="AL423" s="110"/>
      <c r="AM423" s="110"/>
      <c r="AN423" s="156"/>
      <c r="AO423" s="134"/>
      <c r="AP423" s="134"/>
      <c r="AQ423" s="110"/>
      <c r="AR423" s="110"/>
      <c r="AS423" s="49"/>
      <c r="AT423" s="110"/>
      <c r="AU423" s="110"/>
      <c r="AV423" s="110"/>
      <c r="AW423" s="49"/>
      <c r="AX423" s="69"/>
      <c r="BB423" s="49"/>
      <c r="BC423" s="69"/>
      <c r="BE423" s="49"/>
      <c r="BF423" s="69"/>
      <c r="BG423" s="69"/>
      <c r="BI423" s="49"/>
    </row>
    <row r="424" ht="15.75" customHeight="1">
      <c r="A424" s="69"/>
      <c r="D424" s="69"/>
      <c r="G424" s="155"/>
      <c r="H424" s="110"/>
      <c r="I424" s="175"/>
      <c r="J424" s="53"/>
      <c r="K424" s="110"/>
      <c r="L424" s="110"/>
      <c r="M424" s="110"/>
      <c r="N424" s="110"/>
      <c r="O424" s="110"/>
      <c r="P424" s="155"/>
      <c r="Q424" s="184"/>
      <c r="R424" s="49"/>
      <c r="S424" s="110"/>
      <c r="T424" s="111"/>
      <c r="U424" s="110"/>
      <c r="V424" s="110"/>
      <c r="W424" s="49"/>
      <c r="X424" s="110"/>
      <c r="Y424" s="110"/>
      <c r="Z424" s="110"/>
      <c r="AA424" s="49"/>
      <c r="AF424" s="49"/>
      <c r="AG424" s="110"/>
      <c r="AH424" s="110"/>
      <c r="AI424" s="110"/>
      <c r="AJ424" s="49"/>
      <c r="AK424" s="110"/>
      <c r="AL424" s="110"/>
      <c r="AM424" s="110"/>
      <c r="AN424" s="156"/>
      <c r="AO424" s="134"/>
      <c r="AP424" s="134"/>
      <c r="AQ424" s="110"/>
      <c r="AR424" s="110"/>
      <c r="AS424" s="49"/>
      <c r="AT424" s="110"/>
      <c r="AU424" s="110"/>
      <c r="AV424" s="110"/>
      <c r="AW424" s="49"/>
      <c r="AX424" s="69"/>
      <c r="BB424" s="49"/>
      <c r="BC424" s="69"/>
      <c r="BE424" s="49"/>
      <c r="BF424" s="69"/>
      <c r="BG424" s="69"/>
      <c r="BI424" s="49"/>
    </row>
    <row r="425" ht="15.75" customHeight="1">
      <c r="A425" s="69"/>
      <c r="D425" s="69"/>
      <c r="G425" s="155"/>
      <c r="H425" s="110"/>
      <c r="I425" s="175"/>
      <c r="J425" s="53"/>
      <c r="K425" s="110"/>
      <c r="L425" s="110"/>
      <c r="M425" s="110"/>
      <c r="N425" s="110"/>
      <c r="O425" s="110"/>
      <c r="P425" s="155"/>
      <c r="Q425" s="184"/>
      <c r="R425" s="49"/>
      <c r="S425" s="110"/>
      <c r="T425" s="111"/>
      <c r="U425" s="110"/>
      <c r="V425" s="110"/>
      <c r="W425" s="49"/>
      <c r="X425" s="110"/>
      <c r="Y425" s="110"/>
      <c r="Z425" s="110"/>
      <c r="AA425" s="49"/>
      <c r="AF425" s="49"/>
      <c r="AG425" s="110"/>
      <c r="AH425" s="110"/>
      <c r="AI425" s="110"/>
      <c r="AJ425" s="49"/>
      <c r="AK425" s="110"/>
      <c r="AL425" s="110"/>
      <c r="AM425" s="110"/>
      <c r="AN425" s="156"/>
      <c r="AO425" s="134"/>
      <c r="AP425" s="134"/>
      <c r="AQ425" s="110"/>
      <c r="AR425" s="110"/>
      <c r="AS425" s="49"/>
      <c r="AT425" s="110"/>
      <c r="AU425" s="110"/>
      <c r="AV425" s="110"/>
      <c r="AW425" s="49"/>
      <c r="AX425" s="69"/>
      <c r="BB425" s="49"/>
      <c r="BC425" s="69"/>
      <c r="BE425" s="49"/>
      <c r="BF425" s="69"/>
      <c r="BG425" s="69"/>
      <c r="BI425" s="49"/>
    </row>
    <row r="426" ht="15.75" customHeight="1">
      <c r="A426" s="69"/>
      <c r="D426" s="69"/>
      <c r="G426" s="155"/>
      <c r="H426" s="110"/>
      <c r="I426" s="175"/>
      <c r="J426" s="53"/>
      <c r="K426" s="110"/>
      <c r="L426" s="110"/>
      <c r="M426" s="110"/>
      <c r="N426" s="110"/>
      <c r="O426" s="110"/>
      <c r="P426" s="155"/>
      <c r="Q426" s="184"/>
      <c r="R426" s="49"/>
      <c r="S426" s="110"/>
      <c r="T426" s="111"/>
      <c r="U426" s="110"/>
      <c r="V426" s="110"/>
      <c r="W426" s="49"/>
      <c r="X426" s="110"/>
      <c r="Y426" s="110"/>
      <c r="Z426" s="110"/>
      <c r="AA426" s="49"/>
      <c r="AF426" s="49"/>
      <c r="AG426" s="110"/>
      <c r="AH426" s="110"/>
      <c r="AI426" s="110"/>
      <c r="AJ426" s="49"/>
      <c r="AK426" s="110"/>
      <c r="AL426" s="110"/>
      <c r="AM426" s="110"/>
      <c r="AN426" s="156"/>
      <c r="AO426" s="134"/>
      <c r="AP426" s="134"/>
      <c r="AQ426" s="110"/>
      <c r="AR426" s="110"/>
      <c r="AS426" s="49"/>
      <c r="AT426" s="110"/>
      <c r="AU426" s="110"/>
      <c r="AV426" s="110"/>
      <c r="AW426" s="49"/>
      <c r="AX426" s="69"/>
      <c r="BB426" s="49"/>
      <c r="BC426" s="69"/>
      <c r="BE426" s="49"/>
      <c r="BF426" s="69"/>
      <c r="BG426" s="69"/>
      <c r="BI426" s="49"/>
    </row>
    <row r="427" ht="15.75" customHeight="1">
      <c r="A427" s="69"/>
      <c r="D427" s="69"/>
      <c r="G427" s="155"/>
      <c r="H427" s="110"/>
      <c r="I427" s="175"/>
      <c r="J427" s="53"/>
      <c r="K427" s="110"/>
      <c r="L427" s="110"/>
      <c r="M427" s="110"/>
      <c r="N427" s="110"/>
      <c r="O427" s="110"/>
      <c r="P427" s="155"/>
      <c r="Q427" s="184"/>
      <c r="R427" s="49"/>
      <c r="S427" s="110"/>
      <c r="T427" s="111"/>
      <c r="U427" s="110"/>
      <c r="V427" s="110"/>
      <c r="W427" s="49"/>
      <c r="X427" s="110"/>
      <c r="Y427" s="110"/>
      <c r="Z427" s="110"/>
      <c r="AA427" s="49"/>
      <c r="AF427" s="49"/>
      <c r="AG427" s="110"/>
      <c r="AH427" s="110"/>
      <c r="AI427" s="110"/>
      <c r="AJ427" s="49"/>
      <c r="AK427" s="110"/>
      <c r="AL427" s="110"/>
      <c r="AM427" s="110"/>
      <c r="AN427" s="156"/>
      <c r="AO427" s="134"/>
      <c r="AP427" s="134"/>
      <c r="AQ427" s="110"/>
      <c r="AR427" s="110"/>
      <c r="AS427" s="49"/>
      <c r="AT427" s="110"/>
      <c r="AU427" s="110"/>
      <c r="AV427" s="110"/>
      <c r="AW427" s="49"/>
      <c r="AX427" s="69"/>
      <c r="BB427" s="49"/>
      <c r="BC427" s="69"/>
      <c r="BE427" s="49"/>
      <c r="BF427" s="69"/>
      <c r="BG427" s="69"/>
      <c r="BI427" s="49"/>
    </row>
    <row r="428" ht="15.75" customHeight="1">
      <c r="A428" s="69"/>
      <c r="D428" s="69"/>
      <c r="G428" s="155"/>
      <c r="H428" s="110"/>
      <c r="I428" s="175"/>
      <c r="J428" s="53"/>
      <c r="K428" s="110"/>
      <c r="L428" s="110"/>
      <c r="M428" s="110"/>
      <c r="N428" s="110"/>
      <c r="O428" s="110"/>
      <c r="P428" s="155"/>
      <c r="Q428" s="184"/>
      <c r="R428" s="49"/>
      <c r="S428" s="110"/>
      <c r="T428" s="111"/>
      <c r="U428" s="110"/>
      <c r="V428" s="110"/>
      <c r="W428" s="49"/>
      <c r="X428" s="110"/>
      <c r="Y428" s="110"/>
      <c r="Z428" s="110"/>
      <c r="AA428" s="49"/>
      <c r="AF428" s="49"/>
      <c r="AG428" s="110"/>
      <c r="AH428" s="110"/>
      <c r="AI428" s="110"/>
      <c r="AJ428" s="49"/>
      <c r="AK428" s="110"/>
      <c r="AL428" s="110"/>
      <c r="AM428" s="110"/>
      <c r="AN428" s="156"/>
      <c r="AO428" s="134"/>
      <c r="AP428" s="134"/>
      <c r="AQ428" s="110"/>
      <c r="AR428" s="110"/>
      <c r="AS428" s="49"/>
      <c r="AT428" s="110"/>
      <c r="AU428" s="110"/>
      <c r="AV428" s="110"/>
      <c r="AW428" s="49"/>
      <c r="AX428" s="69"/>
      <c r="BB428" s="49"/>
      <c r="BC428" s="69"/>
      <c r="BE428" s="49"/>
      <c r="BF428" s="69"/>
      <c r="BG428" s="69"/>
      <c r="BI428" s="49"/>
    </row>
    <row r="429" ht="15.75" customHeight="1">
      <c r="A429" s="69"/>
      <c r="D429" s="69"/>
      <c r="G429" s="155"/>
      <c r="H429" s="110"/>
      <c r="I429" s="175"/>
      <c r="J429" s="53"/>
      <c r="K429" s="110"/>
      <c r="L429" s="110"/>
      <c r="M429" s="110"/>
      <c r="N429" s="110"/>
      <c r="O429" s="110"/>
      <c r="P429" s="155"/>
      <c r="Q429" s="184"/>
      <c r="R429" s="49"/>
      <c r="S429" s="110"/>
      <c r="T429" s="111"/>
      <c r="U429" s="110"/>
      <c r="V429" s="110"/>
      <c r="W429" s="49"/>
      <c r="X429" s="110"/>
      <c r="Y429" s="110"/>
      <c r="Z429" s="110"/>
      <c r="AA429" s="49"/>
      <c r="AF429" s="49"/>
      <c r="AG429" s="110"/>
      <c r="AH429" s="110"/>
      <c r="AI429" s="110"/>
      <c r="AJ429" s="49"/>
      <c r="AK429" s="110"/>
      <c r="AL429" s="110"/>
      <c r="AM429" s="110"/>
      <c r="AN429" s="156"/>
      <c r="AO429" s="134"/>
      <c r="AP429" s="134"/>
      <c r="AQ429" s="110"/>
      <c r="AR429" s="110"/>
      <c r="AS429" s="49"/>
      <c r="AT429" s="110"/>
      <c r="AU429" s="110"/>
      <c r="AV429" s="110"/>
      <c r="AW429" s="49"/>
      <c r="AX429" s="69"/>
      <c r="BB429" s="49"/>
      <c r="BC429" s="69"/>
      <c r="BE429" s="49"/>
      <c r="BF429" s="69"/>
      <c r="BG429" s="69"/>
      <c r="BI429" s="49"/>
    </row>
    <row r="430" ht="15.75" customHeight="1">
      <c r="A430" s="69"/>
      <c r="D430" s="69"/>
      <c r="G430" s="155"/>
      <c r="H430" s="110"/>
      <c r="I430" s="175"/>
      <c r="J430" s="53"/>
      <c r="K430" s="110"/>
      <c r="L430" s="110"/>
      <c r="M430" s="110"/>
      <c r="N430" s="110"/>
      <c r="O430" s="110"/>
      <c r="P430" s="155"/>
      <c r="Q430" s="184"/>
      <c r="R430" s="49"/>
      <c r="S430" s="110"/>
      <c r="T430" s="111"/>
      <c r="U430" s="110"/>
      <c r="V430" s="110"/>
      <c r="W430" s="49"/>
      <c r="X430" s="110"/>
      <c r="Y430" s="110"/>
      <c r="Z430" s="110"/>
      <c r="AA430" s="49"/>
      <c r="AF430" s="49"/>
      <c r="AG430" s="110"/>
      <c r="AH430" s="110"/>
      <c r="AI430" s="110"/>
      <c r="AJ430" s="49"/>
      <c r="AK430" s="110"/>
      <c r="AL430" s="110"/>
      <c r="AM430" s="110"/>
      <c r="AN430" s="156"/>
      <c r="AO430" s="134"/>
      <c r="AP430" s="134"/>
      <c r="AQ430" s="110"/>
      <c r="AR430" s="110"/>
      <c r="AS430" s="49"/>
      <c r="AT430" s="110"/>
      <c r="AU430" s="110"/>
      <c r="AV430" s="110"/>
      <c r="AW430" s="49"/>
      <c r="AX430" s="69"/>
      <c r="BB430" s="49"/>
      <c r="BC430" s="69"/>
      <c r="BE430" s="49"/>
      <c r="BF430" s="69"/>
      <c r="BG430" s="69"/>
      <c r="BI430" s="49"/>
    </row>
    <row r="431" ht="15.75" customHeight="1">
      <c r="A431" s="69"/>
      <c r="D431" s="69"/>
      <c r="G431" s="155"/>
      <c r="H431" s="110"/>
      <c r="I431" s="175"/>
      <c r="J431" s="53"/>
      <c r="K431" s="110"/>
      <c r="L431" s="110"/>
      <c r="M431" s="110"/>
      <c r="N431" s="110"/>
      <c r="O431" s="110"/>
      <c r="P431" s="155"/>
      <c r="Q431" s="184"/>
      <c r="R431" s="49"/>
      <c r="S431" s="110"/>
      <c r="T431" s="111"/>
      <c r="U431" s="110"/>
      <c r="V431" s="110"/>
      <c r="W431" s="49"/>
      <c r="X431" s="110"/>
      <c r="Y431" s="110"/>
      <c r="Z431" s="110"/>
      <c r="AA431" s="49"/>
      <c r="AF431" s="49"/>
      <c r="AG431" s="110"/>
      <c r="AH431" s="110"/>
      <c r="AI431" s="110"/>
      <c r="AJ431" s="49"/>
      <c r="AK431" s="110"/>
      <c r="AL431" s="110"/>
      <c r="AM431" s="110"/>
      <c r="AN431" s="156"/>
      <c r="AO431" s="134"/>
      <c r="AP431" s="134"/>
      <c r="AQ431" s="110"/>
      <c r="AR431" s="110"/>
      <c r="AS431" s="49"/>
      <c r="AT431" s="110"/>
      <c r="AU431" s="110"/>
      <c r="AV431" s="110"/>
      <c r="AW431" s="49"/>
      <c r="AX431" s="69"/>
      <c r="BB431" s="49"/>
      <c r="BC431" s="69"/>
      <c r="BE431" s="49"/>
      <c r="BF431" s="69"/>
      <c r="BG431" s="69"/>
      <c r="BI431" s="49"/>
    </row>
    <row r="432" ht="15.75" customHeight="1">
      <c r="A432" s="69"/>
      <c r="D432" s="69"/>
      <c r="G432" s="155"/>
      <c r="H432" s="110"/>
      <c r="I432" s="175"/>
      <c r="J432" s="53"/>
      <c r="K432" s="110"/>
      <c r="L432" s="110"/>
      <c r="M432" s="110"/>
      <c r="N432" s="110"/>
      <c r="O432" s="110"/>
      <c r="P432" s="155"/>
      <c r="Q432" s="184"/>
      <c r="R432" s="49"/>
      <c r="S432" s="110"/>
      <c r="T432" s="111"/>
      <c r="U432" s="110"/>
      <c r="V432" s="110"/>
      <c r="W432" s="49"/>
      <c r="X432" s="110"/>
      <c r="Y432" s="110"/>
      <c r="Z432" s="110"/>
      <c r="AA432" s="49"/>
      <c r="AF432" s="49"/>
      <c r="AG432" s="110"/>
      <c r="AH432" s="110"/>
      <c r="AI432" s="110"/>
      <c r="AJ432" s="49"/>
      <c r="AK432" s="110"/>
      <c r="AL432" s="110"/>
      <c r="AM432" s="110"/>
      <c r="AN432" s="156"/>
      <c r="AO432" s="134"/>
      <c r="AP432" s="134"/>
      <c r="AQ432" s="110"/>
      <c r="AR432" s="110"/>
      <c r="AS432" s="49"/>
      <c r="AT432" s="110"/>
      <c r="AU432" s="110"/>
      <c r="AV432" s="110"/>
      <c r="AW432" s="49"/>
      <c r="AX432" s="69"/>
      <c r="BB432" s="49"/>
      <c r="BC432" s="69"/>
      <c r="BE432" s="49"/>
      <c r="BF432" s="69"/>
      <c r="BG432" s="69"/>
      <c r="BI432" s="49"/>
    </row>
    <row r="433" ht="15.75" customHeight="1">
      <c r="A433" s="69"/>
      <c r="D433" s="69"/>
      <c r="G433" s="155"/>
      <c r="H433" s="110"/>
      <c r="I433" s="175"/>
      <c r="J433" s="53"/>
      <c r="K433" s="110"/>
      <c r="L433" s="110"/>
      <c r="M433" s="110"/>
      <c r="N433" s="110"/>
      <c r="O433" s="110"/>
      <c r="P433" s="155"/>
      <c r="Q433" s="184"/>
      <c r="R433" s="49"/>
      <c r="S433" s="110"/>
      <c r="T433" s="111"/>
      <c r="U433" s="110"/>
      <c r="V433" s="110"/>
      <c r="W433" s="49"/>
      <c r="X433" s="110"/>
      <c r="Y433" s="110"/>
      <c r="Z433" s="110"/>
      <c r="AA433" s="49"/>
      <c r="AF433" s="49"/>
      <c r="AG433" s="110"/>
      <c r="AH433" s="110"/>
      <c r="AI433" s="110"/>
      <c r="AJ433" s="49"/>
      <c r="AK433" s="110"/>
      <c r="AL433" s="110"/>
      <c r="AM433" s="110"/>
      <c r="AN433" s="156"/>
      <c r="AO433" s="134"/>
      <c r="AP433" s="134"/>
      <c r="AQ433" s="110"/>
      <c r="AR433" s="110"/>
      <c r="AS433" s="49"/>
      <c r="AT433" s="110"/>
      <c r="AU433" s="110"/>
      <c r="AV433" s="110"/>
      <c r="AW433" s="49"/>
      <c r="AX433" s="69"/>
      <c r="BB433" s="49"/>
      <c r="BC433" s="69"/>
      <c r="BE433" s="49"/>
      <c r="BF433" s="69"/>
      <c r="BG433" s="69"/>
      <c r="BI433" s="49"/>
    </row>
    <row r="434" ht="15.75" customHeight="1">
      <c r="A434" s="69"/>
      <c r="D434" s="69"/>
      <c r="G434" s="155"/>
      <c r="H434" s="110"/>
      <c r="I434" s="175"/>
      <c r="J434" s="53"/>
      <c r="K434" s="110"/>
      <c r="L434" s="110"/>
      <c r="M434" s="110"/>
      <c r="N434" s="110"/>
      <c r="O434" s="110"/>
      <c r="P434" s="155"/>
      <c r="Q434" s="184"/>
      <c r="R434" s="49"/>
      <c r="S434" s="110"/>
      <c r="T434" s="111"/>
      <c r="U434" s="110"/>
      <c r="V434" s="110"/>
      <c r="W434" s="49"/>
      <c r="X434" s="110"/>
      <c r="Y434" s="110"/>
      <c r="Z434" s="110"/>
      <c r="AA434" s="49"/>
      <c r="AF434" s="49"/>
      <c r="AG434" s="110"/>
      <c r="AH434" s="110"/>
      <c r="AI434" s="110"/>
      <c r="AJ434" s="49"/>
      <c r="AK434" s="110"/>
      <c r="AL434" s="110"/>
      <c r="AM434" s="110"/>
      <c r="AN434" s="156"/>
      <c r="AO434" s="134"/>
      <c r="AP434" s="134"/>
      <c r="AQ434" s="110"/>
      <c r="AR434" s="110"/>
      <c r="AS434" s="49"/>
      <c r="AT434" s="110"/>
      <c r="AU434" s="110"/>
      <c r="AV434" s="110"/>
      <c r="AW434" s="49"/>
      <c r="AX434" s="69"/>
      <c r="BB434" s="49"/>
      <c r="BC434" s="69"/>
      <c r="BE434" s="49"/>
      <c r="BF434" s="69"/>
      <c r="BG434" s="69"/>
      <c r="BI434" s="49"/>
    </row>
    <row r="435" ht="15.75" customHeight="1">
      <c r="A435" s="69"/>
      <c r="D435" s="69"/>
      <c r="G435" s="155"/>
      <c r="H435" s="110"/>
      <c r="I435" s="175"/>
      <c r="J435" s="53"/>
      <c r="K435" s="110"/>
      <c r="L435" s="110"/>
      <c r="M435" s="110"/>
      <c r="N435" s="110"/>
      <c r="O435" s="110"/>
      <c r="P435" s="155"/>
      <c r="Q435" s="184"/>
      <c r="R435" s="49"/>
      <c r="S435" s="110"/>
      <c r="T435" s="111"/>
      <c r="U435" s="110"/>
      <c r="V435" s="110"/>
      <c r="W435" s="49"/>
      <c r="X435" s="110"/>
      <c r="Y435" s="110"/>
      <c r="Z435" s="110"/>
      <c r="AA435" s="49"/>
      <c r="AF435" s="49"/>
      <c r="AG435" s="110"/>
      <c r="AH435" s="110"/>
      <c r="AI435" s="110"/>
      <c r="AJ435" s="49"/>
      <c r="AK435" s="110"/>
      <c r="AL435" s="110"/>
      <c r="AM435" s="110"/>
      <c r="AN435" s="156"/>
      <c r="AO435" s="134"/>
      <c r="AP435" s="134"/>
      <c r="AQ435" s="110"/>
      <c r="AR435" s="110"/>
      <c r="AS435" s="49"/>
      <c r="AT435" s="110"/>
      <c r="AU435" s="110"/>
      <c r="AV435" s="110"/>
      <c r="AW435" s="49"/>
      <c r="AX435" s="69"/>
      <c r="BB435" s="49"/>
      <c r="BC435" s="69"/>
      <c r="BE435" s="49"/>
      <c r="BF435" s="69"/>
      <c r="BG435" s="69"/>
      <c r="BI435" s="49"/>
    </row>
    <row r="436" ht="15.75" customHeight="1">
      <c r="A436" s="69"/>
      <c r="D436" s="69"/>
      <c r="G436" s="155"/>
      <c r="H436" s="110"/>
      <c r="I436" s="175"/>
      <c r="J436" s="53"/>
      <c r="K436" s="110"/>
      <c r="L436" s="110"/>
      <c r="M436" s="110"/>
      <c r="N436" s="110"/>
      <c r="O436" s="110"/>
      <c r="P436" s="155"/>
      <c r="Q436" s="184"/>
      <c r="R436" s="49"/>
      <c r="S436" s="110"/>
      <c r="T436" s="111"/>
      <c r="U436" s="110"/>
      <c r="V436" s="110"/>
      <c r="W436" s="49"/>
      <c r="X436" s="110"/>
      <c r="Y436" s="110"/>
      <c r="Z436" s="110"/>
      <c r="AA436" s="49"/>
      <c r="AF436" s="49"/>
      <c r="AG436" s="110"/>
      <c r="AH436" s="110"/>
      <c r="AI436" s="110"/>
      <c r="AJ436" s="49"/>
      <c r="AK436" s="110"/>
      <c r="AL436" s="110"/>
      <c r="AM436" s="110"/>
      <c r="AN436" s="156"/>
      <c r="AO436" s="134"/>
      <c r="AP436" s="134"/>
      <c r="AQ436" s="110"/>
      <c r="AR436" s="110"/>
      <c r="AS436" s="49"/>
      <c r="AT436" s="110"/>
      <c r="AU436" s="110"/>
      <c r="AV436" s="110"/>
      <c r="AW436" s="49"/>
      <c r="AX436" s="69"/>
      <c r="BB436" s="49"/>
      <c r="BC436" s="69"/>
      <c r="BE436" s="49"/>
      <c r="BF436" s="69"/>
      <c r="BG436" s="69"/>
      <c r="BI436" s="49"/>
    </row>
    <row r="437" ht="15.75" customHeight="1">
      <c r="A437" s="69"/>
      <c r="D437" s="69"/>
      <c r="G437" s="155"/>
      <c r="H437" s="110"/>
      <c r="I437" s="175"/>
      <c r="J437" s="53"/>
      <c r="K437" s="110"/>
      <c r="L437" s="110"/>
      <c r="M437" s="110"/>
      <c r="N437" s="110"/>
      <c r="O437" s="110"/>
      <c r="P437" s="155"/>
      <c r="Q437" s="184"/>
      <c r="R437" s="49"/>
      <c r="S437" s="110"/>
      <c r="T437" s="111"/>
      <c r="U437" s="110"/>
      <c r="V437" s="110"/>
      <c r="W437" s="49"/>
      <c r="X437" s="110"/>
      <c r="Y437" s="110"/>
      <c r="Z437" s="110"/>
      <c r="AA437" s="49"/>
      <c r="AF437" s="49"/>
      <c r="AG437" s="110"/>
      <c r="AH437" s="110"/>
      <c r="AI437" s="110"/>
      <c r="AJ437" s="49"/>
      <c r="AK437" s="110"/>
      <c r="AL437" s="110"/>
      <c r="AM437" s="110"/>
      <c r="AN437" s="156"/>
      <c r="AO437" s="134"/>
      <c r="AP437" s="134"/>
      <c r="AQ437" s="110"/>
      <c r="AR437" s="110"/>
      <c r="AS437" s="49"/>
      <c r="AT437" s="110"/>
      <c r="AU437" s="110"/>
      <c r="AV437" s="110"/>
      <c r="AW437" s="49"/>
      <c r="AX437" s="69"/>
      <c r="BB437" s="49"/>
      <c r="BC437" s="69"/>
      <c r="BE437" s="49"/>
      <c r="BF437" s="69"/>
      <c r="BG437" s="69"/>
      <c r="BI437" s="49"/>
    </row>
    <row r="438" ht="15.75" customHeight="1">
      <c r="A438" s="69"/>
      <c r="D438" s="69"/>
      <c r="G438" s="155"/>
      <c r="H438" s="110"/>
      <c r="I438" s="175"/>
      <c r="J438" s="53"/>
      <c r="K438" s="110"/>
      <c r="L438" s="110"/>
      <c r="M438" s="110"/>
      <c r="N438" s="110"/>
      <c r="O438" s="110"/>
      <c r="P438" s="155"/>
      <c r="Q438" s="184"/>
      <c r="R438" s="49"/>
      <c r="S438" s="110"/>
      <c r="T438" s="111"/>
      <c r="U438" s="110"/>
      <c r="V438" s="110"/>
      <c r="W438" s="49"/>
      <c r="X438" s="110"/>
      <c r="Y438" s="110"/>
      <c r="Z438" s="110"/>
      <c r="AA438" s="49"/>
      <c r="AF438" s="49"/>
      <c r="AG438" s="110"/>
      <c r="AH438" s="110"/>
      <c r="AI438" s="110"/>
      <c r="AJ438" s="49"/>
      <c r="AK438" s="110"/>
      <c r="AL438" s="110"/>
      <c r="AM438" s="110"/>
      <c r="AN438" s="156"/>
      <c r="AO438" s="134"/>
      <c r="AP438" s="134"/>
      <c r="AQ438" s="110"/>
      <c r="AR438" s="110"/>
      <c r="AS438" s="49"/>
      <c r="AT438" s="110"/>
      <c r="AU438" s="110"/>
      <c r="AV438" s="110"/>
      <c r="AW438" s="49"/>
      <c r="AX438" s="69"/>
      <c r="BB438" s="49"/>
      <c r="BC438" s="69"/>
      <c r="BE438" s="49"/>
      <c r="BF438" s="69"/>
      <c r="BG438" s="69"/>
      <c r="BI438" s="49"/>
    </row>
    <row r="439" ht="15.75" customHeight="1">
      <c r="A439" s="69"/>
      <c r="D439" s="69"/>
      <c r="G439" s="155"/>
      <c r="H439" s="110"/>
      <c r="I439" s="175"/>
      <c r="J439" s="53"/>
      <c r="K439" s="110"/>
      <c r="L439" s="110"/>
      <c r="M439" s="110"/>
      <c r="N439" s="110"/>
      <c r="O439" s="110"/>
      <c r="P439" s="155"/>
      <c r="Q439" s="184"/>
      <c r="R439" s="49"/>
      <c r="S439" s="110"/>
      <c r="T439" s="111"/>
      <c r="U439" s="110"/>
      <c r="V439" s="110"/>
      <c r="W439" s="49"/>
      <c r="X439" s="110"/>
      <c r="Y439" s="110"/>
      <c r="Z439" s="110"/>
      <c r="AA439" s="49"/>
      <c r="AF439" s="49"/>
      <c r="AG439" s="110"/>
      <c r="AH439" s="110"/>
      <c r="AI439" s="110"/>
      <c r="AJ439" s="49"/>
      <c r="AK439" s="110"/>
      <c r="AL439" s="110"/>
      <c r="AM439" s="110"/>
      <c r="AN439" s="156"/>
      <c r="AO439" s="134"/>
      <c r="AP439" s="134"/>
      <c r="AQ439" s="110"/>
      <c r="AR439" s="110"/>
      <c r="AS439" s="49"/>
      <c r="AT439" s="110"/>
      <c r="AU439" s="110"/>
      <c r="AV439" s="110"/>
      <c r="AW439" s="49"/>
      <c r="AX439" s="69"/>
      <c r="BB439" s="49"/>
      <c r="BC439" s="69"/>
      <c r="BE439" s="49"/>
      <c r="BF439" s="69"/>
      <c r="BG439" s="69"/>
      <c r="BI439" s="49"/>
    </row>
    <row r="440" ht="15.75" customHeight="1">
      <c r="A440" s="69"/>
      <c r="D440" s="69"/>
      <c r="G440" s="155"/>
      <c r="H440" s="110"/>
      <c r="I440" s="175"/>
      <c r="J440" s="53"/>
      <c r="K440" s="110"/>
      <c r="L440" s="110"/>
      <c r="M440" s="110"/>
      <c r="N440" s="110"/>
      <c r="O440" s="110"/>
      <c r="P440" s="155"/>
      <c r="Q440" s="184"/>
      <c r="R440" s="49"/>
      <c r="S440" s="110"/>
      <c r="T440" s="111"/>
      <c r="U440" s="110"/>
      <c r="V440" s="110"/>
      <c r="W440" s="49"/>
      <c r="X440" s="110"/>
      <c r="Y440" s="110"/>
      <c r="Z440" s="110"/>
      <c r="AA440" s="49"/>
      <c r="AF440" s="49"/>
      <c r="AG440" s="110"/>
      <c r="AH440" s="110"/>
      <c r="AI440" s="110"/>
      <c r="AJ440" s="49"/>
      <c r="AK440" s="110"/>
      <c r="AL440" s="110"/>
      <c r="AM440" s="110"/>
      <c r="AN440" s="156"/>
      <c r="AO440" s="134"/>
      <c r="AP440" s="134"/>
      <c r="AQ440" s="110"/>
      <c r="AR440" s="110"/>
      <c r="AS440" s="49"/>
      <c r="AT440" s="110"/>
      <c r="AU440" s="110"/>
      <c r="AV440" s="110"/>
      <c r="AW440" s="49"/>
      <c r="AX440" s="69"/>
      <c r="BB440" s="49"/>
      <c r="BC440" s="69"/>
      <c r="BE440" s="49"/>
      <c r="BF440" s="69"/>
      <c r="BG440" s="69"/>
      <c r="BI440" s="49"/>
    </row>
    <row r="441" ht="15.75" customHeight="1">
      <c r="A441" s="69"/>
      <c r="D441" s="69"/>
      <c r="G441" s="155"/>
      <c r="H441" s="110"/>
      <c r="I441" s="175"/>
      <c r="J441" s="53"/>
      <c r="K441" s="110"/>
      <c r="L441" s="110"/>
      <c r="M441" s="110"/>
      <c r="N441" s="110"/>
      <c r="O441" s="110"/>
      <c r="P441" s="155"/>
      <c r="Q441" s="184"/>
      <c r="R441" s="49"/>
      <c r="S441" s="110"/>
      <c r="T441" s="111"/>
      <c r="U441" s="110"/>
      <c r="V441" s="110"/>
      <c r="W441" s="49"/>
      <c r="X441" s="110"/>
      <c r="Y441" s="110"/>
      <c r="Z441" s="110"/>
      <c r="AA441" s="49"/>
      <c r="AF441" s="49"/>
      <c r="AG441" s="110"/>
      <c r="AH441" s="110"/>
      <c r="AI441" s="110"/>
      <c r="AJ441" s="49"/>
      <c r="AK441" s="110"/>
      <c r="AL441" s="110"/>
      <c r="AM441" s="110"/>
      <c r="AN441" s="156"/>
      <c r="AO441" s="134"/>
      <c r="AP441" s="134"/>
      <c r="AQ441" s="110"/>
      <c r="AR441" s="110"/>
      <c r="AS441" s="49"/>
      <c r="AT441" s="110"/>
      <c r="AU441" s="110"/>
      <c r="AV441" s="110"/>
      <c r="AW441" s="49"/>
      <c r="AX441" s="69"/>
      <c r="BB441" s="49"/>
      <c r="BC441" s="69"/>
      <c r="BE441" s="49"/>
      <c r="BF441" s="69"/>
      <c r="BG441" s="69"/>
      <c r="BI441" s="49"/>
    </row>
    <row r="442" ht="15.75" customHeight="1">
      <c r="A442" s="69"/>
      <c r="D442" s="69"/>
      <c r="G442" s="155"/>
      <c r="H442" s="110"/>
      <c r="I442" s="175"/>
      <c r="J442" s="53"/>
      <c r="K442" s="110"/>
      <c r="L442" s="110"/>
      <c r="M442" s="110"/>
      <c r="N442" s="110"/>
      <c r="O442" s="110"/>
      <c r="P442" s="155"/>
      <c r="Q442" s="184"/>
      <c r="R442" s="49"/>
      <c r="S442" s="110"/>
      <c r="T442" s="111"/>
      <c r="U442" s="110"/>
      <c r="V442" s="110"/>
      <c r="W442" s="49"/>
      <c r="X442" s="110"/>
      <c r="Y442" s="110"/>
      <c r="Z442" s="110"/>
      <c r="AA442" s="49"/>
      <c r="AF442" s="49"/>
      <c r="AG442" s="110"/>
      <c r="AH442" s="110"/>
      <c r="AI442" s="110"/>
      <c r="AJ442" s="49"/>
      <c r="AK442" s="110"/>
      <c r="AL442" s="110"/>
      <c r="AM442" s="110"/>
      <c r="AN442" s="156"/>
      <c r="AO442" s="134"/>
      <c r="AP442" s="134"/>
      <c r="AQ442" s="110"/>
      <c r="AR442" s="110"/>
      <c r="AS442" s="49"/>
      <c r="AT442" s="110"/>
      <c r="AU442" s="110"/>
      <c r="AV442" s="110"/>
      <c r="AW442" s="49"/>
      <c r="AX442" s="69"/>
      <c r="BB442" s="49"/>
      <c r="BC442" s="69"/>
      <c r="BE442" s="49"/>
      <c r="BF442" s="69"/>
      <c r="BG442" s="69"/>
      <c r="BI442" s="49"/>
    </row>
    <row r="443" ht="15.75" customHeight="1">
      <c r="A443" s="69"/>
      <c r="D443" s="69"/>
      <c r="G443" s="155"/>
      <c r="H443" s="110"/>
      <c r="I443" s="175"/>
      <c r="J443" s="53"/>
      <c r="K443" s="110"/>
      <c r="L443" s="110"/>
      <c r="M443" s="110"/>
      <c r="N443" s="110"/>
      <c r="O443" s="110"/>
      <c r="P443" s="155"/>
      <c r="Q443" s="184"/>
      <c r="R443" s="49"/>
      <c r="S443" s="110"/>
      <c r="T443" s="111"/>
      <c r="U443" s="110"/>
      <c r="V443" s="110"/>
      <c r="W443" s="49"/>
      <c r="X443" s="110"/>
      <c r="Y443" s="110"/>
      <c r="Z443" s="110"/>
      <c r="AA443" s="49"/>
      <c r="AF443" s="49"/>
      <c r="AG443" s="110"/>
      <c r="AH443" s="110"/>
      <c r="AI443" s="110"/>
      <c r="AJ443" s="49"/>
      <c r="AK443" s="110"/>
      <c r="AL443" s="110"/>
      <c r="AM443" s="110"/>
      <c r="AN443" s="156"/>
      <c r="AO443" s="134"/>
      <c r="AP443" s="134"/>
      <c r="AQ443" s="110"/>
      <c r="AR443" s="110"/>
      <c r="AS443" s="49"/>
      <c r="AT443" s="110"/>
      <c r="AU443" s="110"/>
      <c r="AV443" s="110"/>
      <c r="AW443" s="49"/>
      <c r="AX443" s="69"/>
      <c r="BB443" s="49"/>
      <c r="BC443" s="69"/>
      <c r="BE443" s="49"/>
      <c r="BF443" s="69"/>
      <c r="BG443" s="69"/>
      <c r="BI443" s="49"/>
    </row>
    <row r="444" ht="15.75" customHeight="1">
      <c r="A444" s="69"/>
      <c r="D444" s="69"/>
      <c r="G444" s="155"/>
      <c r="H444" s="110"/>
      <c r="I444" s="175"/>
      <c r="J444" s="53"/>
      <c r="K444" s="110"/>
      <c r="L444" s="110"/>
      <c r="M444" s="110"/>
      <c r="N444" s="110"/>
      <c r="O444" s="110"/>
      <c r="P444" s="155"/>
      <c r="Q444" s="184"/>
      <c r="R444" s="49"/>
      <c r="S444" s="110"/>
      <c r="T444" s="111"/>
      <c r="U444" s="110"/>
      <c r="V444" s="110"/>
      <c r="W444" s="49"/>
      <c r="X444" s="110"/>
      <c r="Y444" s="110"/>
      <c r="Z444" s="110"/>
      <c r="AA444" s="49"/>
      <c r="AF444" s="49"/>
      <c r="AG444" s="110"/>
      <c r="AH444" s="110"/>
      <c r="AI444" s="110"/>
      <c r="AJ444" s="49"/>
      <c r="AK444" s="110"/>
      <c r="AL444" s="110"/>
      <c r="AM444" s="110"/>
      <c r="AN444" s="156"/>
      <c r="AO444" s="134"/>
      <c r="AP444" s="134"/>
      <c r="AQ444" s="110"/>
      <c r="AR444" s="110"/>
      <c r="AS444" s="49"/>
      <c r="AT444" s="110"/>
      <c r="AU444" s="110"/>
      <c r="AV444" s="110"/>
      <c r="AW444" s="49"/>
      <c r="AX444" s="69"/>
      <c r="BB444" s="49"/>
      <c r="BC444" s="69"/>
      <c r="BE444" s="49"/>
      <c r="BF444" s="69"/>
      <c r="BG444" s="69"/>
      <c r="BI444" s="49"/>
    </row>
    <row r="445" ht="15.75" customHeight="1">
      <c r="A445" s="69"/>
      <c r="D445" s="69"/>
      <c r="G445" s="155"/>
      <c r="H445" s="110"/>
      <c r="I445" s="175"/>
      <c r="J445" s="53"/>
      <c r="K445" s="110"/>
      <c r="L445" s="110"/>
      <c r="M445" s="110"/>
      <c r="N445" s="110"/>
      <c r="O445" s="110"/>
      <c r="P445" s="155"/>
      <c r="Q445" s="184"/>
      <c r="R445" s="49"/>
      <c r="S445" s="110"/>
      <c r="T445" s="111"/>
      <c r="U445" s="110"/>
      <c r="V445" s="110"/>
      <c r="W445" s="49"/>
      <c r="X445" s="110"/>
      <c r="Y445" s="110"/>
      <c r="Z445" s="110"/>
      <c r="AA445" s="49"/>
      <c r="AF445" s="49"/>
      <c r="AG445" s="110"/>
      <c r="AH445" s="110"/>
      <c r="AI445" s="110"/>
      <c r="AJ445" s="49"/>
      <c r="AK445" s="110"/>
      <c r="AL445" s="110"/>
      <c r="AM445" s="110"/>
      <c r="AN445" s="156"/>
      <c r="AO445" s="134"/>
      <c r="AP445" s="134"/>
      <c r="AQ445" s="110"/>
      <c r="AR445" s="110"/>
      <c r="AS445" s="49"/>
      <c r="AT445" s="110"/>
      <c r="AU445" s="110"/>
      <c r="AV445" s="110"/>
      <c r="AW445" s="49"/>
      <c r="AX445" s="69"/>
      <c r="BB445" s="49"/>
      <c r="BC445" s="69"/>
      <c r="BE445" s="49"/>
      <c r="BF445" s="69"/>
      <c r="BG445" s="69"/>
      <c r="BI445" s="49"/>
    </row>
    <row r="446" ht="15.75" customHeight="1">
      <c r="A446" s="69"/>
      <c r="D446" s="69"/>
      <c r="G446" s="155"/>
      <c r="H446" s="110"/>
      <c r="I446" s="175"/>
      <c r="J446" s="53"/>
      <c r="K446" s="110"/>
      <c r="L446" s="110"/>
      <c r="M446" s="110"/>
      <c r="N446" s="110"/>
      <c r="O446" s="110"/>
      <c r="P446" s="155"/>
      <c r="Q446" s="184"/>
      <c r="R446" s="49"/>
      <c r="S446" s="110"/>
      <c r="T446" s="111"/>
      <c r="U446" s="110"/>
      <c r="V446" s="110"/>
      <c r="W446" s="49"/>
      <c r="X446" s="110"/>
      <c r="Y446" s="110"/>
      <c r="Z446" s="110"/>
      <c r="AA446" s="49"/>
      <c r="AF446" s="49"/>
      <c r="AG446" s="110"/>
      <c r="AH446" s="110"/>
      <c r="AI446" s="110"/>
      <c r="AJ446" s="49"/>
      <c r="AK446" s="110"/>
      <c r="AL446" s="110"/>
      <c r="AM446" s="110"/>
      <c r="AN446" s="156"/>
      <c r="AO446" s="134"/>
      <c r="AP446" s="134"/>
      <c r="AQ446" s="110"/>
      <c r="AR446" s="110"/>
      <c r="AS446" s="49"/>
      <c r="AT446" s="110"/>
      <c r="AU446" s="110"/>
      <c r="AV446" s="110"/>
      <c r="AW446" s="49"/>
      <c r="AX446" s="69"/>
      <c r="BB446" s="49"/>
      <c r="BC446" s="69"/>
      <c r="BE446" s="49"/>
      <c r="BF446" s="69"/>
      <c r="BG446" s="69"/>
      <c r="BI446" s="49"/>
    </row>
    <row r="447" ht="15.75" customHeight="1">
      <c r="A447" s="69"/>
      <c r="D447" s="69"/>
      <c r="G447" s="155"/>
      <c r="H447" s="110"/>
      <c r="I447" s="175"/>
      <c r="J447" s="53"/>
      <c r="K447" s="110"/>
      <c r="L447" s="110"/>
      <c r="M447" s="110"/>
      <c r="N447" s="110"/>
      <c r="O447" s="110"/>
      <c r="P447" s="155"/>
      <c r="Q447" s="184"/>
      <c r="R447" s="49"/>
      <c r="S447" s="110"/>
      <c r="T447" s="111"/>
      <c r="U447" s="110"/>
      <c r="V447" s="110"/>
      <c r="W447" s="49"/>
      <c r="X447" s="110"/>
      <c r="Y447" s="110"/>
      <c r="Z447" s="110"/>
      <c r="AA447" s="49"/>
      <c r="AF447" s="49"/>
      <c r="AG447" s="110"/>
      <c r="AH447" s="110"/>
      <c r="AI447" s="110"/>
      <c r="AJ447" s="49"/>
      <c r="AK447" s="110"/>
      <c r="AL447" s="110"/>
      <c r="AM447" s="110"/>
      <c r="AN447" s="156"/>
      <c r="AO447" s="134"/>
      <c r="AP447" s="134"/>
      <c r="AQ447" s="110"/>
      <c r="AR447" s="110"/>
      <c r="AS447" s="49"/>
      <c r="AT447" s="110"/>
      <c r="AU447" s="110"/>
      <c r="AV447" s="110"/>
      <c r="AW447" s="49"/>
      <c r="AX447" s="69"/>
      <c r="BB447" s="49"/>
      <c r="BC447" s="69"/>
      <c r="BE447" s="49"/>
      <c r="BF447" s="69"/>
      <c r="BG447" s="69"/>
      <c r="BI447" s="49"/>
    </row>
    <row r="448" ht="15.75" customHeight="1">
      <c r="A448" s="69"/>
      <c r="D448" s="69"/>
      <c r="G448" s="155"/>
      <c r="H448" s="110"/>
      <c r="I448" s="175"/>
      <c r="J448" s="53"/>
      <c r="K448" s="110"/>
      <c r="L448" s="110"/>
      <c r="M448" s="110"/>
      <c r="N448" s="110"/>
      <c r="O448" s="110"/>
      <c r="P448" s="155"/>
      <c r="Q448" s="184"/>
      <c r="R448" s="49"/>
      <c r="S448" s="110"/>
      <c r="T448" s="111"/>
      <c r="U448" s="110"/>
      <c r="V448" s="110"/>
      <c r="W448" s="49"/>
      <c r="X448" s="110"/>
      <c r="Y448" s="110"/>
      <c r="Z448" s="110"/>
      <c r="AA448" s="49"/>
      <c r="AF448" s="49"/>
      <c r="AG448" s="110"/>
      <c r="AH448" s="110"/>
      <c r="AI448" s="110"/>
      <c r="AJ448" s="49"/>
      <c r="AK448" s="110"/>
      <c r="AL448" s="110"/>
      <c r="AM448" s="110"/>
      <c r="AN448" s="156"/>
      <c r="AO448" s="134"/>
      <c r="AP448" s="134"/>
      <c r="AQ448" s="110"/>
      <c r="AR448" s="110"/>
      <c r="AS448" s="49"/>
      <c r="AT448" s="110"/>
      <c r="AU448" s="110"/>
      <c r="AV448" s="110"/>
      <c r="AW448" s="49"/>
      <c r="AX448" s="69"/>
      <c r="BB448" s="49"/>
      <c r="BC448" s="69"/>
      <c r="BE448" s="49"/>
      <c r="BF448" s="69"/>
      <c r="BG448" s="69"/>
      <c r="BI448" s="49"/>
    </row>
    <row r="449" ht="15.75" customHeight="1">
      <c r="A449" s="69"/>
      <c r="D449" s="69"/>
      <c r="G449" s="155"/>
      <c r="H449" s="110"/>
      <c r="I449" s="175"/>
      <c r="J449" s="53"/>
      <c r="K449" s="110"/>
      <c r="L449" s="110"/>
      <c r="M449" s="110"/>
      <c r="N449" s="110"/>
      <c r="O449" s="110"/>
      <c r="P449" s="155"/>
      <c r="Q449" s="184"/>
      <c r="R449" s="49"/>
      <c r="S449" s="110"/>
      <c r="T449" s="111"/>
      <c r="U449" s="110"/>
      <c r="V449" s="110"/>
      <c r="W449" s="49"/>
      <c r="X449" s="110"/>
      <c r="Y449" s="110"/>
      <c r="Z449" s="110"/>
      <c r="AA449" s="49"/>
      <c r="AF449" s="49"/>
      <c r="AG449" s="110"/>
      <c r="AH449" s="110"/>
      <c r="AI449" s="110"/>
      <c r="AJ449" s="49"/>
      <c r="AK449" s="110"/>
      <c r="AL449" s="110"/>
      <c r="AM449" s="110"/>
      <c r="AN449" s="156"/>
      <c r="AO449" s="134"/>
      <c r="AP449" s="134"/>
      <c r="AQ449" s="110"/>
      <c r="AR449" s="110"/>
      <c r="AS449" s="49"/>
      <c r="AT449" s="110"/>
      <c r="AU449" s="110"/>
      <c r="AV449" s="110"/>
      <c r="AW449" s="49"/>
      <c r="AX449" s="69"/>
      <c r="BB449" s="49"/>
      <c r="BC449" s="69"/>
      <c r="BE449" s="49"/>
      <c r="BF449" s="69"/>
      <c r="BG449" s="69"/>
      <c r="BI449" s="49"/>
    </row>
    <row r="450" ht="15.75" customHeight="1">
      <c r="A450" s="69"/>
      <c r="D450" s="69"/>
      <c r="G450" s="155"/>
      <c r="H450" s="110"/>
      <c r="I450" s="175"/>
      <c r="J450" s="53"/>
      <c r="K450" s="110"/>
      <c r="L450" s="110"/>
      <c r="M450" s="110"/>
      <c r="N450" s="110"/>
      <c r="O450" s="110"/>
      <c r="P450" s="155"/>
      <c r="Q450" s="184"/>
      <c r="R450" s="49"/>
      <c r="S450" s="110"/>
      <c r="T450" s="111"/>
      <c r="U450" s="110"/>
      <c r="V450" s="110"/>
      <c r="W450" s="49"/>
      <c r="X450" s="110"/>
      <c r="Y450" s="110"/>
      <c r="Z450" s="110"/>
      <c r="AA450" s="49"/>
      <c r="AF450" s="49"/>
      <c r="AG450" s="110"/>
      <c r="AH450" s="110"/>
      <c r="AI450" s="110"/>
      <c r="AJ450" s="49"/>
      <c r="AK450" s="110"/>
      <c r="AL450" s="110"/>
      <c r="AM450" s="110"/>
      <c r="AN450" s="156"/>
      <c r="AO450" s="134"/>
      <c r="AP450" s="134"/>
      <c r="AQ450" s="110"/>
      <c r="AR450" s="110"/>
      <c r="AS450" s="49"/>
      <c r="AT450" s="110"/>
      <c r="AU450" s="110"/>
      <c r="AV450" s="110"/>
      <c r="AW450" s="49"/>
      <c r="AX450" s="69"/>
      <c r="BB450" s="49"/>
      <c r="BC450" s="69"/>
      <c r="BE450" s="49"/>
      <c r="BF450" s="69"/>
      <c r="BG450" s="69"/>
      <c r="BI450" s="49"/>
    </row>
    <row r="451" ht="15.75" customHeight="1">
      <c r="A451" s="69"/>
      <c r="D451" s="69"/>
      <c r="G451" s="155"/>
      <c r="H451" s="110"/>
      <c r="I451" s="175"/>
      <c r="J451" s="53"/>
      <c r="K451" s="110"/>
      <c r="L451" s="110"/>
      <c r="M451" s="110"/>
      <c r="N451" s="110"/>
      <c r="O451" s="110"/>
      <c r="P451" s="155"/>
      <c r="Q451" s="184"/>
      <c r="R451" s="49"/>
      <c r="S451" s="110"/>
      <c r="T451" s="111"/>
      <c r="U451" s="110"/>
      <c r="V451" s="110"/>
      <c r="W451" s="49"/>
      <c r="X451" s="110"/>
      <c r="Y451" s="110"/>
      <c r="Z451" s="110"/>
      <c r="AA451" s="49"/>
      <c r="AF451" s="49"/>
      <c r="AG451" s="110"/>
      <c r="AH451" s="110"/>
      <c r="AI451" s="110"/>
      <c r="AJ451" s="49"/>
      <c r="AK451" s="110"/>
      <c r="AL451" s="110"/>
      <c r="AM451" s="110"/>
      <c r="AN451" s="156"/>
      <c r="AO451" s="134"/>
      <c r="AP451" s="134"/>
      <c r="AQ451" s="110"/>
      <c r="AR451" s="110"/>
      <c r="AS451" s="49"/>
      <c r="AT451" s="110"/>
      <c r="AU451" s="110"/>
      <c r="AV451" s="110"/>
      <c r="AW451" s="49"/>
      <c r="AX451" s="69"/>
      <c r="BB451" s="49"/>
      <c r="BC451" s="69"/>
      <c r="BE451" s="49"/>
      <c r="BF451" s="69"/>
      <c r="BG451" s="69"/>
      <c r="BI451" s="49"/>
    </row>
    <row r="452" ht="15.75" customHeight="1">
      <c r="A452" s="69"/>
      <c r="D452" s="69"/>
      <c r="G452" s="155"/>
      <c r="H452" s="110"/>
      <c r="I452" s="175"/>
      <c r="J452" s="53"/>
      <c r="K452" s="110"/>
      <c r="L452" s="110"/>
      <c r="M452" s="110"/>
      <c r="N452" s="110"/>
      <c r="O452" s="110"/>
      <c r="P452" s="155"/>
      <c r="Q452" s="184"/>
      <c r="R452" s="49"/>
      <c r="S452" s="110"/>
      <c r="T452" s="111"/>
      <c r="U452" s="110"/>
      <c r="V452" s="110"/>
      <c r="W452" s="49"/>
      <c r="X452" s="110"/>
      <c r="Y452" s="110"/>
      <c r="Z452" s="110"/>
      <c r="AA452" s="49"/>
      <c r="AF452" s="49"/>
      <c r="AG452" s="110"/>
      <c r="AH452" s="110"/>
      <c r="AI452" s="110"/>
      <c r="AJ452" s="49"/>
      <c r="AK452" s="110"/>
      <c r="AL452" s="110"/>
      <c r="AM452" s="110"/>
      <c r="AN452" s="156"/>
      <c r="AO452" s="134"/>
      <c r="AP452" s="134"/>
      <c r="AQ452" s="110"/>
      <c r="AR452" s="110"/>
      <c r="AS452" s="49"/>
      <c r="AT452" s="110"/>
      <c r="AU452" s="110"/>
      <c r="AV452" s="110"/>
      <c r="AW452" s="49"/>
      <c r="AX452" s="69"/>
      <c r="BB452" s="49"/>
      <c r="BC452" s="69"/>
      <c r="BE452" s="49"/>
      <c r="BF452" s="69"/>
      <c r="BG452" s="69"/>
      <c r="BI452" s="49"/>
    </row>
    <row r="453" ht="15.75" customHeight="1">
      <c r="A453" s="69"/>
      <c r="D453" s="69"/>
      <c r="G453" s="155"/>
      <c r="H453" s="110"/>
      <c r="I453" s="175"/>
      <c r="J453" s="53"/>
      <c r="K453" s="110"/>
      <c r="L453" s="110"/>
      <c r="M453" s="110"/>
      <c r="N453" s="110"/>
      <c r="O453" s="110"/>
      <c r="P453" s="155"/>
      <c r="Q453" s="184"/>
      <c r="R453" s="49"/>
      <c r="S453" s="110"/>
      <c r="T453" s="111"/>
      <c r="U453" s="110"/>
      <c r="V453" s="110"/>
      <c r="W453" s="49"/>
      <c r="X453" s="110"/>
      <c r="Y453" s="110"/>
      <c r="Z453" s="110"/>
      <c r="AA453" s="49"/>
      <c r="AF453" s="49"/>
      <c r="AG453" s="110"/>
      <c r="AH453" s="110"/>
      <c r="AI453" s="110"/>
      <c r="AJ453" s="49"/>
      <c r="AK453" s="110"/>
      <c r="AL453" s="110"/>
      <c r="AM453" s="110"/>
      <c r="AN453" s="156"/>
      <c r="AO453" s="134"/>
      <c r="AP453" s="134"/>
      <c r="AQ453" s="110"/>
      <c r="AR453" s="110"/>
      <c r="AS453" s="49"/>
      <c r="AT453" s="110"/>
      <c r="AU453" s="110"/>
      <c r="AV453" s="110"/>
      <c r="AW453" s="49"/>
      <c r="AX453" s="69"/>
      <c r="BB453" s="49"/>
      <c r="BC453" s="69"/>
      <c r="BE453" s="49"/>
      <c r="BF453" s="69"/>
      <c r="BG453" s="69"/>
      <c r="BI453" s="49"/>
    </row>
    <row r="454" ht="15.75" customHeight="1">
      <c r="A454" s="69"/>
      <c r="D454" s="69"/>
      <c r="G454" s="155"/>
      <c r="H454" s="110"/>
      <c r="I454" s="175"/>
      <c r="J454" s="53"/>
      <c r="K454" s="110"/>
      <c r="L454" s="110"/>
      <c r="M454" s="110"/>
      <c r="N454" s="110"/>
      <c r="O454" s="110"/>
      <c r="P454" s="155"/>
      <c r="Q454" s="184"/>
      <c r="R454" s="49"/>
      <c r="S454" s="110"/>
      <c r="T454" s="111"/>
      <c r="U454" s="110"/>
      <c r="V454" s="110"/>
      <c r="W454" s="49"/>
      <c r="X454" s="110"/>
      <c r="Y454" s="110"/>
      <c r="Z454" s="110"/>
      <c r="AA454" s="49"/>
      <c r="AF454" s="49"/>
      <c r="AG454" s="110"/>
      <c r="AH454" s="110"/>
      <c r="AI454" s="110"/>
      <c r="AJ454" s="49"/>
      <c r="AK454" s="110"/>
      <c r="AL454" s="110"/>
      <c r="AM454" s="110"/>
      <c r="AN454" s="156"/>
      <c r="AO454" s="134"/>
      <c r="AP454" s="134"/>
      <c r="AQ454" s="110"/>
      <c r="AR454" s="110"/>
      <c r="AS454" s="49"/>
      <c r="AT454" s="110"/>
      <c r="AU454" s="110"/>
      <c r="AV454" s="110"/>
      <c r="AW454" s="49"/>
      <c r="AX454" s="69"/>
      <c r="BB454" s="49"/>
      <c r="BC454" s="69"/>
      <c r="BE454" s="49"/>
      <c r="BF454" s="69"/>
      <c r="BG454" s="69"/>
      <c r="BI454" s="49"/>
    </row>
    <row r="455" ht="15.75" customHeight="1">
      <c r="A455" s="69"/>
      <c r="D455" s="69"/>
      <c r="G455" s="155"/>
      <c r="H455" s="110"/>
      <c r="I455" s="175"/>
      <c r="J455" s="53"/>
      <c r="K455" s="110"/>
      <c r="L455" s="110"/>
      <c r="M455" s="110"/>
      <c r="N455" s="110"/>
      <c r="O455" s="110"/>
      <c r="P455" s="155"/>
      <c r="Q455" s="184"/>
      <c r="R455" s="49"/>
      <c r="S455" s="110"/>
      <c r="T455" s="111"/>
      <c r="U455" s="110"/>
      <c r="V455" s="110"/>
      <c r="W455" s="49"/>
      <c r="X455" s="110"/>
      <c r="Y455" s="110"/>
      <c r="Z455" s="110"/>
      <c r="AA455" s="49"/>
      <c r="AF455" s="49"/>
      <c r="AG455" s="110"/>
      <c r="AH455" s="110"/>
      <c r="AI455" s="110"/>
      <c r="AJ455" s="49"/>
      <c r="AK455" s="110"/>
      <c r="AL455" s="110"/>
      <c r="AM455" s="110"/>
      <c r="AN455" s="156"/>
      <c r="AO455" s="134"/>
      <c r="AP455" s="134"/>
      <c r="AQ455" s="110"/>
      <c r="AR455" s="110"/>
      <c r="AS455" s="49"/>
      <c r="AT455" s="110"/>
      <c r="AU455" s="110"/>
      <c r="AV455" s="110"/>
      <c r="AW455" s="49"/>
      <c r="AX455" s="69"/>
      <c r="BB455" s="49"/>
      <c r="BC455" s="69"/>
      <c r="BE455" s="49"/>
      <c r="BF455" s="69"/>
      <c r="BG455" s="69"/>
      <c r="BI455" s="49"/>
    </row>
    <row r="456" ht="15.75" customHeight="1">
      <c r="A456" s="69"/>
      <c r="D456" s="69"/>
      <c r="G456" s="155"/>
      <c r="H456" s="110"/>
      <c r="I456" s="175"/>
      <c r="J456" s="53"/>
      <c r="K456" s="110"/>
      <c r="L456" s="110"/>
      <c r="M456" s="110"/>
      <c r="N456" s="110"/>
      <c r="O456" s="110"/>
      <c r="P456" s="155"/>
      <c r="Q456" s="184"/>
      <c r="R456" s="49"/>
      <c r="S456" s="110"/>
      <c r="T456" s="111"/>
      <c r="U456" s="110"/>
      <c r="V456" s="110"/>
      <c r="W456" s="49"/>
      <c r="X456" s="110"/>
      <c r="Y456" s="110"/>
      <c r="Z456" s="110"/>
      <c r="AA456" s="49"/>
      <c r="AF456" s="49"/>
      <c r="AG456" s="110"/>
      <c r="AH456" s="110"/>
      <c r="AI456" s="110"/>
      <c r="AJ456" s="49"/>
      <c r="AK456" s="110"/>
      <c r="AL456" s="110"/>
      <c r="AM456" s="110"/>
      <c r="AN456" s="156"/>
      <c r="AO456" s="134"/>
      <c r="AP456" s="134"/>
      <c r="AQ456" s="110"/>
      <c r="AR456" s="110"/>
      <c r="AS456" s="49"/>
      <c r="AT456" s="110"/>
      <c r="AU456" s="110"/>
      <c r="AV456" s="110"/>
      <c r="AW456" s="49"/>
      <c r="AX456" s="69"/>
      <c r="BB456" s="49"/>
      <c r="BC456" s="69"/>
      <c r="BE456" s="49"/>
      <c r="BF456" s="69"/>
      <c r="BG456" s="69"/>
      <c r="BI456" s="49"/>
    </row>
    <row r="457" ht="15.75" customHeight="1">
      <c r="A457" s="69"/>
      <c r="D457" s="69"/>
      <c r="G457" s="155"/>
      <c r="H457" s="110"/>
      <c r="I457" s="175"/>
      <c r="J457" s="53"/>
      <c r="K457" s="110"/>
      <c r="L457" s="110"/>
      <c r="M457" s="110"/>
      <c r="N457" s="110"/>
      <c r="O457" s="110"/>
      <c r="P457" s="155"/>
      <c r="Q457" s="184"/>
      <c r="R457" s="49"/>
      <c r="S457" s="110"/>
      <c r="T457" s="111"/>
      <c r="U457" s="110"/>
      <c r="V457" s="110"/>
      <c r="W457" s="49"/>
      <c r="X457" s="110"/>
      <c r="Y457" s="110"/>
      <c r="Z457" s="110"/>
      <c r="AA457" s="49"/>
      <c r="AF457" s="49"/>
      <c r="AG457" s="110"/>
      <c r="AH457" s="110"/>
      <c r="AI457" s="110"/>
      <c r="AJ457" s="49"/>
      <c r="AK457" s="110"/>
      <c r="AL457" s="110"/>
      <c r="AM457" s="110"/>
      <c r="AN457" s="156"/>
      <c r="AO457" s="134"/>
      <c r="AP457" s="134"/>
      <c r="AQ457" s="110"/>
      <c r="AR457" s="110"/>
      <c r="AS457" s="49"/>
      <c r="AT457" s="110"/>
      <c r="AU457" s="110"/>
      <c r="AV457" s="110"/>
      <c r="AW457" s="49"/>
      <c r="AX457" s="69"/>
      <c r="BB457" s="49"/>
      <c r="BC457" s="69"/>
      <c r="BE457" s="49"/>
      <c r="BF457" s="69"/>
      <c r="BG457" s="69"/>
      <c r="BI457" s="49"/>
    </row>
    <row r="458" ht="15.75" customHeight="1">
      <c r="A458" s="69"/>
      <c r="D458" s="69"/>
      <c r="G458" s="155"/>
      <c r="H458" s="110"/>
      <c r="I458" s="175"/>
      <c r="J458" s="53"/>
      <c r="K458" s="110"/>
      <c r="L458" s="110"/>
      <c r="M458" s="110"/>
      <c r="N458" s="110"/>
      <c r="O458" s="110"/>
      <c r="P458" s="155"/>
      <c r="Q458" s="184"/>
      <c r="R458" s="49"/>
      <c r="S458" s="110"/>
      <c r="T458" s="111"/>
      <c r="U458" s="110"/>
      <c r="V458" s="110"/>
      <c r="W458" s="49"/>
      <c r="X458" s="110"/>
      <c r="Y458" s="110"/>
      <c r="Z458" s="110"/>
      <c r="AA458" s="49"/>
      <c r="AF458" s="49"/>
      <c r="AG458" s="110"/>
      <c r="AH458" s="110"/>
      <c r="AI458" s="110"/>
      <c r="AJ458" s="49"/>
      <c r="AK458" s="110"/>
      <c r="AL458" s="110"/>
      <c r="AM458" s="110"/>
      <c r="AN458" s="156"/>
      <c r="AO458" s="134"/>
      <c r="AP458" s="134"/>
      <c r="AQ458" s="110"/>
      <c r="AR458" s="110"/>
      <c r="AS458" s="49"/>
      <c r="AT458" s="110"/>
      <c r="AU458" s="110"/>
      <c r="AV458" s="110"/>
      <c r="AW458" s="49"/>
      <c r="AX458" s="69"/>
      <c r="BB458" s="49"/>
      <c r="BC458" s="69"/>
      <c r="BE458" s="49"/>
      <c r="BF458" s="69"/>
      <c r="BG458" s="69"/>
      <c r="BI458" s="49"/>
    </row>
    <row r="459" ht="15.75" customHeight="1">
      <c r="A459" s="69"/>
      <c r="D459" s="69"/>
      <c r="G459" s="155"/>
      <c r="H459" s="110"/>
      <c r="I459" s="175"/>
      <c r="J459" s="53"/>
      <c r="K459" s="110"/>
      <c r="L459" s="110"/>
      <c r="M459" s="110"/>
      <c r="N459" s="110"/>
      <c r="O459" s="110"/>
      <c r="P459" s="155"/>
      <c r="Q459" s="184"/>
      <c r="R459" s="49"/>
      <c r="S459" s="110"/>
      <c r="T459" s="111"/>
      <c r="U459" s="110"/>
      <c r="V459" s="110"/>
      <c r="W459" s="49"/>
      <c r="X459" s="110"/>
      <c r="Y459" s="110"/>
      <c r="Z459" s="110"/>
      <c r="AA459" s="49"/>
      <c r="AF459" s="49"/>
      <c r="AG459" s="110"/>
      <c r="AH459" s="110"/>
      <c r="AI459" s="110"/>
      <c r="AJ459" s="49"/>
      <c r="AK459" s="110"/>
      <c r="AL459" s="110"/>
      <c r="AM459" s="110"/>
      <c r="AN459" s="156"/>
      <c r="AO459" s="134"/>
      <c r="AP459" s="134"/>
      <c r="AQ459" s="110"/>
      <c r="AR459" s="110"/>
      <c r="AS459" s="49"/>
      <c r="AT459" s="110"/>
      <c r="AU459" s="110"/>
      <c r="AV459" s="110"/>
      <c r="AW459" s="49"/>
      <c r="AX459" s="69"/>
      <c r="BB459" s="49"/>
      <c r="BC459" s="69"/>
      <c r="BE459" s="49"/>
      <c r="BF459" s="69"/>
      <c r="BG459" s="69"/>
      <c r="BI459" s="49"/>
    </row>
    <row r="460" ht="15.75" customHeight="1">
      <c r="A460" s="69"/>
      <c r="D460" s="69"/>
      <c r="G460" s="155"/>
      <c r="H460" s="110"/>
      <c r="I460" s="175"/>
      <c r="J460" s="53"/>
      <c r="K460" s="110"/>
      <c r="L460" s="110"/>
      <c r="M460" s="110"/>
      <c r="N460" s="110"/>
      <c r="O460" s="110"/>
      <c r="P460" s="155"/>
      <c r="Q460" s="184"/>
      <c r="R460" s="49"/>
      <c r="S460" s="110"/>
      <c r="T460" s="111"/>
      <c r="U460" s="110"/>
      <c r="V460" s="110"/>
      <c r="W460" s="49"/>
      <c r="X460" s="110"/>
      <c r="Y460" s="110"/>
      <c r="Z460" s="110"/>
      <c r="AA460" s="49"/>
      <c r="AF460" s="49"/>
      <c r="AG460" s="110"/>
      <c r="AH460" s="110"/>
      <c r="AI460" s="110"/>
      <c r="AJ460" s="49"/>
      <c r="AK460" s="110"/>
      <c r="AL460" s="110"/>
      <c r="AM460" s="110"/>
      <c r="AN460" s="156"/>
      <c r="AO460" s="134"/>
      <c r="AP460" s="134"/>
      <c r="AQ460" s="110"/>
      <c r="AR460" s="110"/>
      <c r="AS460" s="49"/>
      <c r="AT460" s="110"/>
      <c r="AU460" s="110"/>
      <c r="AV460" s="110"/>
      <c r="AW460" s="49"/>
      <c r="AX460" s="69"/>
      <c r="BB460" s="49"/>
      <c r="BC460" s="69"/>
      <c r="BE460" s="49"/>
      <c r="BF460" s="69"/>
      <c r="BG460" s="69"/>
      <c r="BI460" s="49"/>
    </row>
    <row r="461" ht="15.75" customHeight="1">
      <c r="A461" s="69"/>
      <c r="D461" s="69"/>
      <c r="G461" s="155"/>
      <c r="H461" s="110"/>
      <c r="I461" s="175"/>
      <c r="J461" s="53"/>
      <c r="K461" s="110"/>
      <c r="L461" s="110"/>
      <c r="M461" s="110"/>
      <c r="N461" s="110"/>
      <c r="O461" s="110"/>
      <c r="P461" s="155"/>
      <c r="Q461" s="184"/>
      <c r="R461" s="49"/>
      <c r="S461" s="110"/>
      <c r="T461" s="111"/>
      <c r="U461" s="110"/>
      <c r="V461" s="110"/>
      <c r="W461" s="49"/>
      <c r="X461" s="110"/>
      <c r="Y461" s="110"/>
      <c r="Z461" s="110"/>
      <c r="AA461" s="49"/>
      <c r="AF461" s="49"/>
      <c r="AG461" s="110"/>
      <c r="AH461" s="110"/>
      <c r="AI461" s="110"/>
      <c r="AJ461" s="49"/>
      <c r="AK461" s="110"/>
      <c r="AL461" s="110"/>
      <c r="AM461" s="110"/>
      <c r="AN461" s="156"/>
      <c r="AO461" s="134"/>
      <c r="AP461" s="134"/>
      <c r="AQ461" s="110"/>
      <c r="AR461" s="110"/>
      <c r="AS461" s="49"/>
      <c r="AT461" s="110"/>
      <c r="AU461" s="110"/>
      <c r="AV461" s="110"/>
      <c r="AW461" s="49"/>
      <c r="AX461" s="69"/>
      <c r="BB461" s="49"/>
      <c r="BC461" s="69"/>
      <c r="BE461" s="49"/>
      <c r="BF461" s="69"/>
      <c r="BG461" s="69"/>
      <c r="BI461" s="49"/>
    </row>
    <row r="462" ht="15.75" customHeight="1">
      <c r="A462" s="69"/>
      <c r="D462" s="69"/>
      <c r="G462" s="155"/>
      <c r="H462" s="110"/>
      <c r="I462" s="175"/>
      <c r="J462" s="53"/>
      <c r="K462" s="110"/>
      <c r="L462" s="110"/>
      <c r="M462" s="110"/>
      <c r="N462" s="110"/>
      <c r="O462" s="110"/>
      <c r="P462" s="155"/>
      <c r="Q462" s="184"/>
      <c r="R462" s="49"/>
      <c r="S462" s="110"/>
      <c r="T462" s="111"/>
      <c r="U462" s="110"/>
      <c r="V462" s="110"/>
      <c r="W462" s="49"/>
      <c r="X462" s="110"/>
      <c r="Y462" s="110"/>
      <c r="Z462" s="110"/>
      <c r="AA462" s="49"/>
      <c r="AF462" s="49"/>
      <c r="AG462" s="110"/>
      <c r="AH462" s="110"/>
      <c r="AI462" s="110"/>
      <c r="AJ462" s="49"/>
      <c r="AK462" s="110"/>
      <c r="AL462" s="110"/>
      <c r="AM462" s="110"/>
      <c r="AN462" s="156"/>
      <c r="AO462" s="134"/>
      <c r="AP462" s="134"/>
      <c r="AQ462" s="110"/>
      <c r="AR462" s="110"/>
      <c r="AS462" s="49"/>
      <c r="AT462" s="110"/>
      <c r="AU462" s="110"/>
      <c r="AV462" s="110"/>
      <c r="AW462" s="49"/>
      <c r="AX462" s="69"/>
      <c r="BB462" s="49"/>
      <c r="BC462" s="69"/>
      <c r="BE462" s="49"/>
      <c r="BF462" s="69"/>
      <c r="BG462" s="69"/>
      <c r="BI462" s="49"/>
    </row>
    <row r="463" ht="15.75" customHeight="1">
      <c r="A463" s="69"/>
      <c r="D463" s="69"/>
      <c r="G463" s="155"/>
      <c r="H463" s="110"/>
      <c r="I463" s="175"/>
      <c r="J463" s="53"/>
      <c r="K463" s="110"/>
      <c r="L463" s="110"/>
      <c r="M463" s="110"/>
      <c r="N463" s="110"/>
      <c r="O463" s="110"/>
      <c r="P463" s="155"/>
      <c r="Q463" s="184"/>
      <c r="R463" s="49"/>
      <c r="S463" s="110"/>
      <c r="T463" s="111"/>
      <c r="U463" s="110"/>
      <c r="V463" s="110"/>
      <c r="W463" s="49"/>
      <c r="X463" s="110"/>
      <c r="Y463" s="110"/>
      <c r="Z463" s="110"/>
      <c r="AA463" s="49"/>
      <c r="AF463" s="49"/>
      <c r="AG463" s="110"/>
      <c r="AH463" s="110"/>
      <c r="AI463" s="110"/>
      <c r="AJ463" s="49"/>
      <c r="AK463" s="110"/>
      <c r="AL463" s="110"/>
      <c r="AM463" s="110"/>
      <c r="AN463" s="156"/>
      <c r="AO463" s="134"/>
      <c r="AP463" s="134"/>
      <c r="AQ463" s="110"/>
      <c r="AR463" s="110"/>
      <c r="AS463" s="49"/>
      <c r="AT463" s="110"/>
      <c r="AU463" s="110"/>
      <c r="AV463" s="110"/>
      <c r="AW463" s="49"/>
      <c r="AX463" s="69"/>
      <c r="BB463" s="49"/>
      <c r="BC463" s="69"/>
      <c r="BE463" s="49"/>
      <c r="BF463" s="69"/>
      <c r="BG463" s="69"/>
      <c r="BI463" s="49"/>
    </row>
    <row r="464" ht="15.75" customHeight="1">
      <c r="A464" s="69"/>
      <c r="D464" s="69"/>
      <c r="G464" s="155"/>
      <c r="H464" s="110"/>
      <c r="I464" s="175"/>
      <c r="J464" s="53"/>
      <c r="K464" s="110"/>
      <c r="L464" s="110"/>
      <c r="M464" s="110"/>
      <c r="N464" s="110"/>
      <c r="O464" s="110"/>
      <c r="P464" s="155"/>
      <c r="Q464" s="184"/>
      <c r="R464" s="49"/>
      <c r="S464" s="110"/>
      <c r="T464" s="111"/>
      <c r="U464" s="110"/>
      <c r="V464" s="110"/>
      <c r="W464" s="49"/>
      <c r="X464" s="110"/>
      <c r="Y464" s="110"/>
      <c r="Z464" s="110"/>
      <c r="AA464" s="49"/>
      <c r="AF464" s="49"/>
      <c r="AG464" s="110"/>
      <c r="AH464" s="110"/>
      <c r="AI464" s="110"/>
      <c r="AJ464" s="49"/>
      <c r="AK464" s="110"/>
      <c r="AL464" s="110"/>
      <c r="AM464" s="110"/>
      <c r="AN464" s="156"/>
      <c r="AO464" s="134"/>
      <c r="AP464" s="134"/>
      <c r="AQ464" s="110"/>
      <c r="AR464" s="110"/>
      <c r="AS464" s="49"/>
      <c r="AT464" s="110"/>
      <c r="AU464" s="110"/>
      <c r="AV464" s="110"/>
      <c r="AW464" s="49"/>
      <c r="AX464" s="69"/>
      <c r="BB464" s="49"/>
      <c r="BC464" s="69"/>
      <c r="BE464" s="49"/>
      <c r="BF464" s="69"/>
      <c r="BG464" s="69"/>
      <c r="BI464" s="49"/>
    </row>
    <row r="465" ht="15.75" customHeight="1">
      <c r="A465" s="69"/>
      <c r="D465" s="69"/>
      <c r="G465" s="155"/>
      <c r="H465" s="110"/>
      <c r="I465" s="175"/>
      <c r="J465" s="53"/>
      <c r="K465" s="110"/>
      <c r="L465" s="110"/>
      <c r="M465" s="110"/>
      <c r="N465" s="110"/>
      <c r="O465" s="110"/>
      <c r="P465" s="155"/>
      <c r="Q465" s="184"/>
      <c r="R465" s="49"/>
      <c r="S465" s="110"/>
      <c r="T465" s="111"/>
      <c r="U465" s="110"/>
      <c r="V465" s="110"/>
      <c r="W465" s="49"/>
      <c r="X465" s="110"/>
      <c r="Y465" s="110"/>
      <c r="Z465" s="110"/>
      <c r="AA465" s="49"/>
      <c r="AF465" s="49"/>
      <c r="AG465" s="110"/>
      <c r="AH465" s="110"/>
      <c r="AI465" s="110"/>
      <c r="AJ465" s="49"/>
      <c r="AK465" s="110"/>
      <c r="AL465" s="110"/>
      <c r="AM465" s="110"/>
      <c r="AN465" s="156"/>
      <c r="AO465" s="134"/>
      <c r="AP465" s="134"/>
      <c r="AQ465" s="110"/>
      <c r="AR465" s="110"/>
      <c r="AS465" s="49"/>
      <c r="AT465" s="110"/>
      <c r="AU465" s="110"/>
      <c r="AV465" s="110"/>
      <c r="AW465" s="49"/>
      <c r="AX465" s="69"/>
      <c r="BB465" s="49"/>
      <c r="BC465" s="69"/>
      <c r="BE465" s="49"/>
      <c r="BF465" s="69"/>
      <c r="BG465" s="69"/>
      <c r="BI465" s="49"/>
    </row>
    <row r="466" ht="15.75" customHeight="1">
      <c r="A466" s="69"/>
      <c r="D466" s="69"/>
      <c r="G466" s="155"/>
      <c r="H466" s="110"/>
      <c r="I466" s="175"/>
      <c r="J466" s="53"/>
      <c r="K466" s="110"/>
      <c r="L466" s="110"/>
      <c r="M466" s="110"/>
      <c r="N466" s="110"/>
      <c r="O466" s="110"/>
      <c r="P466" s="155"/>
      <c r="Q466" s="184"/>
      <c r="R466" s="49"/>
      <c r="S466" s="110"/>
      <c r="T466" s="111"/>
      <c r="U466" s="110"/>
      <c r="V466" s="110"/>
      <c r="W466" s="49"/>
      <c r="X466" s="110"/>
      <c r="Y466" s="110"/>
      <c r="Z466" s="110"/>
      <c r="AA466" s="49"/>
      <c r="AF466" s="49"/>
      <c r="AG466" s="110"/>
      <c r="AH466" s="110"/>
      <c r="AI466" s="110"/>
      <c r="AJ466" s="49"/>
      <c r="AK466" s="110"/>
      <c r="AL466" s="110"/>
      <c r="AM466" s="110"/>
      <c r="AN466" s="156"/>
      <c r="AO466" s="134"/>
      <c r="AP466" s="134"/>
      <c r="AQ466" s="110"/>
      <c r="AR466" s="110"/>
      <c r="AS466" s="49"/>
      <c r="AT466" s="110"/>
      <c r="AU466" s="110"/>
      <c r="AV466" s="110"/>
      <c r="AW466" s="49"/>
      <c r="AX466" s="69"/>
      <c r="BB466" s="49"/>
      <c r="BC466" s="69"/>
      <c r="BE466" s="49"/>
      <c r="BF466" s="69"/>
      <c r="BG466" s="69"/>
      <c r="BI466" s="49"/>
    </row>
    <row r="467" ht="15.75" customHeight="1">
      <c r="A467" s="69"/>
      <c r="D467" s="69"/>
      <c r="G467" s="155"/>
      <c r="H467" s="110"/>
      <c r="I467" s="175"/>
      <c r="J467" s="53"/>
      <c r="K467" s="110"/>
      <c r="L467" s="110"/>
      <c r="M467" s="110"/>
      <c r="N467" s="110"/>
      <c r="O467" s="110"/>
      <c r="P467" s="155"/>
      <c r="Q467" s="184"/>
      <c r="R467" s="49"/>
      <c r="S467" s="110"/>
      <c r="T467" s="111"/>
      <c r="U467" s="110"/>
      <c r="V467" s="110"/>
      <c r="W467" s="49"/>
      <c r="X467" s="110"/>
      <c r="Y467" s="110"/>
      <c r="Z467" s="110"/>
      <c r="AA467" s="49"/>
      <c r="AF467" s="49"/>
      <c r="AG467" s="110"/>
      <c r="AH467" s="110"/>
      <c r="AI467" s="110"/>
      <c r="AJ467" s="49"/>
      <c r="AK467" s="110"/>
      <c r="AL467" s="110"/>
      <c r="AM467" s="110"/>
      <c r="AN467" s="156"/>
      <c r="AO467" s="134"/>
      <c r="AP467" s="134"/>
      <c r="AQ467" s="110"/>
      <c r="AR467" s="110"/>
      <c r="AS467" s="49"/>
      <c r="AT467" s="110"/>
      <c r="AU467" s="110"/>
      <c r="AV467" s="110"/>
      <c r="AW467" s="49"/>
      <c r="AX467" s="69"/>
      <c r="BB467" s="49"/>
      <c r="BC467" s="69"/>
      <c r="BE467" s="49"/>
      <c r="BF467" s="69"/>
      <c r="BG467" s="69"/>
      <c r="BI467" s="49"/>
    </row>
    <row r="468" ht="15.75" customHeight="1">
      <c r="A468" s="69"/>
      <c r="D468" s="69"/>
      <c r="G468" s="155"/>
      <c r="H468" s="110"/>
      <c r="I468" s="175"/>
      <c r="J468" s="53"/>
      <c r="K468" s="110"/>
      <c r="L468" s="110"/>
      <c r="M468" s="110"/>
      <c r="N468" s="110"/>
      <c r="O468" s="110"/>
      <c r="P468" s="155"/>
      <c r="Q468" s="184"/>
      <c r="R468" s="49"/>
      <c r="S468" s="110"/>
      <c r="T468" s="111"/>
      <c r="U468" s="110"/>
      <c r="V468" s="110"/>
      <c r="W468" s="49"/>
      <c r="X468" s="110"/>
      <c r="Y468" s="110"/>
      <c r="Z468" s="110"/>
      <c r="AA468" s="49"/>
      <c r="AF468" s="49"/>
      <c r="AG468" s="110"/>
      <c r="AH468" s="110"/>
      <c r="AI468" s="110"/>
      <c r="AJ468" s="49"/>
      <c r="AK468" s="110"/>
      <c r="AL468" s="110"/>
      <c r="AM468" s="110"/>
      <c r="AN468" s="156"/>
      <c r="AO468" s="134"/>
      <c r="AP468" s="134"/>
      <c r="AQ468" s="110"/>
      <c r="AR468" s="110"/>
      <c r="AS468" s="49"/>
      <c r="AT468" s="110"/>
      <c r="AU468" s="110"/>
      <c r="AV468" s="110"/>
      <c r="AW468" s="49"/>
      <c r="AX468" s="69"/>
      <c r="BB468" s="49"/>
      <c r="BC468" s="69"/>
      <c r="BE468" s="49"/>
      <c r="BF468" s="69"/>
      <c r="BG468" s="69"/>
      <c r="BI468" s="49"/>
    </row>
    <row r="469" ht="15.75" customHeight="1">
      <c r="A469" s="69"/>
      <c r="D469" s="69"/>
      <c r="G469" s="155"/>
      <c r="H469" s="110"/>
      <c r="I469" s="175"/>
      <c r="J469" s="53"/>
      <c r="K469" s="110"/>
      <c r="L469" s="110"/>
      <c r="M469" s="110"/>
      <c r="N469" s="110"/>
      <c r="O469" s="110"/>
      <c r="P469" s="155"/>
      <c r="Q469" s="184"/>
      <c r="R469" s="49"/>
      <c r="S469" s="110"/>
      <c r="T469" s="111"/>
      <c r="U469" s="110"/>
      <c r="V469" s="110"/>
      <c r="W469" s="49"/>
      <c r="X469" s="110"/>
      <c r="Y469" s="110"/>
      <c r="Z469" s="110"/>
      <c r="AA469" s="49"/>
      <c r="AF469" s="49"/>
      <c r="AG469" s="110"/>
      <c r="AH469" s="110"/>
      <c r="AI469" s="110"/>
      <c r="AJ469" s="49"/>
      <c r="AK469" s="110"/>
      <c r="AL469" s="110"/>
      <c r="AM469" s="110"/>
      <c r="AN469" s="156"/>
      <c r="AO469" s="134"/>
      <c r="AP469" s="134"/>
      <c r="AQ469" s="110"/>
      <c r="AR469" s="110"/>
      <c r="AS469" s="49"/>
      <c r="AT469" s="110"/>
      <c r="AU469" s="110"/>
      <c r="AV469" s="110"/>
      <c r="AW469" s="49"/>
      <c r="AX469" s="69"/>
      <c r="BB469" s="49"/>
      <c r="BC469" s="69"/>
      <c r="BE469" s="49"/>
      <c r="BF469" s="69"/>
      <c r="BG469" s="69"/>
      <c r="BI469" s="49"/>
    </row>
    <row r="470" ht="15.75" customHeight="1">
      <c r="A470" s="69"/>
      <c r="D470" s="69"/>
      <c r="G470" s="155"/>
      <c r="H470" s="110"/>
      <c r="I470" s="175"/>
      <c r="J470" s="53"/>
      <c r="K470" s="110"/>
      <c r="L470" s="110"/>
      <c r="M470" s="110"/>
      <c r="N470" s="110"/>
      <c r="O470" s="110"/>
      <c r="P470" s="155"/>
      <c r="Q470" s="184"/>
      <c r="R470" s="49"/>
      <c r="S470" s="110"/>
      <c r="T470" s="111"/>
      <c r="U470" s="110"/>
      <c r="V470" s="110"/>
      <c r="W470" s="49"/>
      <c r="X470" s="110"/>
      <c r="Y470" s="110"/>
      <c r="Z470" s="110"/>
      <c r="AA470" s="49"/>
      <c r="AF470" s="49"/>
      <c r="AG470" s="110"/>
      <c r="AH470" s="110"/>
      <c r="AI470" s="110"/>
      <c r="AJ470" s="49"/>
      <c r="AK470" s="110"/>
      <c r="AL470" s="110"/>
      <c r="AM470" s="110"/>
      <c r="AN470" s="156"/>
      <c r="AO470" s="134"/>
      <c r="AP470" s="134"/>
      <c r="AQ470" s="110"/>
      <c r="AR470" s="110"/>
      <c r="AS470" s="49"/>
      <c r="AT470" s="110"/>
      <c r="AU470" s="110"/>
      <c r="AV470" s="110"/>
      <c r="AW470" s="49"/>
      <c r="AX470" s="69"/>
      <c r="BB470" s="49"/>
      <c r="BC470" s="69"/>
      <c r="BE470" s="49"/>
      <c r="BF470" s="69"/>
      <c r="BG470" s="69"/>
      <c r="BI470" s="49"/>
    </row>
    <row r="471" ht="15.75" customHeight="1">
      <c r="A471" s="69"/>
      <c r="D471" s="69"/>
      <c r="G471" s="155"/>
      <c r="H471" s="110"/>
      <c r="I471" s="175"/>
      <c r="J471" s="53"/>
      <c r="K471" s="110"/>
      <c r="L471" s="110"/>
      <c r="M471" s="110"/>
      <c r="N471" s="110"/>
      <c r="O471" s="110"/>
      <c r="P471" s="155"/>
      <c r="Q471" s="184"/>
      <c r="R471" s="49"/>
      <c r="S471" s="110"/>
      <c r="T471" s="111"/>
      <c r="U471" s="110"/>
      <c r="V471" s="110"/>
      <c r="W471" s="49"/>
      <c r="X471" s="110"/>
      <c r="Y471" s="110"/>
      <c r="Z471" s="110"/>
      <c r="AA471" s="49"/>
      <c r="AF471" s="49"/>
      <c r="AG471" s="110"/>
      <c r="AH471" s="110"/>
      <c r="AI471" s="110"/>
      <c r="AJ471" s="49"/>
      <c r="AK471" s="110"/>
      <c r="AL471" s="110"/>
      <c r="AM471" s="110"/>
      <c r="AN471" s="156"/>
      <c r="AO471" s="134"/>
      <c r="AP471" s="134"/>
      <c r="AQ471" s="110"/>
      <c r="AR471" s="110"/>
      <c r="AS471" s="49"/>
      <c r="AT471" s="110"/>
      <c r="AU471" s="110"/>
      <c r="AV471" s="110"/>
      <c r="AW471" s="49"/>
      <c r="AX471" s="69"/>
      <c r="BB471" s="49"/>
      <c r="BC471" s="69"/>
      <c r="BE471" s="49"/>
      <c r="BF471" s="69"/>
      <c r="BG471" s="69"/>
      <c r="BI471" s="49"/>
    </row>
    <row r="472" ht="15.75" customHeight="1">
      <c r="A472" s="69"/>
      <c r="D472" s="69"/>
      <c r="G472" s="155"/>
      <c r="H472" s="110"/>
      <c r="I472" s="175"/>
      <c r="J472" s="53"/>
      <c r="K472" s="110"/>
      <c r="L472" s="110"/>
      <c r="M472" s="110"/>
      <c r="N472" s="110"/>
      <c r="O472" s="110"/>
      <c r="P472" s="155"/>
      <c r="Q472" s="184"/>
      <c r="R472" s="49"/>
      <c r="S472" s="110"/>
      <c r="T472" s="111"/>
      <c r="U472" s="110"/>
      <c r="V472" s="110"/>
      <c r="W472" s="49"/>
      <c r="X472" s="110"/>
      <c r="Y472" s="110"/>
      <c r="Z472" s="110"/>
      <c r="AA472" s="49"/>
      <c r="AF472" s="49"/>
      <c r="AG472" s="110"/>
      <c r="AH472" s="110"/>
      <c r="AI472" s="110"/>
      <c r="AJ472" s="49"/>
      <c r="AK472" s="110"/>
      <c r="AL472" s="110"/>
      <c r="AM472" s="110"/>
      <c r="AN472" s="156"/>
      <c r="AO472" s="134"/>
      <c r="AP472" s="134"/>
      <c r="AQ472" s="110"/>
      <c r="AR472" s="110"/>
      <c r="AS472" s="49"/>
      <c r="AT472" s="110"/>
      <c r="AU472" s="110"/>
      <c r="AV472" s="110"/>
      <c r="AW472" s="49"/>
      <c r="AX472" s="69"/>
      <c r="BB472" s="49"/>
      <c r="BC472" s="69"/>
      <c r="BE472" s="49"/>
      <c r="BF472" s="69"/>
      <c r="BG472" s="69"/>
      <c r="BI472" s="49"/>
    </row>
    <row r="473" ht="15.75" customHeight="1">
      <c r="A473" s="69"/>
      <c r="D473" s="69"/>
      <c r="G473" s="155"/>
      <c r="H473" s="110"/>
      <c r="I473" s="175"/>
      <c r="J473" s="53"/>
      <c r="K473" s="110"/>
      <c r="L473" s="110"/>
      <c r="M473" s="110"/>
      <c r="N473" s="110"/>
      <c r="O473" s="110"/>
      <c r="P473" s="155"/>
      <c r="Q473" s="184"/>
      <c r="R473" s="49"/>
      <c r="S473" s="110"/>
      <c r="T473" s="111"/>
      <c r="U473" s="110"/>
      <c r="V473" s="110"/>
      <c r="W473" s="49"/>
      <c r="X473" s="110"/>
      <c r="Y473" s="110"/>
      <c r="Z473" s="110"/>
      <c r="AA473" s="49"/>
      <c r="AF473" s="49"/>
      <c r="AG473" s="110"/>
      <c r="AH473" s="110"/>
      <c r="AI473" s="110"/>
      <c r="AJ473" s="49"/>
      <c r="AK473" s="110"/>
      <c r="AL473" s="110"/>
      <c r="AM473" s="110"/>
      <c r="AN473" s="156"/>
      <c r="AO473" s="134"/>
      <c r="AP473" s="134"/>
      <c r="AQ473" s="110"/>
      <c r="AR473" s="110"/>
      <c r="AS473" s="49"/>
      <c r="AT473" s="110"/>
      <c r="AU473" s="110"/>
      <c r="AV473" s="110"/>
      <c r="AW473" s="49"/>
      <c r="AX473" s="69"/>
      <c r="BB473" s="49"/>
      <c r="BC473" s="69"/>
      <c r="BE473" s="49"/>
      <c r="BF473" s="69"/>
      <c r="BG473" s="69"/>
      <c r="BI473" s="49"/>
    </row>
    <row r="474" ht="15.75" customHeight="1">
      <c r="A474" s="69"/>
      <c r="D474" s="69"/>
      <c r="G474" s="155"/>
      <c r="H474" s="110"/>
      <c r="I474" s="175"/>
      <c r="J474" s="53"/>
      <c r="K474" s="110"/>
      <c r="L474" s="110"/>
      <c r="M474" s="110"/>
      <c r="N474" s="110"/>
      <c r="O474" s="110"/>
      <c r="P474" s="155"/>
      <c r="Q474" s="184"/>
      <c r="R474" s="49"/>
      <c r="S474" s="110"/>
      <c r="T474" s="111"/>
      <c r="U474" s="110"/>
      <c r="V474" s="110"/>
      <c r="W474" s="49"/>
      <c r="X474" s="110"/>
      <c r="Y474" s="110"/>
      <c r="Z474" s="110"/>
      <c r="AA474" s="49"/>
      <c r="AF474" s="49"/>
      <c r="AG474" s="110"/>
      <c r="AH474" s="110"/>
      <c r="AI474" s="110"/>
      <c r="AJ474" s="49"/>
      <c r="AK474" s="110"/>
      <c r="AL474" s="110"/>
      <c r="AM474" s="110"/>
      <c r="AN474" s="156"/>
      <c r="AO474" s="134"/>
      <c r="AP474" s="134"/>
      <c r="AQ474" s="110"/>
      <c r="AR474" s="110"/>
      <c r="AS474" s="49"/>
      <c r="AT474" s="110"/>
      <c r="AU474" s="110"/>
      <c r="AV474" s="110"/>
      <c r="AW474" s="49"/>
      <c r="AX474" s="69"/>
      <c r="BB474" s="49"/>
      <c r="BC474" s="69"/>
      <c r="BE474" s="49"/>
      <c r="BF474" s="69"/>
      <c r="BG474" s="69"/>
      <c r="BI474" s="49"/>
    </row>
    <row r="475" ht="15.75" customHeight="1">
      <c r="A475" s="69"/>
      <c r="D475" s="69"/>
      <c r="G475" s="155"/>
      <c r="H475" s="110"/>
      <c r="I475" s="175"/>
      <c r="J475" s="53"/>
      <c r="K475" s="110"/>
      <c r="L475" s="110"/>
      <c r="M475" s="110"/>
      <c r="N475" s="110"/>
      <c r="O475" s="110"/>
      <c r="P475" s="155"/>
      <c r="Q475" s="184"/>
      <c r="R475" s="49"/>
      <c r="S475" s="110"/>
      <c r="T475" s="111"/>
      <c r="U475" s="110"/>
      <c r="V475" s="110"/>
      <c r="W475" s="49"/>
      <c r="X475" s="110"/>
      <c r="Y475" s="110"/>
      <c r="Z475" s="110"/>
      <c r="AA475" s="49"/>
      <c r="AF475" s="49"/>
      <c r="AG475" s="110"/>
      <c r="AH475" s="110"/>
      <c r="AI475" s="110"/>
      <c r="AJ475" s="49"/>
      <c r="AK475" s="110"/>
      <c r="AL475" s="110"/>
      <c r="AM475" s="110"/>
      <c r="AN475" s="156"/>
      <c r="AO475" s="134"/>
      <c r="AP475" s="134"/>
      <c r="AQ475" s="110"/>
      <c r="AR475" s="110"/>
      <c r="AS475" s="49"/>
      <c r="AT475" s="110"/>
      <c r="AU475" s="110"/>
      <c r="AV475" s="110"/>
      <c r="AW475" s="49"/>
      <c r="AX475" s="69"/>
      <c r="BB475" s="49"/>
      <c r="BC475" s="69"/>
      <c r="BE475" s="49"/>
      <c r="BF475" s="69"/>
      <c r="BG475" s="69"/>
      <c r="BI475" s="49"/>
    </row>
    <row r="476" ht="15.75" customHeight="1">
      <c r="A476" s="69"/>
      <c r="D476" s="69"/>
      <c r="G476" s="155"/>
      <c r="H476" s="110"/>
      <c r="I476" s="175"/>
      <c r="J476" s="53"/>
      <c r="K476" s="110"/>
      <c r="L476" s="110"/>
      <c r="M476" s="110"/>
      <c r="N476" s="110"/>
      <c r="O476" s="110"/>
      <c r="P476" s="155"/>
      <c r="Q476" s="184"/>
      <c r="R476" s="49"/>
      <c r="S476" s="110"/>
      <c r="T476" s="111"/>
      <c r="U476" s="110"/>
      <c r="V476" s="110"/>
      <c r="W476" s="49"/>
      <c r="X476" s="110"/>
      <c r="Y476" s="110"/>
      <c r="Z476" s="110"/>
      <c r="AA476" s="49"/>
      <c r="AF476" s="49"/>
      <c r="AG476" s="110"/>
      <c r="AH476" s="110"/>
      <c r="AI476" s="110"/>
      <c r="AJ476" s="49"/>
      <c r="AK476" s="110"/>
      <c r="AL476" s="110"/>
      <c r="AM476" s="110"/>
      <c r="AN476" s="156"/>
      <c r="AO476" s="134"/>
      <c r="AP476" s="134"/>
      <c r="AQ476" s="110"/>
      <c r="AR476" s="110"/>
      <c r="AS476" s="49"/>
      <c r="AT476" s="110"/>
      <c r="AU476" s="110"/>
      <c r="AV476" s="110"/>
      <c r="AW476" s="49"/>
      <c r="AX476" s="69"/>
      <c r="BB476" s="49"/>
      <c r="BC476" s="69"/>
      <c r="BE476" s="49"/>
      <c r="BF476" s="69"/>
      <c r="BG476" s="69"/>
      <c r="BI476" s="49"/>
    </row>
    <row r="477" ht="15.75" customHeight="1">
      <c r="A477" s="69"/>
      <c r="D477" s="69"/>
      <c r="G477" s="155"/>
      <c r="H477" s="110"/>
      <c r="I477" s="175"/>
      <c r="J477" s="53"/>
      <c r="K477" s="110"/>
      <c r="L477" s="110"/>
      <c r="M477" s="110"/>
      <c r="N477" s="110"/>
      <c r="O477" s="110"/>
      <c r="P477" s="155"/>
      <c r="Q477" s="184"/>
      <c r="R477" s="49"/>
      <c r="S477" s="110"/>
      <c r="T477" s="111"/>
      <c r="U477" s="110"/>
      <c r="V477" s="110"/>
      <c r="W477" s="49"/>
      <c r="X477" s="110"/>
      <c r="Y477" s="110"/>
      <c r="Z477" s="110"/>
      <c r="AA477" s="49"/>
      <c r="AF477" s="49"/>
      <c r="AG477" s="110"/>
      <c r="AH477" s="110"/>
      <c r="AI477" s="110"/>
      <c r="AJ477" s="49"/>
      <c r="AK477" s="110"/>
      <c r="AL477" s="110"/>
      <c r="AM477" s="110"/>
      <c r="AN477" s="156"/>
      <c r="AO477" s="134"/>
      <c r="AP477" s="134"/>
      <c r="AQ477" s="110"/>
      <c r="AR477" s="110"/>
      <c r="AS477" s="49"/>
      <c r="AT477" s="110"/>
      <c r="AU477" s="110"/>
      <c r="AV477" s="110"/>
      <c r="AW477" s="49"/>
      <c r="AX477" s="69"/>
      <c r="BB477" s="49"/>
      <c r="BC477" s="69"/>
      <c r="BE477" s="49"/>
      <c r="BF477" s="69"/>
      <c r="BG477" s="69"/>
      <c r="BI477" s="49"/>
    </row>
    <row r="478" ht="15.75" customHeight="1">
      <c r="A478" s="69"/>
      <c r="D478" s="69"/>
      <c r="G478" s="155"/>
      <c r="H478" s="110"/>
      <c r="I478" s="175"/>
      <c r="J478" s="53"/>
      <c r="K478" s="110"/>
      <c r="L478" s="110"/>
      <c r="M478" s="110"/>
      <c r="N478" s="110"/>
      <c r="O478" s="110"/>
      <c r="P478" s="155"/>
      <c r="Q478" s="184"/>
      <c r="R478" s="49"/>
      <c r="S478" s="110"/>
      <c r="T478" s="111"/>
      <c r="U478" s="110"/>
      <c r="V478" s="110"/>
      <c r="W478" s="49"/>
      <c r="X478" s="110"/>
      <c r="Y478" s="110"/>
      <c r="Z478" s="110"/>
      <c r="AA478" s="49"/>
      <c r="AF478" s="49"/>
      <c r="AG478" s="110"/>
      <c r="AH478" s="110"/>
      <c r="AI478" s="110"/>
      <c r="AJ478" s="49"/>
      <c r="AK478" s="110"/>
      <c r="AL478" s="110"/>
      <c r="AM478" s="110"/>
      <c r="AN478" s="156"/>
      <c r="AO478" s="134"/>
      <c r="AP478" s="134"/>
      <c r="AQ478" s="110"/>
      <c r="AR478" s="110"/>
      <c r="AS478" s="49"/>
      <c r="AT478" s="110"/>
      <c r="AU478" s="110"/>
      <c r="AV478" s="110"/>
      <c r="AW478" s="49"/>
      <c r="AX478" s="69"/>
      <c r="BB478" s="49"/>
      <c r="BC478" s="69"/>
      <c r="BE478" s="49"/>
      <c r="BF478" s="69"/>
      <c r="BG478" s="69"/>
      <c r="BI478" s="49"/>
    </row>
    <row r="479" ht="15.75" customHeight="1">
      <c r="A479" s="69"/>
      <c r="D479" s="69"/>
      <c r="G479" s="155"/>
      <c r="H479" s="110"/>
      <c r="I479" s="175"/>
      <c r="J479" s="53"/>
      <c r="K479" s="110"/>
      <c r="L479" s="110"/>
      <c r="M479" s="110"/>
      <c r="N479" s="110"/>
      <c r="O479" s="110"/>
      <c r="P479" s="155"/>
      <c r="Q479" s="184"/>
      <c r="R479" s="49"/>
      <c r="S479" s="110"/>
      <c r="T479" s="111"/>
      <c r="U479" s="110"/>
      <c r="V479" s="110"/>
      <c r="W479" s="49"/>
      <c r="X479" s="110"/>
      <c r="Y479" s="110"/>
      <c r="Z479" s="110"/>
      <c r="AA479" s="49"/>
      <c r="AF479" s="49"/>
      <c r="AG479" s="110"/>
      <c r="AH479" s="110"/>
      <c r="AI479" s="110"/>
      <c r="AJ479" s="49"/>
      <c r="AK479" s="110"/>
      <c r="AL479" s="110"/>
      <c r="AM479" s="110"/>
      <c r="AN479" s="156"/>
      <c r="AO479" s="134"/>
      <c r="AP479" s="134"/>
      <c r="AQ479" s="110"/>
      <c r="AR479" s="110"/>
      <c r="AS479" s="49"/>
      <c r="AT479" s="110"/>
      <c r="AU479" s="110"/>
      <c r="AV479" s="110"/>
      <c r="AW479" s="49"/>
      <c r="AX479" s="69"/>
      <c r="BB479" s="49"/>
      <c r="BC479" s="69"/>
      <c r="BE479" s="49"/>
      <c r="BF479" s="69"/>
      <c r="BG479" s="69"/>
      <c r="BI479" s="49"/>
    </row>
    <row r="480" ht="15.75" customHeight="1">
      <c r="A480" s="69"/>
      <c r="D480" s="69"/>
      <c r="G480" s="155"/>
      <c r="H480" s="110"/>
      <c r="I480" s="175"/>
      <c r="J480" s="53"/>
      <c r="K480" s="110"/>
      <c r="L480" s="110"/>
      <c r="M480" s="110"/>
      <c r="N480" s="110"/>
      <c r="O480" s="110"/>
      <c r="P480" s="155"/>
      <c r="Q480" s="184"/>
      <c r="R480" s="49"/>
      <c r="S480" s="110"/>
      <c r="T480" s="111"/>
      <c r="U480" s="110"/>
      <c r="V480" s="110"/>
      <c r="W480" s="49"/>
      <c r="X480" s="110"/>
      <c r="Y480" s="110"/>
      <c r="Z480" s="110"/>
      <c r="AA480" s="49"/>
      <c r="AF480" s="49"/>
      <c r="AG480" s="110"/>
      <c r="AH480" s="110"/>
      <c r="AI480" s="110"/>
      <c r="AJ480" s="49"/>
      <c r="AK480" s="110"/>
      <c r="AL480" s="110"/>
      <c r="AM480" s="110"/>
      <c r="AN480" s="156"/>
      <c r="AO480" s="134"/>
      <c r="AP480" s="134"/>
      <c r="AQ480" s="110"/>
      <c r="AR480" s="110"/>
      <c r="AS480" s="49"/>
      <c r="AT480" s="110"/>
      <c r="AU480" s="110"/>
      <c r="AV480" s="110"/>
      <c r="AW480" s="49"/>
      <c r="AX480" s="69"/>
      <c r="BB480" s="49"/>
      <c r="BC480" s="69"/>
      <c r="BE480" s="49"/>
      <c r="BF480" s="69"/>
      <c r="BG480" s="69"/>
      <c r="BI480" s="49"/>
    </row>
    <row r="481" ht="15.75" customHeight="1">
      <c r="A481" s="69"/>
      <c r="D481" s="69"/>
      <c r="G481" s="155"/>
      <c r="H481" s="110"/>
      <c r="I481" s="175"/>
      <c r="J481" s="53"/>
      <c r="K481" s="110"/>
      <c r="L481" s="110"/>
      <c r="M481" s="110"/>
      <c r="N481" s="110"/>
      <c r="O481" s="110"/>
      <c r="P481" s="155"/>
      <c r="Q481" s="184"/>
      <c r="R481" s="49"/>
      <c r="S481" s="110"/>
      <c r="T481" s="111"/>
      <c r="U481" s="110"/>
      <c r="V481" s="110"/>
      <c r="W481" s="49"/>
      <c r="X481" s="110"/>
      <c r="Y481" s="110"/>
      <c r="Z481" s="110"/>
      <c r="AA481" s="49"/>
      <c r="AF481" s="49"/>
      <c r="AG481" s="110"/>
      <c r="AH481" s="110"/>
      <c r="AI481" s="110"/>
      <c r="AJ481" s="49"/>
      <c r="AK481" s="110"/>
      <c r="AL481" s="110"/>
      <c r="AM481" s="110"/>
      <c r="AN481" s="156"/>
      <c r="AO481" s="134"/>
      <c r="AP481" s="134"/>
      <c r="AQ481" s="110"/>
      <c r="AR481" s="110"/>
      <c r="AS481" s="49"/>
      <c r="AT481" s="110"/>
      <c r="AU481" s="110"/>
      <c r="AV481" s="110"/>
      <c r="AW481" s="49"/>
      <c r="AX481" s="69"/>
      <c r="BB481" s="49"/>
      <c r="BC481" s="69"/>
      <c r="BE481" s="49"/>
      <c r="BF481" s="69"/>
      <c r="BG481" s="69"/>
      <c r="BI481" s="49"/>
    </row>
    <row r="482" ht="15.75" customHeight="1">
      <c r="A482" s="69"/>
      <c r="D482" s="69"/>
      <c r="G482" s="155"/>
      <c r="H482" s="110"/>
      <c r="I482" s="175"/>
      <c r="J482" s="53"/>
      <c r="K482" s="110"/>
      <c r="L482" s="110"/>
      <c r="M482" s="110"/>
      <c r="N482" s="110"/>
      <c r="O482" s="110"/>
      <c r="P482" s="155"/>
      <c r="Q482" s="184"/>
      <c r="R482" s="49"/>
      <c r="S482" s="110"/>
      <c r="T482" s="111"/>
      <c r="U482" s="110"/>
      <c r="V482" s="110"/>
      <c r="W482" s="49"/>
      <c r="X482" s="110"/>
      <c r="Y482" s="110"/>
      <c r="Z482" s="110"/>
      <c r="AA482" s="49"/>
      <c r="AF482" s="49"/>
      <c r="AG482" s="110"/>
      <c r="AH482" s="110"/>
      <c r="AI482" s="110"/>
      <c r="AJ482" s="49"/>
      <c r="AK482" s="110"/>
      <c r="AL482" s="110"/>
      <c r="AM482" s="110"/>
      <c r="AN482" s="156"/>
      <c r="AO482" s="134"/>
      <c r="AP482" s="134"/>
      <c r="AQ482" s="110"/>
      <c r="AR482" s="110"/>
      <c r="AS482" s="49"/>
      <c r="AT482" s="110"/>
      <c r="AU482" s="110"/>
      <c r="AV482" s="110"/>
      <c r="AW482" s="49"/>
      <c r="AX482" s="69"/>
      <c r="BB482" s="49"/>
      <c r="BC482" s="69"/>
      <c r="BE482" s="49"/>
      <c r="BF482" s="69"/>
      <c r="BG482" s="69"/>
      <c r="BI482" s="49"/>
    </row>
    <row r="483" ht="15.75" customHeight="1">
      <c r="A483" s="69"/>
      <c r="D483" s="69"/>
      <c r="G483" s="155"/>
      <c r="H483" s="110"/>
      <c r="I483" s="175"/>
      <c r="J483" s="53"/>
      <c r="K483" s="110"/>
      <c r="L483" s="110"/>
      <c r="M483" s="110"/>
      <c r="N483" s="110"/>
      <c r="O483" s="110"/>
      <c r="P483" s="155"/>
      <c r="Q483" s="184"/>
      <c r="R483" s="49"/>
      <c r="S483" s="110"/>
      <c r="T483" s="111"/>
      <c r="U483" s="110"/>
      <c r="V483" s="110"/>
      <c r="W483" s="49"/>
      <c r="X483" s="110"/>
      <c r="Y483" s="110"/>
      <c r="Z483" s="110"/>
      <c r="AA483" s="49"/>
      <c r="AF483" s="49"/>
      <c r="AG483" s="110"/>
      <c r="AH483" s="110"/>
      <c r="AI483" s="110"/>
      <c r="AJ483" s="49"/>
      <c r="AK483" s="110"/>
      <c r="AL483" s="110"/>
      <c r="AM483" s="110"/>
      <c r="AN483" s="156"/>
      <c r="AO483" s="134"/>
      <c r="AP483" s="134"/>
      <c r="AQ483" s="110"/>
      <c r="AR483" s="110"/>
      <c r="AS483" s="49"/>
      <c r="AT483" s="110"/>
      <c r="AU483" s="110"/>
      <c r="AV483" s="110"/>
      <c r="AW483" s="49"/>
      <c r="AX483" s="69"/>
      <c r="BB483" s="49"/>
      <c r="BC483" s="69"/>
      <c r="BE483" s="49"/>
      <c r="BF483" s="69"/>
      <c r="BG483" s="69"/>
      <c r="BI483" s="49"/>
    </row>
    <row r="484" ht="15.75" customHeight="1">
      <c r="A484" s="69"/>
      <c r="D484" s="69"/>
      <c r="G484" s="155"/>
      <c r="H484" s="110"/>
      <c r="I484" s="175"/>
      <c r="J484" s="53"/>
      <c r="K484" s="110"/>
      <c r="L484" s="110"/>
      <c r="M484" s="110"/>
      <c r="N484" s="110"/>
      <c r="O484" s="110"/>
      <c r="P484" s="155"/>
      <c r="Q484" s="184"/>
      <c r="R484" s="49"/>
      <c r="S484" s="110"/>
      <c r="T484" s="111"/>
      <c r="U484" s="110"/>
      <c r="V484" s="110"/>
      <c r="W484" s="49"/>
      <c r="X484" s="110"/>
      <c r="Y484" s="110"/>
      <c r="Z484" s="110"/>
      <c r="AA484" s="49"/>
      <c r="AF484" s="49"/>
      <c r="AG484" s="110"/>
      <c r="AH484" s="110"/>
      <c r="AI484" s="110"/>
      <c r="AJ484" s="49"/>
      <c r="AK484" s="110"/>
      <c r="AL484" s="110"/>
      <c r="AM484" s="110"/>
      <c r="AN484" s="156"/>
      <c r="AO484" s="134"/>
      <c r="AP484" s="134"/>
      <c r="AQ484" s="110"/>
      <c r="AR484" s="110"/>
      <c r="AS484" s="49"/>
      <c r="AT484" s="110"/>
      <c r="AU484" s="110"/>
      <c r="AV484" s="110"/>
      <c r="AW484" s="49"/>
      <c r="AX484" s="69"/>
      <c r="BB484" s="49"/>
      <c r="BC484" s="69"/>
      <c r="BE484" s="49"/>
      <c r="BF484" s="69"/>
      <c r="BG484" s="69"/>
      <c r="BI484" s="49"/>
    </row>
    <row r="485" ht="15.75" customHeight="1">
      <c r="A485" s="69"/>
      <c r="D485" s="69"/>
      <c r="G485" s="155"/>
      <c r="H485" s="110"/>
      <c r="I485" s="175"/>
      <c r="J485" s="53"/>
      <c r="K485" s="110"/>
      <c r="L485" s="110"/>
      <c r="M485" s="110"/>
      <c r="N485" s="110"/>
      <c r="O485" s="110"/>
      <c r="P485" s="155"/>
      <c r="Q485" s="184"/>
      <c r="R485" s="49"/>
      <c r="S485" s="110"/>
      <c r="T485" s="111"/>
      <c r="U485" s="110"/>
      <c r="V485" s="110"/>
      <c r="W485" s="49"/>
      <c r="X485" s="110"/>
      <c r="Y485" s="110"/>
      <c r="Z485" s="110"/>
      <c r="AA485" s="49"/>
      <c r="AF485" s="49"/>
      <c r="AG485" s="110"/>
      <c r="AH485" s="110"/>
      <c r="AI485" s="110"/>
      <c r="AJ485" s="49"/>
      <c r="AK485" s="110"/>
      <c r="AL485" s="110"/>
      <c r="AM485" s="110"/>
      <c r="AN485" s="156"/>
      <c r="AO485" s="134"/>
      <c r="AP485" s="134"/>
      <c r="AQ485" s="110"/>
      <c r="AR485" s="110"/>
      <c r="AS485" s="49"/>
      <c r="AT485" s="110"/>
      <c r="AU485" s="110"/>
      <c r="AV485" s="110"/>
      <c r="AW485" s="49"/>
      <c r="AX485" s="69"/>
      <c r="BB485" s="49"/>
      <c r="BC485" s="69"/>
      <c r="BE485" s="49"/>
      <c r="BF485" s="69"/>
      <c r="BG485" s="69"/>
      <c r="BI485" s="49"/>
    </row>
    <row r="486" ht="15.75" customHeight="1">
      <c r="A486" s="69"/>
      <c r="D486" s="69"/>
      <c r="G486" s="155"/>
      <c r="H486" s="110"/>
      <c r="I486" s="175"/>
      <c r="J486" s="53"/>
      <c r="K486" s="110"/>
      <c r="L486" s="110"/>
      <c r="M486" s="110"/>
      <c r="N486" s="110"/>
      <c r="O486" s="110"/>
      <c r="P486" s="155"/>
      <c r="Q486" s="184"/>
      <c r="R486" s="49"/>
      <c r="S486" s="110"/>
      <c r="T486" s="111"/>
      <c r="U486" s="110"/>
      <c r="V486" s="110"/>
      <c r="W486" s="49"/>
      <c r="X486" s="110"/>
      <c r="Y486" s="110"/>
      <c r="Z486" s="110"/>
      <c r="AA486" s="49"/>
      <c r="AF486" s="49"/>
      <c r="AG486" s="110"/>
      <c r="AH486" s="110"/>
      <c r="AI486" s="110"/>
      <c r="AJ486" s="49"/>
      <c r="AK486" s="110"/>
      <c r="AL486" s="110"/>
      <c r="AM486" s="110"/>
      <c r="AN486" s="156"/>
      <c r="AO486" s="134"/>
      <c r="AP486" s="134"/>
      <c r="AQ486" s="110"/>
      <c r="AR486" s="110"/>
      <c r="AS486" s="49"/>
      <c r="AT486" s="110"/>
      <c r="AU486" s="110"/>
      <c r="AV486" s="110"/>
      <c r="AW486" s="49"/>
      <c r="AX486" s="69"/>
      <c r="BB486" s="49"/>
      <c r="BC486" s="69"/>
      <c r="BE486" s="49"/>
      <c r="BF486" s="69"/>
      <c r="BG486" s="69"/>
      <c r="BI486" s="49"/>
    </row>
    <row r="487" ht="15.75" customHeight="1">
      <c r="A487" s="69"/>
      <c r="D487" s="69"/>
      <c r="G487" s="155"/>
      <c r="H487" s="110"/>
      <c r="I487" s="175"/>
      <c r="J487" s="53"/>
      <c r="K487" s="110"/>
      <c r="L487" s="110"/>
      <c r="M487" s="110"/>
      <c r="N487" s="110"/>
      <c r="O487" s="110"/>
      <c r="P487" s="155"/>
      <c r="Q487" s="184"/>
      <c r="R487" s="49"/>
      <c r="S487" s="110"/>
      <c r="T487" s="111"/>
      <c r="U487" s="110"/>
      <c r="V487" s="110"/>
      <c r="W487" s="49"/>
      <c r="X487" s="110"/>
      <c r="Y487" s="110"/>
      <c r="Z487" s="110"/>
      <c r="AA487" s="49"/>
      <c r="AF487" s="49"/>
      <c r="AG487" s="110"/>
      <c r="AH487" s="110"/>
      <c r="AI487" s="110"/>
      <c r="AJ487" s="49"/>
      <c r="AK487" s="110"/>
      <c r="AL487" s="110"/>
      <c r="AM487" s="110"/>
      <c r="AN487" s="156"/>
      <c r="AO487" s="134"/>
      <c r="AP487" s="134"/>
      <c r="AQ487" s="110"/>
      <c r="AR487" s="110"/>
      <c r="AS487" s="49"/>
      <c r="AT487" s="110"/>
      <c r="AU487" s="110"/>
      <c r="AV487" s="110"/>
      <c r="AW487" s="49"/>
      <c r="AX487" s="69"/>
      <c r="BB487" s="49"/>
      <c r="BC487" s="69"/>
      <c r="BE487" s="49"/>
      <c r="BF487" s="69"/>
      <c r="BG487" s="69"/>
      <c r="BI487" s="49"/>
    </row>
    <row r="488" ht="15.75" customHeight="1">
      <c r="A488" s="69"/>
      <c r="D488" s="69"/>
      <c r="G488" s="155"/>
      <c r="H488" s="110"/>
      <c r="I488" s="175"/>
      <c r="J488" s="53"/>
      <c r="K488" s="110"/>
      <c r="L488" s="110"/>
      <c r="M488" s="110"/>
      <c r="N488" s="110"/>
      <c r="O488" s="110"/>
      <c r="P488" s="155"/>
      <c r="Q488" s="184"/>
      <c r="R488" s="49"/>
      <c r="S488" s="110"/>
      <c r="T488" s="111"/>
      <c r="U488" s="110"/>
      <c r="V488" s="110"/>
      <c r="W488" s="49"/>
      <c r="X488" s="110"/>
      <c r="Y488" s="110"/>
      <c r="Z488" s="110"/>
      <c r="AA488" s="49"/>
      <c r="AF488" s="49"/>
      <c r="AG488" s="110"/>
      <c r="AH488" s="110"/>
      <c r="AI488" s="110"/>
      <c r="AJ488" s="49"/>
      <c r="AK488" s="110"/>
      <c r="AL488" s="110"/>
      <c r="AM488" s="110"/>
      <c r="AN488" s="156"/>
      <c r="AO488" s="134"/>
      <c r="AP488" s="134"/>
      <c r="AQ488" s="110"/>
      <c r="AR488" s="110"/>
      <c r="AS488" s="49"/>
      <c r="AT488" s="110"/>
      <c r="AU488" s="110"/>
      <c r="AV488" s="110"/>
      <c r="AW488" s="49"/>
      <c r="AX488" s="69"/>
      <c r="BB488" s="49"/>
      <c r="BC488" s="69"/>
      <c r="BE488" s="49"/>
      <c r="BF488" s="69"/>
      <c r="BG488" s="69"/>
      <c r="BI488" s="49"/>
    </row>
    <row r="489" ht="15.75" customHeight="1">
      <c r="A489" s="69"/>
      <c r="D489" s="69"/>
      <c r="G489" s="155"/>
      <c r="H489" s="110"/>
      <c r="I489" s="175"/>
      <c r="J489" s="53"/>
      <c r="K489" s="110"/>
      <c r="L489" s="110"/>
      <c r="M489" s="110"/>
      <c r="N489" s="110"/>
      <c r="O489" s="110"/>
      <c r="P489" s="155"/>
      <c r="Q489" s="184"/>
      <c r="R489" s="49"/>
      <c r="S489" s="110"/>
      <c r="T489" s="111"/>
      <c r="U489" s="110"/>
      <c r="V489" s="110"/>
      <c r="W489" s="49"/>
      <c r="X489" s="110"/>
      <c r="Y489" s="110"/>
      <c r="Z489" s="110"/>
      <c r="AA489" s="49"/>
      <c r="AF489" s="49"/>
      <c r="AG489" s="110"/>
      <c r="AH489" s="110"/>
      <c r="AI489" s="110"/>
      <c r="AJ489" s="49"/>
      <c r="AK489" s="110"/>
      <c r="AL489" s="110"/>
      <c r="AM489" s="110"/>
      <c r="AN489" s="156"/>
      <c r="AO489" s="134"/>
      <c r="AP489" s="134"/>
      <c r="AQ489" s="110"/>
      <c r="AR489" s="110"/>
      <c r="AS489" s="49"/>
      <c r="AT489" s="110"/>
      <c r="AU489" s="110"/>
      <c r="AV489" s="110"/>
      <c r="AW489" s="49"/>
      <c r="AX489" s="69"/>
      <c r="BB489" s="49"/>
      <c r="BC489" s="69"/>
      <c r="BE489" s="49"/>
      <c r="BF489" s="69"/>
      <c r="BG489" s="69"/>
      <c r="BI489" s="49"/>
    </row>
    <row r="490" ht="15.75" customHeight="1">
      <c r="A490" s="69"/>
      <c r="D490" s="69"/>
      <c r="G490" s="155"/>
      <c r="H490" s="110"/>
      <c r="I490" s="175"/>
      <c r="J490" s="53"/>
      <c r="K490" s="110"/>
      <c r="L490" s="110"/>
      <c r="M490" s="110"/>
      <c r="N490" s="110"/>
      <c r="O490" s="110"/>
      <c r="P490" s="155"/>
      <c r="Q490" s="184"/>
      <c r="R490" s="49"/>
      <c r="S490" s="110"/>
      <c r="T490" s="111"/>
      <c r="U490" s="110"/>
      <c r="V490" s="110"/>
      <c r="W490" s="49"/>
      <c r="X490" s="110"/>
      <c r="Y490" s="110"/>
      <c r="Z490" s="110"/>
      <c r="AA490" s="49"/>
      <c r="AF490" s="49"/>
      <c r="AG490" s="110"/>
      <c r="AH490" s="110"/>
      <c r="AI490" s="110"/>
      <c r="AJ490" s="49"/>
      <c r="AK490" s="110"/>
      <c r="AL490" s="110"/>
      <c r="AM490" s="110"/>
      <c r="AN490" s="156"/>
      <c r="AO490" s="134"/>
      <c r="AP490" s="134"/>
      <c r="AQ490" s="110"/>
      <c r="AR490" s="110"/>
      <c r="AS490" s="49"/>
      <c r="AT490" s="110"/>
      <c r="AU490" s="110"/>
      <c r="AV490" s="110"/>
      <c r="AW490" s="49"/>
      <c r="AX490" s="69"/>
      <c r="BB490" s="49"/>
      <c r="BC490" s="69"/>
      <c r="BE490" s="49"/>
      <c r="BF490" s="69"/>
      <c r="BG490" s="69"/>
      <c r="BI490" s="49"/>
    </row>
    <row r="491" ht="15.75" customHeight="1">
      <c r="A491" s="69"/>
      <c r="D491" s="69"/>
      <c r="G491" s="155"/>
      <c r="H491" s="110"/>
      <c r="I491" s="175"/>
      <c r="J491" s="53"/>
      <c r="K491" s="110"/>
      <c r="L491" s="110"/>
      <c r="M491" s="110"/>
      <c r="N491" s="110"/>
      <c r="O491" s="110"/>
      <c r="P491" s="155"/>
      <c r="Q491" s="184"/>
      <c r="R491" s="49"/>
      <c r="S491" s="110"/>
      <c r="T491" s="111"/>
      <c r="U491" s="110"/>
      <c r="V491" s="110"/>
      <c r="W491" s="49"/>
      <c r="X491" s="110"/>
      <c r="Y491" s="110"/>
      <c r="Z491" s="110"/>
      <c r="AA491" s="49"/>
      <c r="AF491" s="49"/>
      <c r="AG491" s="110"/>
      <c r="AH491" s="110"/>
      <c r="AI491" s="110"/>
      <c r="AJ491" s="49"/>
      <c r="AK491" s="110"/>
      <c r="AL491" s="110"/>
      <c r="AM491" s="110"/>
      <c r="AN491" s="156"/>
      <c r="AO491" s="134"/>
      <c r="AP491" s="134"/>
      <c r="AQ491" s="110"/>
      <c r="AR491" s="110"/>
      <c r="AS491" s="49"/>
      <c r="AT491" s="110"/>
      <c r="AU491" s="110"/>
      <c r="AV491" s="110"/>
      <c r="AW491" s="49"/>
      <c r="AX491" s="69"/>
      <c r="BB491" s="49"/>
      <c r="BC491" s="69"/>
      <c r="BE491" s="49"/>
      <c r="BF491" s="69"/>
      <c r="BG491" s="69"/>
      <c r="BI491" s="49"/>
    </row>
    <row r="492" ht="15.75" customHeight="1">
      <c r="A492" s="69"/>
      <c r="D492" s="69"/>
      <c r="G492" s="155"/>
      <c r="H492" s="110"/>
      <c r="I492" s="175"/>
      <c r="J492" s="53"/>
      <c r="K492" s="110"/>
      <c r="L492" s="110"/>
      <c r="M492" s="110"/>
      <c r="N492" s="110"/>
      <c r="O492" s="110"/>
      <c r="P492" s="155"/>
      <c r="Q492" s="184"/>
      <c r="R492" s="49"/>
      <c r="S492" s="110"/>
      <c r="T492" s="111"/>
      <c r="U492" s="110"/>
      <c r="V492" s="110"/>
      <c r="W492" s="49"/>
      <c r="X492" s="110"/>
      <c r="Y492" s="110"/>
      <c r="Z492" s="110"/>
      <c r="AA492" s="49"/>
      <c r="AF492" s="49"/>
      <c r="AG492" s="110"/>
      <c r="AH492" s="110"/>
      <c r="AI492" s="110"/>
      <c r="AJ492" s="49"/>
      <c r="AK492" s="110"/>
      <c r="AL492" s="110"/>
      <c r="AM492" s="110"/>
      <c r="AN492" s="156"/>
      <c r="AO492" s="134"/>
      <c r="AP492" s="134"/>
      <c r="AQ492" s="110"/>
      <c r="AR492" s="110"/>
      <c r="AS492" s="49"/>
      <c r="AT492" s="110"/>
      <c r="AU492" s="110"/>
      <c r="AV492" s="110"/>
      <c r="AW492" s="49"/>
      <c r="AX492" s="69"/>
      <c r="BB492" s="49"/>
      <c r="BC492" s="69"/>
      <c r="BE492" s="49"/>
      <c r="BF492" s="69"/>
      <c r="BG492" s="69"/>
      <c r="BI492" s="49"/>
    </row>
    <row r="493" ht="15.75" customHeight="1">
      <c r="A493" s="69"/>
      <c r="D493" s="69"/>
      <c r="G493" s="155"/>
      <c r="H493" s="110"/>
      <c r="I493" s="175"/>
      <c r="J493" s="53"/>
      <c r="K493" s="110"/>
      <c r="L493" s="110"/>
      <c r="M493" s="110"/>
      <c r="N493" s="110"/>
      <c r="O493" s="110"/>
      <c r="P493" s="155"/>
      <c r="Q493" s="184"/>
      <c r="R493" s="49"/>
      <c r="S493" s="110"/>
      <c r="T493" s="111"/>
      <c r="U493" s="110"/>
      <c r="V493" s="110"/>
      <c r="W493" s="49"/>
      <c r="X493" s="110"/>
      <c r="Y493" s="110"/>
      <c r="Z493" s="110"/>
      <c r="AA493" s="49"/>
      <c r="AF493" s="49"/>
      <c r="AG493" s="110"/>
      <c r="AH493" s="110"/>
      <c r="AI493" s="110"/>
      <c r="AJ493" s="49"/>
      <c r="AK493" s="110"/>
      <c r="AL493" s="110"/>
      <c r="AM493" s="110"/>
      <c r="AN493" s="156"/>
      <c r="AO493" s="134"/>
      <c r="AP493" s="134"/>
      <c r="AQ493" s="110"/>
      <c r="AR493" s="110"/>
      <c r="AS493" s="49"/>
      <c r="AT493" s="110"/>
      <c r="AU493" s="110"/>
      <c r="AV493" s="110"/>
      <c r="AW493" s="49"/>
      <c r="AX493" s="69"/>
      <c r="BB493" s="49"/>
      <c r="BC493" s="69"/>
      <c r="BE493" s="49"/>
      <c r="BF493" s="69"/>
      <c r="BG493" s="69"/>
      <c r="BI493" s="49"/>
    </row>
    <row r="494" ht="15.75" customHeight="1">
      <c r="A494" s="69"/>
      <c r="D494" s="69"/>
      <c r="G494" s="155"/>
      <c r="H494" s="110"/>
      <c r="I494" s="175"/>
      <c r="J494" s="53"/>
      <c r="K494" s="110"/>
      <c r="L494" s="110"/>
      <c r="M494" s="110"/>
      <c r="N494" s="110"/>
      <c r="O494" s="110"/>
      <c r="P494" s="155"/>
      <c r="Q494" s="184"/>
      <c r="R494" s="49"/>
      <c r="S494" s="110"/>
      <c r="T494" s="111"/>
      <c r="U494" s="110"/>
      <c r="V494" s="110"/>
      <c r="W494" s="49"/>
      <c r="X494" s="110"/>
      <c r="Y494" s="110"/>
      <c r="Z494" s="110"/>
      <c r="AA494" s="49"/>
      <c r="AF494" s="49"/>
      <c r="AG494" s="110"/>
      <c r="AH494" s="110"/>
      <c r="AI494" s="110"/>
      <c r="AJ494" s="49"/>
      <c r="AK494" s="110"/>
      <c r="AL494" s="110"/>
      <c r="AM494" s="110"/>
      <c r="AN494" s="156"/>
      <c r="AO494" s="134"/>
      <c r="AP494" s="134"/>
      <c r="AQ494" s="110"/>
      <c r="AR494" s="110"/>
      <c r="AS494" s="49"/>
      <c r="AT494" s="110"/>
      <c r="AU494" s="110"/>
      <c r="AV494" s="110"/>
      <c r="AW494" s="49"/>
      <c r="AX494" s="69"/>
      <c r="BB494" s="49"/>
      <c r="BC494" s="69"/>
      <c r="BE494" s="49"/>
      <c r="BF494" s="69"/>
      <c r="BG494" s="69"/>
      <c r="BI494" s="49"/>
    </row>
    <row r="495" ht="15.75" customHeight="1">
      <c r="A495" s="69"/>
      <c r="D495" s="69"/>
      <c r="G495" s="155"/>
      <c r="H495" s="110"/>
      <c r="I495" s="175"/>
      <c r="J495" s="53"/>
      <c r="K495" s="110"/>
      <c r="L495" s="110"/>
      <c r="M495" s="110"/>
      <c r="N495" s="110"/>
      <c r="O495" s="110"/>
      <c r="P495" s="155"/>
      <c r="Q495" s="184"/>
      <c r="R495" s="49"/>
      <c r="S495" s="110"/>
      <c r="T495" s="111"/>
      <c r="U495" s="110"/>
      <c r="V495" s="110"/>
      <c r="W495" s="49"/>
      <c r="X495" s="110"/>
      <c r="Y495" s="110"/>
      <c r="Z495" s="110"/>
      <c r="AA495" s="49"/>
      <c r="AF495" s="49"/>
      <c r="AG495" s="110"/>
      <c r="AH495" s="110"/>
      <c r="AI495" s="110"/>
      <c r="AJ495" s="49"/>
      <c r="AK495" s="110"/>
      <c r="AL495" s="110"/>
      <c r="AM495" s="110"/>
      <c r="AN495" s="156"/>
      <c r="AO495" s="134"/>
      <c r="AP495" s="134"/>
      <c r="AQ495" s="110"/>
      <c r="AR495" s="110"/>
      <c r="AS495" s="49"/>
      <c r="AT495" s="110"/>
      <c r="AU495" s="110"/>
      <c r="AV495" s="110"/>
      <c r="AW495" s="49"/>
      <c r="AX495" s="69"/>
      <c r="BB495" s="49"/>
      <c r="BC495" s="69"/>
      <c r="BE495" s="49"/>
      <c r="BF495" s="69"/>
      <c r="BG495" s="69"/>
      <c r="BI495" s="49"/>
    </row>
    <row r="496" ht="15.75" customHeight="1">
      <c r="A496" s="69"/>
      <c r="D496" s="69"/>
      <c r="G496" s="155"/>
      <c r="H496" s="110"/>
      <c r="I496" s="175"/>
      <c r="J496" s="53"/>
      <c r="K496" s="110"/>
      <c r="L496" s="110"/>
      <c r="M496" s="110"/>
      <c r="N496" s="110"/>
      <c r="O496" s="110"/>
      <c r="P496" s="155"/>
      <c r="Q496" s="184"/>
      <c r="R496" s="49"/>
      <c r="S496" s="110"/>
      <c r="T496" s="111"/>
      <c r="U496" s="110"/>
      <c r="V496" s="110"/>
      <c r="W496" s="49"/>
      <c r="X496" s="110"/>
      <c r="Y496" s="110"/>
      <c r="Z496" s="110"/>
      <c r="AA496" s="49"/>
      <c r="AF496" s="49"/>
      <c r="AG496" s="110"/>
      <c r="AH496" s="110"/>
      <c r="AI496" s="110"/>
      <c r="AJ496" s="49"/>
      <c r="AK496" s="110"/>
      <c r="AL496" s="110"/>
      <c r="AM496" s="110"/>
      <c r="AN496" s="156"/>
      <c r="AO496" s="134"/>
      <c r="AP496" s="134"/>
      <c r="AQ496" s="110"/>
      <c r="AR496" s="110"/>
      <c r="AS496" s="49"/>
      <c r="AT496" s="110"/>
      <c r="AU496" s="110"/>
      <c r="AV496" s="110"/>
      <c r="AW496" s="49"/>
      <c r="AX496" s="69"/>
      <c r="BB496" s="49"/>
      <c r="BC496" s="69"/>
      <c r="BE496" s="49"/>
      <c r="BF496" s="69"/>
      <c r="BG496" s="69"/>
      <c r="BI496" s="49"/>
    </row>
    <row r="497" ht="15.75" customHeight="1">
      <c r="A497" s="69"/>
      <c r="D497" s="69"/>
      <c r="G497" s="155"/>
      <c r="H497" s="110"/>
      <c r="I497" s="175"/>
      <c r="J497" s="53"/>
      <c r="K497" s="110"/>
      <c r="L497" s="110"/>
      <c r="M497" s="110"/>
      <c r="N497" s="110"/>
      <c r="O497" s="110"/>
      <c r="P497" s="155"/>
      <c r="Q497" s="184"/>
      <c r="R497" s="49"/>
      <c r="S497" s="110"/>
      <c r="T497" s="111"/>
      <c r="U497" s="110"/>
      <c r="V497" s="110"/>
      <c r="W497" s="49"/>
      <c r="X497" s="110"/>
      <c r="Y497" s="110"/>
      <c r="Z497" s="110"/>
      <c r="AA497" s="49"/>
      <c r="AF497" s="49"/>
      <c r="AG497" s="110"/>
      <c r="AH497" s="110"/>
      <c r="AI497" s="110"/>
      <c r="AJ497" s="49"/>
      <c r="AK497" s="110"/>
      <c r="AL497" s="110"/>
      <c r="AM497" s="110"/>
      <c r="AN497" s="156"/>
      <c r="AO497" s="134"/>
      <c r="AP497" s="134"/>
      <c r="AQ497" s="110"/>
      <c r="AR497" s="110"/>
      <c r="AS497" s="49"/>
      <c r="AT497" s="110"/>
      <c r="AU497" s="110"/>
      <c r="AV497" s="110"/>
      <c r="AW497" s="49"/>
      <c r="AX497" s="69"/>
      <c r="BB497" s="49"/>
      <c r="BC497" s="69"/>
      <c r="BE497" s="49"/>
      <c r="BF497" s="69"/>
      <c r="BG497" s="69"/>
      <c r="BI497" s="49"/>
    </row>
    <row r="498" ht="15.75" customHeight="1">
      <c r="A498" s="69"/>
      <c r="D498" s="69"/>
      <c r="G498" s="155"/>
      <c r="H498" s="110"/>
      <c r="I498" s="175"/>
      <c r="J498" s="53"/>
      <c r="K498" s="110"/>
      <c r="L498" s="110"/>
      <c r="M498" s="110"/>
      <c r="N498" s="110"/>
      <c r="O498" s="110"/>
      <c r="P498" s="155"/>
      <c r="Q498" s="184"/>
      <c r="R498" s="49"/>
      <c r="S498" s="110"/>
      <c r="T498" s="111"/>
      <c r="U498" s="110"/>
      <c r="V498" s="110"/>
      <c r="W498" s="49"/>
      <c r="X498" s="110"/>
      <c r="Y498" s="110"/>
      <c r="Z498" s="110"/>
      <c r="AA498" s="49"/>
      <c r="AF498" s="49"/>
      <c r="AG498" s="110"/>
      <c r="AH498" s="110"/>
      <c r="AI498" s="110"/>
      <c r="AJ498" s="49"/>
      <c r="AK498" s="110"/>
      <c r="AL498" s="110"/>
      <c r="AM498" s="110"/>
      <c r="AN498" s="156"/>
      <c r="AO498" s="134"/>
      <c r="AP498" s="134"/>
      <c r="AQ498" s="110"/>
      <c r="AR498" s="110"/>
      <c r="AS498" s="49"/>
      <c r="AT498" s="110"/>
      <c r="AU498" s="110"/>
      <c r="AV498" s="110"/>
      <c r="AW498" s="49"/>
      <c r="AX498" s="69"/>
      <c r="BB498" s="49"/>
      <c r="BC498" s="69"/>
      <c r="BE498" s="49"/>
      <c r="BF498" s="69"/>
      <c r="BG498" s="69"/>
      <c r="BI498" s="49"/>
    </row>
    <row r="499" ht="15.75" customHeight="1">
      <c r="A499" s="69"/>
      <c r="D499" s="69"/>
      <c r="G499" s="155"/>
      <c r="H499" s="110"/>
      <c r="I499" s="175"/>
      <c r="J499" s="53"/>
      <c r="K499" s="110"/>
      <c r="L499" s="110"/>
      <c r="M499" s="110"/>
      <c r="N499" s="110"/>
      <c r="O499" s="110"/>
      <c r="P499" s="155"/>
      <c r="Q499" s="184"/>
      <c r="R499" s="49"/>
      <c r="S499" s="110"/>
      <c r="T499" s="111"/>
      <c r="U499" s="110"/>
      <c r="V499" s="110"/>
      <c r="W499" s="49"/>
      <c r="X499" s="110"/>
      <c r="Y499" s="110"/>
      <c r="Z499" s="110"/>
      <c r="AA499" s="49"/>
      <c r="AF499" s="49"/>
      <c r="AG499" s="110"/>
      <c r="AH499" s="110"/>
      <c r="AI499" s="110"/>
      <c r="AJ499" s="49"/>
      <c r="AK499" s="110"/>
      <c r="AL499" s="110"/>
      <c r="AM499" s="110"/>
      <c r="AN499" s="156"/>
      <c r="AO499" s="134"/>
      <c r="AP499" s="134"/>
      <c r="AQ499" s="110"/>
      <c r="AR499" s="110"/>
      <c r="AS499" s="49"/>
      <c r="AT499" s="110"/>
      <c r="AU499" s="110"/>
      <c r="AV499" s="110"/>
      <c r="AW499" s="49"/>
      <c r="AX499" s="69"/>
      <c r="BB499" s="49"/>
      <c r="BC499" s="69"/>
      <c r="BE499" s="49"/>
      <c r="BF499" s="69"/>
      <c r="BG499" s="69"/>
      <c r="BI499" s="49"/>
    </row>
    <row r="500" ht="15.75" customHeight="1">
      <c r="A500" s="69"/>
      <c r="D500" s="69"/>
      <c r="G500" s="155"/>
      <c r="H500" s="110"/>
      <c r="I500" s="175"/>
      <c r="J500" s="53"/>
      <c r="K500" s="110"/>
      <c r="L500" s="110"/>
      <c r="M500" s="110"/>
      <c r="N500" s="110"/>
      <c r="O500" s="110"/>
      <c r="P500" s="155"/>
      <c r="Q500" s="184"/>
      <c r="R500" s="49"/>
      <c r="S500" s="110"/>
      <c r="T500" s="111"/>
      <c r="U500" s="110"/>
      <c r="V500" s="110"/>
      <c r="W500" s="49"/>
      <c r="X500" s="110"/>
      <c r="Y500" s="110"/>
      <c r="Z500" s="110"/>
      <c r="AA500" s="49"/>
      <c r="AF500" s="49"/>
      <c r="AG500" s="110"/>
      <c r="AH500" s="110"/>
      <c r="AI500" s="110"/>
      <c r="AJ500" s="49"/>
      <c r="AK500" s="110"/>
      <c r="AL500" s="110"/>
      <c r="AM500" s="110"/>
      <c r="AN500" s="156"/>
      <c r="AO500" s="134"/>
      <c r="AP500" s="134"/>
      <c r="AQ500" s="110"/>
      <c r="AR500" s="110"/>
      <c r="AS500" s="49"/>
      <c r="AT500" s="110"/>
      <c r="AU500" s="110"/>
      <c r="AV500" s="110"/>
      <c r="AW500" s="49"/>
      <c r="AX500" s="69"/>
      <c r="BB500" s="49"/>
      <c r="BC500" s="69"/>
      <c r="BE500" s="49"/>
      <c r="BF500" s="69"/>
      <c r="BG500" s="69"/>
      <c r="BI500" s="49"/>
    </row>
    <row r="501" ht="15.75" customHeight="1">
      <c r="A501" s="69"/>
      <c r="D501" s="69"/>
      <c r="G501" s="155"/>
      <c r="H501" s="110"/>
      <c r="I501" s="175"/>
      <c r="J501" s="53"/>
      <c r="K501" s="110"/>
      <c r="L501" s="110"/>
      <c r="M501" s="110"/>
      <c r="N501" s="110"/>
      <c r="O501" s="110"/>
      <c r="P501" s="155"/>
      <c r="Q501" s="184"/>
      <c r="R501" s="49"/>
      <c r="S501" s="110"/>
      <c r="T501" s="111"/>
      <c r="U501" s="110"/>
      <c r="V501" s="110"/>
      <c r="W501" s="49"/>
      <c r="X501" s="110"/>
      <c r="Y501" s="110"/>
      <c r="Z501" s="110"/>
      <c r="AA501" s="49"/>
      <c r="AF501" s="49"/>
      <c r="AG501" s="110"/>
      <c r="AH501" s="110"/>
      <c r="AI501" s="110"/>
      <c r="AJ501" s="49"/>
      <c r="AK501" s="110"/>
      <c r="AL501" s="110"/>
      <c r="AM501" s="110"/>
      <c r="AN501" s="156"/>
      <c r="AO501" s="134"/>
      <c r="AP501" s="134"/>
      <c r="AQ501" s="110"/>
      <c r="AR501" s="110"/>
      <c r="AS501" s="49"/>
      <c r="AT501" s="110"/>
      <c r="AU501" s="110"/>
      <c r="AV501" s="110"/>
      <c r="AW501" s="49"/>
      <c r="AX501" s="69"/>
      <c r="BB501" s="49"/>
      <c r="BC501" s="69"/>
      <c r="BE501" s="49"/>
      <c r="BF501" s="69"/>
      <c r="BG501" s="69"/>
      <c r="BI501" s="49"/>
    </row>
    <row r="502" ht="15.75" customHeight="1">
      <c r="A502" s="69"/>
      <c r="D502" s="69"/>
      <c r="G502" s="155"/>
      <c r="H502" s="110"/>
      <c r="I502" s="175"/>
      <c r="J502" s="53"/>
      <c r="K502" s="110"/>
      <c r="L502" s="110"/>
      <c r="M502" s="110"/>
      <c r="N502" s="110"/>
      <c r="O502" s="110"/>
      <c r="P502" s="155"/>
      <c r="Q502" s="184"/>
      <c r="R502" s="49"/>
      <c r="S502" s="110"/>
      <c r="T502" s="111"/>
      <c r="U502" s="110"/>
      <c r="V502" s="110"/>
      <c r="W502" s="49"/>
      <c r="X502" s="110"/>
      <c r="Y502" s="110"/>
      <c r="Z502" s="110"/>
      <c r="AA502" s="49"/>
      <c r="AF502" s="49"/>
      <c r="AG502" s="110"/>
      <c r="AH502" s="110"/>
      <c r="AI502" s="110"/>
      <c r="AJ502" s="49"/>
      <c r="AK502" s="110"/>
      <c r="AL502" s="110"/>
      <c r="AM502" s="110"/>
      <c r="AN502" s="156"/>
      <c r="AO502" s="134"/>
      <c r="AP502" s="134"/>
      <c r="AQ502" s="110"/>
      <c r="AR502" s="110"/>
      <c r="AS502" s="49"/>
      <c r="AT502" s="110"/>
      <c r="AU502" s="110"/>
      <c r="AV502" s="110"/>
      <c r="AW502" s="49"/>
      <c r="AX502" s="69"/>
      <c r="BB502" s="49"/>
      <c r="BC502" s="69"/>
      <c r="BE502" s="49"/>
      <c r="BF502" s="69"/>
      <c r="BG502" s="69"/>
      <c r="BI502" s="49"/>
    </row>
    <row r="503" ht="15.75" customHeight="1">
      <c r="A503" s="69"/>
      <c r="D503" s="69"/>
      <c r="G503" s="155"/>
      <c r="H503" s="110"/>
      <c r="I503" s="175"/>
      <c r="J503" s="53"/>
      <c r="K503" s="110"/>
      <c r="L503" s="110"/>
      <c r="M503" s="110"/>
      <c r="N503" s="110"/>
      <c r="O503" s="110"/>
      <c r="P503" s="155"/>
      <c r="Q503" s="184"/>
      <c r="R503" s="49"/>
      <c r="S503" s="110"/>
      <c r="T503" s="111"/>
      <c r="U503" s="110"/>
      <c r="V503" s="110"/>
      <c r="W503" s="49"/>
      <c r="X503" s="110"/>
      <c r="Y503" s="110"/>
      <c r="Z503" s="110"/>
      <c r="AA503" s="49"/>
      <c r="AF503" s="49"/>
      <c r="AG503" s="110"/>
      <c r="AH503" s="110"/>
      <c r="AI503" s="110"/>
      <c r="AJ503" s="49"/>
      <c r="AK503" s="110"/>
      <c r="AL503" s="110"/>
      <c r="AM503" s="110"/>
      <c r="AN503" s="156"/>
      <c r="AO503" s="134"/>
      <c r="AP503" s="134"/>
      <c r="AQ503" s="110"/>
      <c r="AR503" s="110"/>
      <c r="AS503" s="49"/>
      <c r="AT503" s="110"/>
      <c r="AU503" s="110"/>
      <c r="AV503" s="110"/>
      <c r="AW503" s="49"/>
      <c r="AX503" s="69"/>
      <c r="BB503" s="49"/>
      <c r="BC503" s="69"/>
      <c r="BE503" s="49"/>
      <c r="BF503" s="69"/>
      <c r="BG503" s="69"/>
      <c r="BI503" s="49"/>
    </row>
    <row r="504" ht="15.75" customHeight="1">
      <c r="A504" s="69"/>
      <c r="D504" s="69"/>
      <c r="G504" s="155"/>
      <c r="H504" s="110"/>
      <c r="I504" s="175"/>
      <c r="J504" s="53"/>
      <c r="K504" s="110"/>
      <c r="L504" s="110"/>
      <c r="M504" s="110"/>
      <c r="N504" s="110"/>
      <c r="O504" s="110"/>
      <c r="P504" s="155"/>
      <c r="Q504" s="184"/>
      <c r="R504" s="49"/>
      <c r="S504" s="110"/>
      <c r="T504" s="111"/>
      <c r="U504" s="110"/>
      <c r="V504" s="110"/>
      <c r="W504" s="49"/>
      <c r="X504" s="110"/>
      <c r="Y504" s="110"/>
      <c r="Z504" s="110"/>
      <c r="AA504" s="49"/>
      <c r="AF504" s="49"/>
      <c r="AG504" s="110"/>
      <c r="AH504" s="110"/>
      <c r="AI504" s="110"/>
      <c r="AJ504" s="49"/>
      <c r="AK504" s="110"/>
      <c r="AL504" s="110"/>
      <c r="AM504" s="110"/>
      <c r="AN504" s="156"/>
      <c r="AO504" s="134"/>
      <c r="AP504" s="134"/>
      <c r="AQ504" s="110"/>
      <c r="AR504" s="110"/>
      <c r="AS504" s="49"/>
      <c r="AT504" s="110"/>
      <c r="AU504" s="110"/>
      <c r="AV504" s="110"/>
      <c r="AW504" s="49"/>
      <c r="AX504" s="69"/>
      <c r="BB504" s="49"/>
      <c r="BC504" s="69"/>
      <c r="BE504" s="49"/>
      <c r="BF504" s="69"/>
      <c r="BG504" s="69"/>
      <c r="BI504" s="49"/>
    </row>
    <row r="505" ht="15.75" customHeight="1">
      <c r="A505" s="69"/>
      <c r="D505" s="69"/>
      <c r="G505" s="155"/>
      <c r="H505" s="110"/>
      <c r="I505" s="175"/>
      <c r="J505" s="53"/>
      <c r="K505" s="110"/>
      <c r="L505" s="110"/>
      <c r="M505" s="110"/>
      <c r="N505" s="110"/>
      <c r="O505" s="110"/>
      <c r="P505" s="155"/>
      <c r="Q505" s="184"/>
      <c r="R505" s="49"/>
      <c r="S505" s="110"/>
      <c r="T505" s="111"/>
      <c r="U505" s="110"/>
      <c r="V505" s="110"/>
      <c r="W505" s="49"/>
      <c r="X505" s="110"/>
      <c r="Y505" s="110"/>
      <c r="Z505" s="110"/>
      <c r="AA505" s="49"/>
      <c r="AF505" s="49"/>
      <c r="AG505" s="110"/>
      <c r="AH505" s="110"/>
      <c r="AI505" s="110"/>
      <c r="AJ505" s="49"/>
      <c r="AK505" s="110"/>
      <c r="AL505" s="110"/>
      <c r="AM505" s="110"/>
      <c r="AN505" s="156"/>
      <c r="AO505" s="134"/>
      <c r="AP505" s="134"/>
      <c r="AQ505" s="110"/>
      <c r="AR505" s="110"/>
      <c r="AS505" s="49"/>
      <c r="AT505" s="110"/>
      <c r="AU505" s="110"/>
      <c r="AV505" s="110"/>
      <c r="AW505" s="49"/>
      <c r="AX505" s="69"/>
      <c r="BB505" s="49"/>
      <c r="BC505" s="69"/>
      <c r="BE505" s="49"/>
      <c r="BF505" s="69"/>
      <c r="BG505" s="69"/>
      <c r="BI505" s="49"/>
    </row>
    <row r="506" ht="15.75" customHeight="1">
      <c r="A506" s="69"/>
      <c r="D506" s="69"/>
      <c r="G506" s="155"/>
      <c r="H506" s="110"/>
      <c r="I506" s="175"/>
      <c r="J506" s="53"/>
      <c r="K506" s="110"/>
      <c r="L506" s="110"/>
      <c r="M506" s="110"/>
      <c r="N506" s="110"/>
      <c r="O506" s="110"/>
      <c r="P506" s="155"/>
      <c r="Q506" s="184"/>
      <c r="R506" s="49"/>
      <c r="S506" s="110"/>
      <c r="T506" s="111"/>
      <c r="U506" s="110"/>
      <c r="V506" s="110"/>
      <c r="W506" s="49"/>
      <c r="X506" s="110"/>
      <c r="Y506" s="110"/>
      <c r="Z506" s="110"/>
      <c r="AA506" s="49"/>
      <c r="AF506" s="49"/>
      <c r="AG506" s="110"/>
      <c r="AH506" s="110"/>
      <c r="AI506" s="110"/>
      <c r="AJ506" s="49"/>
      <c r="AK506" s="110"/>
      <c r="AL506" s="110"/>
      <c r="AM506" s="110"/>
      <c r="AN506" s="156"/>
      <c r="AO506" s="134"/>
      <c r="AP506" s="134"/>
      <c r="AQ506" s="110"/>
      <c r="AR506" s="110"/>
      <c r="AS506" s="49"/>
      <c r="AT506" s="110"/>
      <c r="AU506" s="110"/>
      <c r="AV506" s="110"/>
      <c r="AW506" s="49"/>
      <c r="AX506" s="69"/>
      <c r="BB506" s="49"/>
      <c r="BC506" s="69"/>
      <c r="BE506" s="49"/>
      <c r="BF506" s="69"/>
      <c r="BG506" s="69"/>
      <c r="BI506" s="49"/>
    </row>
    <row r="507" ht="15.75" customHeight="1">
      <c r="A507" s="69"/>
      <c r="D507" s="69"/>
      <c r="G507" s="155"/>
      <c r="H507" s="110"/>
      <c r="I507" s="175"/>
      <c r="J507" s="53"/>
      <c r="K507" s="110"/>
      <c r="L507" s="110"/>
      <c r="M507" s="110"/>
      <c r="N507" s="110"/>
      <c r="O507" s="110"/>
      <c r="P507" s="155"/>
      <c r="Q507" s="184"/>
      <c r="R507" s="49"/>
      <c r="S507" s="110"/>
      <c r="T507" s="111"/>
      <c r="U507" s="110"/>
      <c r="V507" s="110"/>
      <c r="W507" s="49"/>
      <c r="X507" s="110"/>
      <c r="Y507" s="110"/>
      <c r="Z507" s="110"/>
      <c r="AA507" s="49"/>
      <c r="AF507" s="49"/>
      <c r="AG507" s="110"/>
      <c r="AH507" s="110"/>
      <c r="AI507" s="110"/>
      <c r="AJ507" s="49"/>
      <c r="AK507" s="110"/>
      <c r="AL507" s="110"/>
      <c r="AM507" s="110"/>
      <c r="AN507" s="156"/>
      <c r="AO507" s="134"/>
      <c r="AP507" s="134"/>
      <c r="AQ507" s="110"/>
      <c r="AR507" s="110"/>
      <c r="AS507" s="49"/>
      <c r="AT507" s="110"/>
      <c r="AU507" s="110"/>
      <c r="AV507" s="110"/>
      <c r="AW507" s="49"/>
      <c r="AX507" s="69"/>
      <c r="BB507" s="49"/>
      <c r="BC507" s="69"/>
      <c r="BE507" s="49"/>
      <c r="BF507" s="69"/>
      <c r="BG507" s="69"/>
      <c r="BI507" s="49"/>
    </row>
    <row r="508" ht="15.75" customHeight="1">
      <c r="A508" s="69"/>
      <c r="D508" s="69"/>
      <c r="G508" s="155"/>
      <c r="H508" s="110"/>
      <c r="I508" s="175"/>
      <c r="J508" s="53"/>
      <c r="K508" s="110"/>
      <c r="L508" s="110"/>
      <c r="M508" s="110"/>
      <c r="N508" s="110"/>
      <c r="O508" s="110"/>
      <c r="P508" s="155"/>
      <c r="Q508" s="184"/>
      <c r="R508" s="49"/>
      <c r="S508" s="110"/>
      <c r="T508" s="111"/>
      <c r="U508" s="110"/>
      <c r="V508" s="110"/>
      <c r="W508" s="49"/>
      <c r="X508" s="110"/>
      <c r="Y508" s="110"/>
      <c r="Z508" s="110"/>
      <c r="AA508" s="49"/>
      <c r="AF508" s="49"/>
      <c r="AG508" s="110"/>
      <c r="AH508" s="110"/>
      <c r="AI508" s="110"/>
      <c r="AJ508" s="49"/>
      <c r="AK508" s="110"/>
      <c r="AL508" s="110"/>
      <c r="AM508" s="110"/>
      <c r="AN508" s="156"/>
      <c r="AO508" s="134"/>
      <c r="AP508" s="134"/>
      <c r="AQ508" s="110"/>
      <c r="AR508" s="110"/>
      <c r="AS508" s="49"/>
      <c r="AT508" s="110"/>
      <c r="AU508" s="110"/>
      <c r="AV508" s="110"/>
      <c r="AW508" s="49"/>
      <c r="AX508" s="69"/>
      <c r="BB508" s="49"/>
      <c r="BC508" s="69"/>
      <c r="BE508" s="49"/>
      <c r="BF508" s="69"/>
      <c r="BG508" s="69"/>
      <c r="BI508" s="49"/>
    </row>
    <row r="509" ht="15.75" customHeight="1">
      <c r="A509" s="69"/>
      <c r="D509" s="69"/>
      <c r="G509" s="155"/>
      <c r="H509" s="110"/>
      <c r="I509" s="175"/>
      <c r="J509" s="53"/>
      <c r="K509" s="110"/>
      <c r="L509" s="110"/>
      <c r="M509" s="110"/>
      <c r="N509" s="110"/>
      <c r="O509" s="110"/>
      <c r="P509" s="155"/>
      <c r="Q509" s="184"/>
      <c r="R509" s="49"/>
      <c r="S509" s="110"/>
      <c r="T509" s="111"/>
      <c r="U509" s="110"/>
      <c r="V509" s="110"/>
      <c r="W509" s="49"/>
      <c r="X509" s="110"/>
      <c r="Y509" s="110"/>
      <c r="Z509" s="110"/>
      <c r="AA509" s="49"/>
      <c r="AF509" s="49"/>
      <c r="AG509" s="110"/>
      <c r="AH509" s="110"/>
      <c r="AI509" s="110"/>
      <c r="AJ509" s="49"/>
      <c r="AK509" s="110"/>
      <c r="AL509" s="110"/>
      <c r="AM509" s="110"/>
      <c r="AN509" s="156"/>
      <c r="AO509" s="134"/>
      <c r="AP509" s="134"/>
      <c r="AQ509" s="110"/>
      <c r="AR509" s="110"/>
      <c r="AS509" s="49"/>
      <c r="AT509" s="110"/>
      <c r="AU509" s="110"/>
      <c r="AV509" s="110"/>
      <c r="AW509" s="49"/>
      <c r="AX509" s="69"/>
      <c r="BB509" s="49"/>
      <c r="BC509" s="69"/>
      <c r="BE509" s="49"/>
      <c r="BF509" s="69"/>
      <c r="BG509" s="69"/>
      <c r="BI509" s="49"/>
    </row>
    <row r="510" ht="15.75" customHeight="1">
      <c r="A510" s="69"/>
      <c r="D510" s="69"/>
      <c r="G510" s="155"/>
      <c r="H510" s="110"/>
      <c r="I510" s="175"/>
      <c r="J510" s="53"/>
      <c r="K510" s="110"/>
      <c r="L510" s="110"/>
      <c r="M510" s="110"/>
      <c r="N510" s="110"/>
      <c r="O510" s="110"/>
      <c r="P510" s="155"/>
      <c r="Q510" s="184"/>
      <c r="R510" s="49"/>
      <c r="S510" s="110"/>
      <c r="T510" s="111"/>
      <c r="U510" s="110"/>
      <c r="V510" s="110"/>
      <c r="W510" s="49"/>
      <c r="X510" s="110"/>
      <c r="Y510" s="110"/>
      <c r="Z510" s="110"/>
      <c r="AA510" s="49"/>
      <c r="AF510" s="49"/>
      <c r="AG510" s="110"/>
      <c r="AH510" s="110"/>
      <c r="AI510" s="110"/>
      <c r="AJ510" s="49"/>
      <c r="AK510" s="110"/>
      <c r="AL510" s="110"/>
      <c r="AM510" s="110"/>
      <c r="AN510" s="156"/>
      <c r="AO510" s="134"/>
      <c r="AP510" s="134"/>
      <c r="AQ510" s="110"/>
      <c r="AR510" s="110"/>
      <c r="AS510" s="49"/>
      <c r="AT510" s="110"/>
      <c r="AU510" s="110"/>
      <c r="AV510" s="110"/>
      <c r="AW510" s="49"/>
      <c r="AX510" s="69"/>
      <c r="BB510" s="49"/>
      <c r="BC510" s="69"/>
      <c r="BE510" s="49"/>
      <c r="BF510" s="69"/>
      <c r="BG510" s="69"/>
      <c r="BI510" s="49"/>
    </row>
    <row r="511" ht="15.75" customHeight="1">
      <c r="A511" s="69"/>
      <c r="D511" s="69"/>
      <c r="G511" s="155"/>
      <c r="H511" s="110"/>
      <c r="I511" s="175"/>
      <c r="J511" s="53"/>
      <c r="K511" s="110"/>
      <c r="L511" s="110"/>
      <c r="M511" s="110"/>
      <c r="N511" s="110"/>
      <c r="O511" s="110"/>
      <c r="P511" s="155"/>
      <c r="Q511" s="184"/>
      <c r="R511" s="49"/>
      <c r="S511" s="110"/>
      <c r="T511" s="111"/>
      <c r="U511" s="110"/>
      <c r="V511" s="110"/>
      <c r="W511" s="49"/>
      <c r="X511" s="110"/>
      <c r="Y511" s="110"/>
      <c r="Z511" s="110"/>
      <c r="AA511" s="49"/>
      <c r="AF511" s="49"/>
      <c r="AG511" s="110"/>
      <c r="AH511" s="110"/>
      <c r="AI511" s="110"/>
      <c r="AJ511" s="49"/>
      <c r="AK511" s="110"/>
      <c r="AL511" s="110"/>
      <c r="AM511" s="110"/>
      <c r="AN511" s="156"/>
      <c r="AO511" s="134"/>
      <c r="AP511" s="134"/>
      <c r="AQ511" s="110"/>
      <c r="AR511" s="110"/>
      <c r="AS511" s="49"/>
      <c r="AT511" s="110"/>
      <c r="AU511" s="110"/>
      <c r="AV511" s="110"/>
      <c r="AW511" s="49"/>
      <c r="AX511" s="69"/>
      <c r="BB511" s="49"/>
      <c r="BC511" s="69"/>
      <c r="BE511" s="49"/>
      <c r="BF511" s="69"/>
      <c r="BG511" s="69"/>
      <c r="BI511" s="49"/>
    </row>
    <row r="512" ht="15.75" customHeight="1">
      <c r="A512" s="69"/>
      <c r="D512" s="69"/>
      <c r="G512" s="155"/>
      <c r="H512" s="110"/>
      <c r="I512" s="175"/>
      <c r="J512" s="53"/>
      <c r="K512" s="110"/>
      <c r="L512" s="110"/>
      <c r="M512" s="110"/>
      <c r="N512" s="110"/>
      <c r="O512" s="110"/>
      <c r="P512" s="155"/>
      <c r="Q512" s="184"/>
      <c r="R512" s="49"/>
      <c r="S512" s="110"/>
      <c r="T512" s="111"/>
      <c r="U512" s="110"/>
      <c r="V512" s="110"/>
      <c r="W512" s="49"/>
      <c r="X512" s="110"/>
      <c r="Y512" s="110"/>
      <c r="Z512" s="110"/>
      <c r="AA512" s="49"/>
      <c r="AF512" s="49"/>
      <c r="AG512" s="110"/>
      <c r="AH512" s="110"/>
      <c r="AI512" s="110"/>
      <c r="AJ512" s="49"/>
      <c r="AK512" s="110"/>
      <c r="AL512" s="110"/>
      <c r="AM512" s="110"/>
      <c r="AN512" s="156"/>
      <c r="AO512" s="134"/>
      <c r="AP512" s="134"/>
      <c r="AQ512" s="110"/>
      <c r="AR512" s="110"/>
      <c r="AS512" s="49"/>
      <c r="AT512" s="110"/>
      <c r="AU512" s="110"/>
      <c r="AV512" s="110"/>
      <c r="AW512" s="49"/>
      <c r="AX512" s="69"/>
      <c r="BB512" s="49"/>
      <c r="BC512" s="69"/>
      <c r="BE512" s="49"/>
      <c r="BF512" s="69"/>
      <c r="BG512" s="69"/>
      <c r="BI512" s="49"/>
    </row>
    <row r="513" ht="15.75" customHeight="1">
      <c r="A513" s="69"/>
      <c r="D513" s="69"/>
      <c r="G513" s="155"/>
      <c r="H513" s="110"/>
      <c r="I513" s="175"/>
      <c r="J513" s="53"/>
      <c r="K513" s="110"/>
      <c r="L513" s="110"/>
      <c r="M513" s="110"/>
      <c r="N513" s="110"/>
      <c r="O513" s="110"/>
      <c r="P513" s="155"/>
      <c r="Q513" s="184"/>
      <c r="R513" s="49"/>
      <c r="S513" s="110"/>
      <c r="T513" s="111"/>
      <c r="U513" s="110"/>
      <c r="V513" s="110"/>
      <c r="W513" s="49"/>
      <c r="X513" s="110"/>
      <c r="Y513" s="110"/>
      <c r="Z513" s="110"/>
      <c r="AA513" s="49"/>
      <c r="AF513" s="49"/>
      <c r="AG513" s="110"/>
      <c r="AH513" s="110"/>
      <c r="AI513" s="110"/>
      <c r="AJ513" s="49"/>
      <c r="AK513" s="110"/>
      <c r="AL513" s="110"/>
      <c r="AM513" s="110"/>
      <c r="AN513" s="156"/>
      <c r="AO513" s="134"/>
      <c r="AP513" s="134"/>
      <c r="AQ513" s="110"/>
      <c r="AR513" s="110"/>
      <c r="AS513" s="49"/>
      <c r="AT513" s="110"/>
      <c r="AU513" s="110"/>
      <c r="AV513" s="110"/>
      <c r="AW513" s="49"/>
      <c r="AX513" s="69"/>
      <c r="BB513" s="49"/>
      <c r="BC513" s="69"/>
      <c r="BE513" s="49"/>
      <c r="BF513" s="69"/>
      <c r="BG513" s="69"/>
      <c r="BI513" s="49"/>
    </row>
    <row r="514" ht="15.75" customHeight="1">
      <c r="A514" s="69"/>
      <c r="D514" s="69"/>
      <c r="G514" s="155"/>
      <c r="H514" s="110"/>
      <c r="I514" s="175"/>
      <c r="J514" s="53"/>
      <c r="K514" s="110"/>
      <c r="L514" s="110"/>
      <c r="M514" s="110"/>
      <c r="N514" s="110"/>
      <c r="O514" s="110"/>
      <c r="P514" s="155"/>
      <c r="Q514" s="184"/>
      <c r="R514" s="49"/>
      <c r="S514" s="110"/>
      <c r="T514" s="111"/>
      <c r="U514" s="110"/>
      <c r="V514" s="110"/>
      <c r="W514" s="49"/>
      <c r="X514" s="110"/>
      <c r="Y514" s="110"/>
      <c r="Z514" s="110"/>
      <c r="AA514" s="49"/>
      <c r="AF514" s="49"/>
      <c r="AG514" s="110"/>
      <c r="AH514" s="110"/>
      <c r="AI514" s="110"/>
      <c r="AJ514" s="49"/>
      <c r="AK514" s="110"/>
      <c r="AL514" s="110"/>
      <c r="AM514" s="110"/>
      <c r="AN514" s="156"/>
      <c r="AO514" s="134"/>
      <c r="AP514" s="134"/>
      <c r="AQ514" s="110"/>
      <c r="AR514" s="110"/>
      <c r="AS514" s="49"/>
      <c r="AT514" s="110"/>
      <c r="AU514" s="110"/>
      <c r="AV514" s="110"/>
      <c r="AW514" s="49"/>
      <c r="AX514" s="69"/>
      <c r="BB514" s="49"/>
      <c r="BC514" s="69"/>
      <c r="BE514" s="49"/>
      <c r="BF514" s="69"/>
      <c r="BG514" s="69"/>
      <c r="BI514" s="49"/>
    </row>
    <row r="515" ht="15.75" customHeight="1">
      <c r="A515" s="69"/>
      <c r="D515" s="69"/>
      <c r="G515" s="155"/>
      <c r="H515" s="110"/>
      <c r="I515" s="175"/>
      <c r="J515" s="53"/>
      <c r="K515" s="110"/>
      <c r="L515" s="110"/>
      <c r="M515" s="110"/>
      <c r="N515" s="110"/>
      <c r="O515" s="110"/>
      <c r="P515" s="155"/>
      <c r="Q515" s="184"/>
      <c r="R515" s="49"/>
      <c r="S515" s="110"/>
      <c r="T515" s="111"/>
      <c r="U515" s="110"/>
      <c r="V515" s="110"/>
      <c r="W515" s="49"/>
      <c r="X515" s="110"/>
      <c r="Y515" s="110"/>
      <c r="Z515" s="110"/>
      <c r="AA515" s="49"/>
      <c r="AF515" s="49"/>
      <c r="AG515" s="110"/>
      <c r="AH515" s="110"/>
      <c r="AI515" s="110"/>
      <c r="AJ515" s="49"/>
      <c r="AK515" s="110"/>
      <c r="AL515" s="110"/>
      <c r="AM515" s="110"/>
      <c r="AN515" s="156"/>
      <c r="AO515" s="134"/>
      <c r="AP515" s="134"/>
      <c r="AQ515" s="110"/>
      <c r="AR515" s="110"/>
      <c r="AS515" s="49"/>
      <c r="AT515" s="110"/>
      <c r="AU515" s="110"/>
      <c r="AV515" s="110"/>
      <c r="AW515" s="49"/>
      <c r="AX515" s="69"/>
      <c r="BB515" s="49"/>
      <c r="BC515" s="69"/>
      <c r="BE515" s="49"/>
      <c r="BF515" s="69"/>
      <c r="BG515" s="69"/>
      <c r="BI515" s="49"/>
    </row>
    <row r="516" ht="15.75" customHeight="1">
      <c r="A516" s="69"/>
      <c r="D516" s="69"/>
      <c r="G516" s="155"/>
      <c r="H516" s="110"/>
      <c r="I516" s="175"/>
      <c r="J516" s="53"/>
      <c r="K516" s="110"/>
      <c r="L516" s="110"/>
      <c r="M516" s="110"/>
      <c r="N516" s="110"/>
      <c r="O516" s="110"/>
      <c r="P516" s="155"/>
      <c r="Q516" s="184"/>
      <c r="R516" s="49"/>
      <c r="S516" s="110"/>
      <c r="T516" s="111"/>
      <c r="U516" s="110"/>
      <c r="V516" s="110"/>
      <c r="W516" s="49"/>
      <c r="X516" s="110"/>
      <c r="Y516" s="110"/>
      <c r="Z516" s="110"/>
      <c r="AA516" s="49"/>
      <c r="AF516" s="49"/>
      <c r="AG516" s="110"/>
      <c r="AH516" s="110"/>
      <c r="AI516" s="110"/>
      <c r="AJ516" s="49"/>
      <c r="AK516" s="110"/>
      <c r="AL516" s="110"/>
      <c r="AM516" s="110"/>
      <c r="AN516" s="156"/>
      <c r="AO516" s="134"/>
      <c r="AP516" s="134"/>
      <c r="AQ516" s="110"/>
      <c r="AR516" s="110"/>
      <c r="AS516" s="49"/>
      <c r="AT516" s="110"/>
      <c r="AU516" s="110"/>
      <c r="AV516" s="110"/>
      <c r="AW516" s="49"/>
      <c r="AX516" s="69"/>
      <c r="BB516" s="49"/>
      <c r="BC516" s="69"/>
      <c r="BE516" s="49"/>
      <c r="BF516" s="69"/>
      <c r="BG516" s="69"/>
      <c r="BI516" s="49"/>
    </row>
    <row r="517" ht="15.75" customHeight="1">
      <c r="A517" s="69"/>
      <c r="D517" s="69"/>
      <c r="G517" s="155"/>
      <c r="H517" s="110"/>
      <c r="I517" s="175"/>
      <c r="J517" s="53"/>
      <c r="K517" s="110"/>
      <c r="L517" s="110"/>
      <c r="M517" s="110"/>
      <c r="N517" s="110"/>
      <c r="O517" s="110"/>
      <c r="P517" s="155"/>
      <c r="Q517" s="184"/>
      <c r="R517" s="49"/>
      <c r="S517" s="110"/>
      <c r="T517" s="111"/>
      <c r="U517" s="110"/>
      <c r="V517" s="110"/>
      <c r="W517" s="49"/>
      <c r="X517" s="110"/>
      <c r="Y517" s="110"/>
      <c r="Z517" s="110"/>
      <c r="AA517" s="49"/>
      <c r="AF517" s="49"/>
      <c r="AG517" s="110"/>
      <c r="AH517" s="110"/>
      <c r="AI517" s="110"/>
      <c r="AJ517" s="49"/>
      <c r="AK517" s="110"/>
      <c r="AL517" s="110"/>
      <c r="AM517" s="110"/>
      <c r="AN517" s="156"/>
      <c r="AO517" s="134"/>
      <c r="AP517" s="134"/>
      <c r="AQ517" s="110"/>
      <c r="AR517" s="110"/>
      <c r="AS517" s="49"/>
      <c r="AT517" s="110"/>
      <c r="AU517" s="110"/>
      <c r="AV517" s="110"/>
      <c r="AW517" s="49"/>
      <c r="AX517" s="69"/>
      <c r="BB517" s="49"/>
      <c r="BC517" s="69"/>
      <c r="BE517" s="49"/>
      <c r="BF517" s="69"/>
      <c r="BG517" s="69"/>
      <c r="BI517" s="49"/>
    </row>
    <row r="518" ht="15.75" customHeight="1">
      <c r="A518" s="69"/>
      <c r="D518" s="69"/>
      <c r="G518" s="155"/>
      <c r="H518" s="110"/>
      <c r="I518" s="175"/>
      <c r="J518" s="53"/>
      <c r="K518" s="110"/>
      <c r="L518" s="110"/>
      <c r="M518" s="110"/>
      <c r="N518" s="110"/>
      <c r="O518" s="110"/>
      <c r="P518" s="155"/>
      <c r="Q518" s="184"/>
      <c r="R518" s="49"/>
      <c r="S518" s="110"/>
      <c r="T518" s="111"/>
      <c r="U518" s="110"/>
      <c r="V518" s="110"/>
      <c r="W518" s="49"/>
      <c r="X518" s="110"/>
      <c r="Y518" s="110"/>
      <c r="Z518" s="110"/>
      <c r="AA518" s="49"/>
      <c r="AF518" s="49"/>
      <c r="AG518" s="110"/>
      <c r="AH518" s="110"/>
      <c r="AI518" s="110"/>
      <c r="AJ518" s="49"/>
      <c r="AK518" s="110"/>
      <c r="AL518" s="110"/>
      <c r="AM518" s="110"/>
      <c r="AN518" s="156"/>
      <c r="AO518" s="134"/>
      <c r="AP518" s="134"/>
      <c r="AQ518" s="110"/>
      <c r="AR518" s="110"/>
      <c r="AS518" s="49"/>
      <c r="AT518" s="110"/>
      <c r="AU518" s="110"/>
      <c r="AV518" s="110"/>
      <c r="AW518" s="49"/>
      <c r="AX518" s="69"/>
      <c r="BB518" s="49"/>
      <c r="BC518" s="69"/>
      <c r="BE518" s="49"/>
      <c r="BF518" s="69"/>
      <c r="BG518" s="69"/>
      <c r="BI518" s="49"/>
    </row>
    <row r="519" ht="15.75" customHeight="1">
      <c r="A519" s="69"/>
      <c r="D519" s="69"/>
      <c r="G519" s="155"/>
      <c r="H519" s="110"/>
      <c r="I519" s="175"/>
      <c r="J519" s="53"/>
      <c r="K519" s="110"/>
      <c r="L519" s="110"/>
      <c r="M519" s="110"/>
      <c r="N519" s="110"/>
      <c r="O519" s="110"/>
      <c r="P519" s="155"/>
      <c r="Q519" s="184"/>
      <c r="R519" s="49"/>
      <c r="S519" s="110"/>
      <c r="T519" s="111"/>
      <c r="U519" s="110"/>
      <c r="V519" s="110"/>
      <c r="W519" s="49"/>
      <c r="X519" s="110"/>
      <c r="Y519" s="110"/>
      <c r="Z519" s="110"/>
      <c r="AA519" s="49"/>
      <c r="AF519" s="49"/>
      <c r="AG519" s="110"/>
      <c r="AH519" s="110"/>
      <c r="AI519" s="110"/>
      <c r="AJ519" s="49"/>
      <c r="AK519" s="110"/>
      <c r="AL519" s="110"/>
      <c r="AM519" s="110"/>
      <c r="AN519" s="156"/>
      <c r="AO519" s="134"/>
      <c r="AP519" s="134"/>
      <c r="AQ519" s="110"/>
      <c r="AR519" s="110"/>
      <c r="AS519" s="49"/>
      <c r="AT519" s="110"/>
      <c r="AU519" s="110"/>
      <c r="AV519" s="110"/>
      <c r="AW519" s="49"/>
      <c r="AX519" s="69"/>
      <c r="BB519" s="49"/>
      <c r="BC519" s="69"/>
      <c r="BE519" s="49"/>
      <c r="BF519" s="69"/>
      <c r="BG519" s="69"/>
      <c r="BI519" s="49"/>
    </row>
    <row r="520" ht="15.75" customHeight="1">
      <c r="A520" s="69"/>
      <c r="D520" s="69"/>
      <c r="G520" s="155"/>
      <c r="H520" s="110"/>
      <c r="I520" s="175"/>
      <c r="J520" s="53"/>
      <c r="K520" s="110"/>
      <c r="L520" s="110"/>
      <c r="M520" s="110"/>
      <c r="N520" s="110"/>
      <c r="O520" s="110"/>
      <c r="P520" s="155"/>
      <c r="Q520" s="184"/>
      <c r="R520" s="49"/>
      <c r="S520" s="110"/>
      <c r="T520" s="111"/>
      <c r="U520" s="110"/>
      <c r="V520" s="110"/>
      <c r="W520" s="49"/>
      <c r="X520" s="110"/>
      <c r="Y520" s="110"/>
      <c r="Z520" s="110"/>
      <c r="AA520" s="49"/>
      <c r="AF520" s="49"/>
      <c r="AG520" s="110"/>
      <c r="AH520" s="110"/>
      <c r="AI520" s="110"/>
      <c r="AJ520" s="49"/>
      <c r="AK520" s="110"/>
      <c r="AL520" s="110"/>
      <c r="AM520" s="110"/>
      <c r="AN520" s="156"/>
      <c r="AO520" s="134"/>
      <c r="AP520" s="134"/>
      <c r="AQ520" s="110"/>
      <c r="AR520" s="110"/>
      <c r="AS520" s="49"/>
      <c r="AT520" s="110"/>
      <c r="AU520" s="110"/>
      <c r="AV520" s="110"/>
      <c r="AW520" s="49"/>
      <c r="AX520" s="69"/>
      <c r="BB520" s="49"/>
      <c r="BC520" s="69"/>
      <c r="BE520" s="49"/>
      <c r="BF520" s="69"/>
      <c r="BG520" s="69"/>
      <c r="BI520" s="49"/>
    </row>
    <row r="521" ht="15.75" customHeight="1">
      <c r="A521" s="69"/>
      <c r="D521" s="69"/>
      <c r="G521" s="155"/>
      <c r="H521" s="110"/>
      <c r="I521" s="175"/>
      <c r="J521" s="53"/>
      <c r="K521" s="110"/>
      <c r="L521" s="110"/>
      <c r="M521" s="110"/>
      <c r="N521" s="110"/>
      <c r="O521" s="110"/>
      <c r="P521" s="155"/>
      <c r="Q521" s="184"/>
      <c r="R521" s="49"/>
      <c r="S521" s="110"/>
      <c r="T521" s="111"/>
      <c r="U521" s="110"/>
      <c r="V521" s="110"/>
      <c r="W521" s="49"/>
      <c r="X521" s="110"/>
      <c r="Y521" s="110"/>
      <c r="Z521" s="110"/>
      <c r="AA521" s="49"/>
      <c r="AF521" s="49"/>
      <c r="AG521" s="110"/>
      <c r="AH521" s="110"/>
      <c r="AI521" s="110"/>
      <c r="AJ521" s="49"/>
      <c r="AK521" s="110"/>
      <c r="AL521" s="110"/>
      <c r="AM521" s="110"/>
      <c r="AN521" s="156"/>
      <c r="AO521" s="134"/>
      <c r="AP521" s="134"/>
      <c r="AQ521" s="110"/>
      <c r="AR521" s="110"/>
      <c r="AS521" s="49"/>
      <c r="AT521" s="110"/>
      <c r="AU521" s="110"/>
      <c r="AV521" s="110"/>
      <c r="AW521" s="49"/>
      <c r="AX521" s="69"/>
      <c r="BB521" s="49"/>
      <c r="BC521" s="69"/>
      <c r="BE521" s="49"/>
      <c r="BF521" s="69"/>
      <c r="BG521" s="69"/>
      <c r="BI521" s="49"/>
    </row>
    <row r="522" ht="15.75" customHeight="1">
      <c r="A522" s="69"/>
      <c r="D522" s="69"/>
      <c r="G522" s="155"/>
      <c r="H522" s="110"/>
      <c r="I522" s="175"/>
      <c r="J522" s="53"/>
      <c r="K522" s="110"/>
      <c r="L522" s="110"/>
      <c r="M522" s="110"/>
      <c r="N522" s="110"/>
      <c r="O522" s="110"/>
      <c r="P522" s="155"/>
      <c r="Q522" s="184"/>
      <c r="R522" s="49"/>
      <c r="S522" s="110"/>
      <c r="T522" s="111"/>
      <c r="U522" s="110"/>
      <c r="V522" s="110"/>
      <c r="W522" s="49"/>
      <c r="X522" s="110"/>
      <c r="Y522" s="110"/>
      <c r="Z522" s="110"/>
      <c r="AA522" s="49"/>
      <c r="AF522" s="49"/>
      <c r="AG522" s="110"/>
      <c r="AH522" s="110"/>
      <c r="AI522" s="110"/>
      <c r="AJ522" s="49"/>
      <c r="AK522" s="110"/>
      <c r="AL522" s="110"/>
      <c r="AM522" s="110"/>
      <c r="AN522" s="156"/>
      <c r="AO522" s="134"/>
      <c r="AP522" s="134"/>
      <c r="AQ522" s="110"/>
      <c r="AR522" s="110"/>
      <c r="AS522" s="49"/>
      <c r="AT522" s="110"/>
      <c r="AU522" s="110"/>
      <c r="AV522" s="110"/>
      <c r="AW522" s="49"/>
      <c r="AX522" s="69"/>
      <c r="BB522" s="49"/>
      <c r="BC522" s="69"/>
      <c r="BE522" s="49"/>
      <c r="BF522" s="69"/>
      <c r="BG522" s="69"/>
      <c r="BI522" s="49"/>
    </row>
    <row r="523" ht="15.75" customHeight="1">
      <c r="A523" s="69"/>
      <c r="D523" s="69"/>
      <c r="G523" s="155"/>
      <c r="H523" s="110"/>
      <c r="I523" s="175"/>
      <c r="J523" s="53"/>
      <c r="K523" s="110"/>
      <c r="L523" s="110"/>
      <c r="M523" s="110"/>
      <c r="N523" s="110"/>
      <c r="O523" s="110"/>
      <c r="P523" s="155"/>
      <c r="Q523" s="184"/>
      <c r="R523" s="49"/>
      <c r="S523" s="110"/>
      <c r="T523" s="111"/>
      <c r="U523" s="110"/>
      <c r="V523" s="110"/>
      <c r="W523" s="49"/>
      <c r="X523" s="110"/>
      <c r="Y523" s="110"/>
      <c r="Z523" s="110"/>
      <c r="AA523" s="49"/>
      <c r="AF523" s="49"/>
      <c r="AG523" s="110"/>
      <c r="AH523" s="110"/>
      <c r="AI523" s="110"/>
      <c r="AJ523" s="49"/>
      <c r="AK523" s="110"/>
      <c r="AL523" s="110"/>
      <c r="AM523" s="110"/>
      <c r="AN523" s="156"/>
      <c r="AO523" s="134"/>
      <c r="AP523" s="134"/>
      <c r="AQ523" s="110"/>
      <c r="AR523" s="110"/>
      <c r="AS523" s="49"/>
      <c r="AT523" s="110"/>
      <c r="AU523" s="110"/>
      <c r="AV523" s="110"/>
      <c r="AW523" s="49"/>
      <c r="AX523" s="69"/>
      <c r="BB523" s="49"/>
      <c r="BC523" s="69"/>
      <c r="BE523" s="49"/>
      <c r="BF523" s="69"/>
      <c r="BG523" s="69"/>
      <c r="BI523" s="49"/>
    </row>
    <row r="524" ht="15.75" customHeight="1">
      <c r="A524" s="69"/>
      <c r="D524" s="69"/>
      <c r="G524" s="155"/>
      <c r="H524" s="110"/>
      <c r="I524" s="175"/>
      <c r="J524" s="53"/>
      <c r="K524" s="110"/>
      <c r="L524" s="110"/>
      <c r="M524" s="110"/>
      <c r="N524" s="110"/>
      <c r="O524" s="110"/>
      <c r="P524" s="155"/>
      <c r="Q524" s="184"/>
      <c r="R524" s="49"/>
      <c r="S524" s="110"/>
      <c r="T524" s="111"/>
      <c r="U524" s="110"/>
      <c r="V524" s="110"/>
      <c r="W524" s="49"/>
      <c r="X524" s="110"/>
      <c r="Y524" s="110"/>
      <c r="Z524" s="110"/>
      <c r="AA524" s="49"/>
      <c r="AF524" s="49"/>
      <c r="AG524" s="110"/>
      <c r="AH524" s="110"/>
      <c r="AI524" s="110"/>
      <c r="AJ524" s="49"/>
      <c r="AK524" s="110"/>
      <c r="AL524" s="110"/>
      <c r="AM524" s="110"/>
      <c r="AN524" s="156"/>
      <c r="AO524" s="134"/>
      <c r="AP524" s="134"/>
      <c r="AQ524" s="110"/>
      <c r="AR524" s="110"/>
      <c r="AS524" s="49"/>
      <c r="AT524" s="110"/>
      <c r="AU524" s="110"/>
      <c r="AV524" s="110"/>
      <c r="AW524" s="49"/>
      <c r="AX524" s="69"/>
      <c r="BB524" s="49"/>
      <c r="BC524" s="69"/>
      <c r="BE524" s="49"/>
      <c r="BF524" s="69"/>
      <c r="BG524" s="69"/>
      <c r="BI524" s="49"/>
    </row>
    <row r="525" ht="15.75" customHeight="1">
      <c r="A525" s="69"/>
      <c r="D525" s="69"/>
      <c r="G525" s="155"/>
      <c r="H525" s="110"/>
      <c r="I525" s="175"/>
      <c r="J525" s="53"/>
      <c r="K525" s="110"/>
      <c r="L525" s="110"/>
      <c r="M525" s="110"/>
      <c r="N525" s="110"/>
      <c r="O525" s="110"/>
      <c r="P525" s="155"/>
      <c r="Q525" s="184"/>
      <c r="R525" s="49"/>
      <c r="S525" s="110"/>
      <c r="T525" s="111"/>
      <c r="U525" s="110"/>
      <c r="V525" s="110"/>
      <c r="W525" s="49"/>
      <c r="X525" s="110"/>
      <c r="Y525" s="110"/>
      <c r="Z525" s="110"/>
      <c r="AA525" s="49"/>
      <c r="AF525" s="49"/>
      <c r="AG525" s="110"/>
      <c r="AH525" s="110"/>
      <c r="AI525" s="110"/>
      <c r="AJ525" s="49"/>
      <c r="AK525" s="110"/>
      <c r="AL525" s="110"/>
      <c r="AM525" s="110"/>
      <c r="AN525" s="156"/>
      <c r="AO525" s="134"/>
      <c r="AP525" s="134"/>
      <c r="AQ525" s="110"/>
      <c r="AR525" s="110"/>
      <c r="AS525" s="49"/>
      <c r="AT525" s="110"/>
      <c r="AU525" s="110"/>
      <c r="AV525" s="110"/>
      <c r="AW525" s="49"/>
      <c r="AX525" s="69"/>
      <c r="BB525" s="49"/>
      <c r="BC525" s="69"/>
      <c r="BE525" s="49"/>
      <c r="BF525" s="69"/>
      <c r="BG525" s="69"/>
      <c r="BI525" s="49"/>
    </row>
    <row r="526" ht="15.75" customHeight="1">
      <c r="A526" s="69"/>
      <c r="D526" s="69"/>
      <c r="G526" s="155"/>
      <c r="H526" s="110"/>
      <c r="I526" s="175"/>
      <c r="J526" s="53"/>
      <c r="K526" s="110"/>
      <c r="L526" s="110"/>
      <c r="M526" s="110"/>
      <c r="N526" s="110"/>
      <c r="O526" s="110"/>
      <c r="P526" s="155"/>
      <c r="Q526" s="184"/>
      <c r="R526" s="49"/>
      <c r="S526" s="110"/>
      <c r="T526" s="111"/>
      <c r="U526" s="110"/>
      <c r="V526" s="110"/>
      <c r="W526" s="49"/>
      <c r="X526" s="110"/>
      <c r="Y526" s="110"/>
      <c r="Z526" s="110"/>
      <c r="AA526" s="49"/>
      <c r="AF526" s="49"/>
      <c r="AG526" s="110"/>
      <c r="AH526" s="110"/>
      <c r="AI526" s="110"/>
      <c r="AJ526" s="49"/>
      <c r="AK526" s="110"/>
      <c r="AL526" s="110"/>
      <c r="AM526" s="110"/>
      <c r="AN526" s="156"/>
      <c r="AO526" s="134"/>
      <c r="AP526" s="134"/>
      <c r="AQ526" s="110"/>
      <c r="AR526" s="110"/>
      <c r="AS526" s="49"/>
      <c r="AT526" s="110"/>
      <c r="AU526" s="110"/>
      <c r="AV526" s="110"/>
      <c r="AW526" s="49"/>
      <c r="AX526" s="69"/>
      <c r="BB526" s="49"/>
      <c r="BC526" s="69"/>
      <c r="BE526" s="49"/>
      <c r="BF526" s="69"/>
      <c r="BG526" s="69"/>
      <c r="BI526" s="49"/>
    </row>
    <row r="527" ht="15.75" customHeight="1">
      <c r="A527" s="69"/>
      <c r="D527" s="69"/>
      <c r="G527" s="155"/>
      <c r="H527" s="110"/>
      <c r="I527" s="175"/>
      <c r="J527" s="53"/>
      <c r="K527" s="110"/>
      <c r="L527" s="110"/>
      <c r="M527" s="110"/>
      <c r="N527" s="110"/>
      <c r="O527" s="110"/>
      <c r="P527" s="155"/>
      <c r="Q527" s="184"/>
      <c r="R527" s="49"/>
      <c r="S527" s="110"/>
      <c r="T527" s="111"/>
      <c r="U527" s="110"/>
      <c r="V527" s="110"/>
      <c r="W527" s="49"/>
      <c r="X527" s="110"/>
      <c r="Y527" s="110"/>
      <c r="Z527" s="110"/>
      <c r="AA527" s="49"/>
      <c r="AF527" s="49"/>
      <c r="AG527" s="110"/>
      <c r="AH527" s="110"/>
      <c r="AI527" s="110"/>
      <c r="AJ527" s="49"/>
      <c r="AK527" s="110"/>
      <c r="AL527" s="110"/>
      <c r="AM527" s="110"/>
      <c r="AN527" s="156"/>
      <c r="AO527" s="134"/>
      <c r="AP527" s="134"/>
      <c r="AQ527" s="110"/>
      <c r="AR527" s="110"/>
      <c r="AS527" s="49"/>
      <c r="AT527" s="110"/>
      <c r="AU527" s="110"/>
      <c r="AV527" s="110"/>
      <c r="AW527" s="49"/>
      <c r="AX527" s="69"/>
      <c r="BB527" s="49"/>
      <c r="BC527" s="69"/>
      <c r="BE527" s="49"/>
      <c r="BF527" s="69"/>
      <c r="BG527" s="69"/>
      <c r="BI527" s="49"/>
    </row>
    <row r="528" ht="15.75" customHeight="1">
      <c r="A528" s="69"/>
      <c r="D528" s="69"/>
      <c r="G528" s="155"/>
      <c r="H528" s="110"/>
      <c r="I528" s="175"/>
      <c r="J528" s="53"/>
      <c r="K528" s="110"/>
      <c r="L528" s="110"/>
      <c r="M528" s="110"/>
      <c r="N528" s="110"/>
      <c r="O528" s="110"/>
      <c r="P528" s="155"/>
      <c r="Q528" s="184"/>
      <c r="R528" s="49"/>
      <c r="S528" s="110"/>
      <c r="T528" s="111"/>
      <c r="U528" s="110"/>
      <c r="V528" s="110"/>
      <c r="W528" s="49"/>
      <c r="X528" s="110"/>
      <c r="Y528" s="110"/>
      <c r="Z528" s="110"/>
      <c r="AA528" s="49"/>
      <c r="AF528" s="49"/>
      <c r="AG528" s="110"/>
      <c r="AH528" s="110"/>
      <c r="AI528" s="110"/>
      <c r="AJ528" s="49"/>
      <c r="AK528" s="110"/>
      <c r="AL528" s="110"/>
      <c r="AM528" s="110"/>
      <c r="AN528" s="156"/>
      <c r="AO528" s="134"/>
      <c r="AP528" s="134"/>
      <c r="AQ528" s="110"/>
      <c r="AR528" s="110"/>
      <c r="AS528" s="49"/>
      <c r="AT528" s="110"/>
      <c r="AU528" s="110"/>
      <c r="AV528" s="110"/>
      <c r="AW528" s="49"/>
      <c r="AX528" s="69"/>
      <c r="BB528" s="49"/>
      <c r="BC528" s="69"/>
      <c r="BE528" s="49"/>
      <c r="BF528" s="69"/>
      <c r="BG528" s="69"/>
      <c r="BI528" s="49"/>
    </row>
    <row r="529" ht="15.75" customHeight="1">
      <c r="A529" s="69"/>
      <c r="D529" s="69"/>
      <c r="G529" s="155"/>
      <c r="H529" s="110"/>
      <c r="I529" s="175"/>
      <c r="J529" s="53"/>
      <c r="K529" s="110"/>
      <c r="L529" s="110"/>
      <c r="M529" s="110"/>
      <c r="N529" s="110"/>
      <c r="O529" s="110"/>
      <c r="P529" s="155"/>
      <c r="Q529" s="184"/>
      <c r="R529" s="49"/>
      <c r="S529" s="110"/>
      <c r="T529" s="111"/>
      <c r="U529" s="110"/>
      <c r="V529" s="110"/>
      <c r="W529" s="49"/>
      <c r="X529" s="110"/>
      <c r="Y529" s="110"/>
      <c r="Z529" s="110"/>
      <c r="AA529" s="49"/>
      <c r="AF529" s="49"/>
      <c r="AG529" s="110"/>
      <c r="AH529" s="110"/>
      <c r="AI529" s="110"/>
      <c r="AJ529" s="49"/>
      <c r="AK529" s="110"/>
      <c r="AL529" s="110"/>
      <c r="AM529" s="110"/>
      <c r="AN529" s="156"/>
      <c r="AO529" s="134"/>
      <c r="AP529" s="134"/>
      <c r="AQ529" s="110"/>
      <c r="AR529" s="110"/>
      <c r="AS529" s="49"/>
      <c r="AT529" s="110"/>
      <c r="AU529" s="110"/>
      <c r="AV529" s="110"/>
      <c r="AW529" s="49"/>
      <c r="AX529" s="69"/>
      <c r="BB529" s="49"/>
      <c r="BC529" s="69"/>
      <c r="BE529" s="49"/>
      <c r="BF529" s="69"/>
      <c r="BG529" s="69"/>
      <c r="BI529" s="49"/>
    </row>
    <row r="530" ht="15.75" customHeight="1">
      <c r="A530" s="69"/>
      <c r="D530" s="69"/>
      <c r="G530" s="155"/>
      <c r="H530" s="110"/>
      <c r="I530" s="175"/>
      <c r="J530" s="53"/>
      <c r="K530" s="110"/>
      <c r="L530" s="110"/>
      <c r="M530" s="110"/>
      <c r="N530" s="110"/>
      <c r="O530" s="110"/>
      <c r="P530" s="155"/>
      <c r="Q530" s="184"/>
      <c r="R530" s="49"/>
      <c r="S530" s="110"/>
      <c r="T530" s="111"/>
      <c r="U530" s="110"/>
      <c r="V530" s="110"/>
      <c r="W530" s="49"/>
      <c r="X530" s="110"/>
      <c r="Y530" s="110"/>
      <c r="Z530" s="110"/>
      <c r="AA530" s="49"/>
      <c r="AF530" s="49"/>
      <c r="AG530" s="110"/>
      <c r="AH530" s="110"/>
      <c r="AI530" s="110"/>
      <c r="AJ530" s="49"/>
      <c r="AK530" s="110"/>
      <c r="AL530" s="110"/>
      <c r="AM530" s="110"/>
      <c r="AN530" s="156"/>
      <c r="AO530" s="134"/>
      <c r="AP530" s="134"/>
      <c r="AQ530" s="110"/>
      <c r="AR530" s="110"/>
      <c r="AS530" s="49"/>
      <c r="AT530" s="110"/>
      <c r="AU530" s="110"/>
      <c r="AV530" s="110"/>
      <c r="AW530" s="49"/>
      <c r="AX530" s="69"/>
      <c r="BB530" s="49"/>
      <c r="BC530" s="69"/>
      <c r="BE530" s="49"/>
      <c r="BF530" s="69"/>
      <c r="BG530" s="69"/>
      <c r="BI530" s="49"/>
    </row>
    <row r="531" ht="15.75" customHeight="1">
      <c r="A531" s="69"/>
      <c r="D531" s="69"/>
      <c r="G531" s="155"/>
      <c r="H531" s="110"/>
      <c r="I531" s="175"/>
      <c r="J531" s="53"/>
      <c r="K531" s="110"/>
      <c r="L531" s="110"/>
      <c r="M531" s="110"/>
      <c r="N531" s="110"/>
      <c r="O531" s="110"/>
      <c r="P531" s="155"/>
      <c r="Q531" s="184"/>
      <c r="R531" s="49"/>
      <c r="S531" s="110"/>
      <c r="T531" s="111"/>
      <c r="U531" s="110"/>
      <c r="V531" s="110"/>
      <c r="W531" s="49"/>
      <c r="X531" s="110"/>
      <c r="Y531" s="110"/>
      <c r="Z531" s="110"/>
      <c r="AA531" s="49"/>
      <c r="AF531" s="49"/>
      <c r="AG531" s="110"/>
      <c r="AH531" s="110"/>
      <c r="AI531" s="110"/>
      <c r="AJ531" s="49"/>
      <c r="AK531" s="110"/>
      <c r="AL531" s="110"/>
      <c r="AM531" s="110"/>
      <c r="AN531" s="156"/>
      <c r="AO531" s="134"/>
      <c r="AP531" s="134"/>
      <c r="AQ531" s="110"/>
      <c r="AR531" s="110"/>
      <c r="AS531" s="49"/>
      <c r="AT531" s="110"/>
      <c r="AU531" s="110"/>
      <c r="AV531" s="110"/>
      <c r="AW531" s="49"/>
      <c r="AX531" s="69"/>
      <c r="BB531" s="49"/>
      <c r="BC531" s="69"/>
      <c r="BE531" s="49"/>
      <c r="BF531" s="69"/>
      <c r="BG531" s="69"/>
      <c r="BI531" s="49"/>
    </row>
    <row r="532" ht="15.75" customHeight="1">
      <c r="A532" s="69"/>
      <c r="D532" s="69"/>
      <c r="G532" s="155"/>
      <c r="H532" s="110"/>
      <c r="I532" s="175"/>
      <c r="J532" s="53"/>
      <c r="K532" s="110"/>
      <c r="L532" s="110"/>
      <c r="M532" s="110"/>
      <c r="N532" s="110"/>
      <c r="O532" s="110"/>
      <c r="P532" s="155"/>
      <c r="Q532" s="184"/>
      <c r="R532" s="49"/>
      <c r="S532" s="110"/>
      <c r="T532" s="111"/>
      <c r="U532" s="110"/>
      <c r="V532" s="110"/>
      <c r="W532" s="49"/>
      <c r="X532" s="110"/>
      <c r="Y532" s="110"/>
      <c r="Z532" s="110"/>
      <c r="AA532" s="49"/>
      <c r="AF532" s="49"/>
      <c r="AG532" s="110"/>
      <c r="AH532" s="110"/>
      <c r="AI532" s="110"/>
      <c r="AJ532" s="49"/>
      <c r="AK532" s="110"/>
      <c r="AL532" s="110"/>
      <c r="AM532" s="110"/>
      <c r="AN532" s="156"/>
      <c r="AO532" s="134"/>
      <c r="AP532" s="134"/>
      <c r="AQ532" s="110"/>
      <c r="AR532" s="110"/>
      <c r="AS532" s="49"/>
      <c r="AT532" s="110"/>
      <c r="AU532" s="110"/>
      <c r="AV532" s="110"/>
      <c r="AW532" s="49"/>
      <c r="AX532" s="69"/>
      <c r="BB532" s="49"/>
      <c r="BC532" s="69"/>
      <c r="BE532" s="49"/>
      <c r="BF532" s="69"/>
      <c r="BG532" s="69"/>
      <c r="BI532" s="49"/>
    </row>
    <row r="533" ht="15.75" customHeight="1">
      <c r="A533" s="69"/>
      <c r="D533" s="69"/>
      <c r="G533" s="155"/>
      <c r="H533" s="110"/>
      <c r="I533" s="175"/>
      <c r="J533" s="53"/>
      <c r="K533" s="110"/>
      <c r="L533" s="110"/>
      <c r="M533" s="110"/>
      <c r="N533" s="110"/>
      <c r="O533" s="110"/>
      <c r="P533" s="155"/>
      <c r="Q533" s="184"/>
      <c r="R533" s="49"/>
      <c r="S533" s="110"/>
      <c r="T533" s="111"/>
      <c r="U533" s="110"/>
      <c r="V533" s="110"/>
      <c r="W533" s="49"/>
      <c r="X533" s="110"/>
      <c r="Y533" s="110"/>
      <c r="Z533" s="110"/>
      <c r="AA533" s="49"/>
      <c r="AF533" s="49"/>
      <c r="AG533" s="110"/>
      <c r="AH533" s="110"/>
      <c r="AI533" s="110"/>
      <c r="AJ533" s="49"/>
      <c r="AK533" s="110"/>
      <c r="AL533" s="110"/>
      <c r="AM533" s="110"/>
      <c r="AN533" s="156"/>
      <c r="AO533" s="134"/>
      <c r="AP533" s="134"/>
      <c r="AQ533" s="110"/>
      <c r="AR533" s="110"/>
      <c r="AS533" s="49"/>
      <c r="AT533" s="110"/>
      <c r="AU533" s="110"/>
      <c r="AV533" s="110"/>
      <c r="AW533" s="49"/>
      <c r="AX533" s="69"/>
      <c r="BB533" s="49"/>
      <c r="BC533" s="69"/>
      <c r="BE533" s="49"/>
      <c r="BF533" s="69"/>
      <c r="BG533" s="69"/>
      <c r="BI533" s="49"/>
    </row>
    <row r="534" ht="15.75" customHeight="1">
      <c r="A534" s="69"/>
      <c r="D534" s="69"/>
      <c r="G534" s="155"/>
      <c r="H534" s="110"/>
      <c r="I534" s="175"/>
      <c r="J534" s="53"/>
      <c r="K534" s="110"/>
      <c r="L534" s="110"/>
      <c r="M534" s="110"/>
      <c r="N534" s="110"/>
      <c r="O534" s="110"/>
      <c r="P534" s="155"/>
      <c r="Q534" s="184"/>
      <c r="R534" s="49"/>
      <c r="S534" s="110"/>
      <c r="T534" s="111"/>
      <c r="U534" s="110"/>
      <c r="V534" s="110"/>
      <c r="W534" s="49"/>
      <c r="X534" s="110"/>
      <c r="Y534" s="110"/>
      <c r="Z534" s="110"/>
      <c r="AA534" s="49"/>
      <c r="AF534" s="49"/>
      <c r="AG534" s="110"/>
      <c r="AH534" s="110"/>
      <c r="AI534" s="110"/>
      <c r="AJ534" s="49"/>
      <c r="AK534" s="110"/>
      <c r="AL534" s="110"/>
      <c r="AM534" s="110"/>
      <c r="AN534" s="156"/>
      <c r="AO534" s="134"/>
      <c r="AP534" s="134"/>
      <c r="AQ534" s="110"/>
      <c r="AR534" s="110"/>
      <c r="AS534" s="49"/>
      <c r="AT534" s="110"/>
      <c r="AU534" s="110"/>
      <c r="AV534" s="110"/>
      <c r="AW534" s="49"/>
      <c r="AX534" s="69"/>
      <c r="BB534" s="49"/>
      <c r="BC534" s="69"/>
      <c r="BE534" s="49"/>
      <c r="BF534" s="69"/>
      <c r="BG534" s="69"/>
      <c r="BI534" s="49"/>
    </row>
    <row r="535" ht="15.75" customHeight="1">
      <c r="A535" s="69"/>
      <c r="D535" s="69"/>
      <c r="G535" s="155"/>
      <c r="H535" s="110"/>
      <c r="I535" s="175"/>
      <c r="J535" s="53"/>
      <c r="K535" s="110"/>
      <c r="L535" s="110"/>
      <c r="M535" s="110"/>
      <c r="N535" s="110"/>
      <c r="O535" s="110"/>
      <c r="P535" s="155"/>
      <c r="Q535" s="184"/>
      <c r="R535" s="49"/>
      <c r="S535" s="110"/>
      <c r="T535" s="111"/>
      <c r="U535" s="110"/>
      <c r="V535" s="110"/>
      <c r="W535" s="49"/>
      <c r="X535" s="110"/>
      <c r="Y535" s="110"/>
      <c r="Z535" s="110"/>
      <c r="AA535" s="49"/>
      <c r="AF535" s="49"/>
      <c r="AG535" s="110"/>
      <c r="AH535" s="110"/>
      <c r="AI535" s="110"/>
      <c r="AJ535" s="49"/>
      <c r="AK535" s="110"/>
      <c r="AL535" s="110"/>
      <c r="AM535" s="110"/>
      <c r="AN535" s="156"/>
      <c r="AO535" s="134"/>
      <c r="AP535" s="134"/>
      <c r="AQ535" s="110"/>
      <c r="AR535" s="110"/>
      <c r="AS535" s="49"/>
      <c r="AT535" s="110"/>
      <c r="AU535" s="110"/>
      <c r="AV535" s="110"/>
      <c r="AW535" s="49"/>
      <c r="AX535" s="69"/>
      <c r="BB535" s="49"/>
      <c r="BC535" s="69"/>
      <c r="BE535" s="49"/>
      <c r="BF535" s="69"/>
      <c r="BG535" s="69"/>
      <c r="BI535" s="49"/>
    </row>
    <row r="536" ht="15.75" customHeight="1">
      <c r="A536" s="69"/>
      <c r="D536" s="69"/>
      <c r="G536" s="155"/>
      <c r="H536" s="110"/>
      <c r="I536" s="175"/>
      <c r="J536" s="53"/>
      <c r="K536" s="110"/>
      <c r="L536" s="110"/>
      <c r="M536" s="110"/>
      <c r="N536" s="110"/>
      <c r="O536" s="110"/>
      <c r="P536" s="155"/>
      <c r="Q536" s="184"/>
      <c r="R536" s="49"/>
      <c r="S536" s="110"/>
      <c r="T536" s="111"/>
      <c r="U536" s="110"/>
      <c r="V536" s="110"/>
      <c r="W536" s="49"/>
      <c r="X536" s="110"/>
      <c r="Y536" s="110"/>
      <c r="Z536" s="110"/>
      <c r="AA536" s="49"/>
      <c r="AF536" s="49"/>
      <c r="AG536" s="110"/>
      <c r="AH536" s="110"/>
      <c r="AI536" s="110"/>
      <c r="AJ536" s="49"/>
      <c r="AK536" s="110"/>
      <c r="AL536" s="110"/>
      <c r="AM536" s="110"/>
      <c r="AN536" s="156"/>
      <c r="AO536" s="134"/>
      <c r="AP536" s="134"/>
      <c r="AQ536" s="110"/>
      <c r="AR536" s="110"/>
      <c r="AS536" s="49"/>
      <c r="AT536" s="110"/>
      <c r="AU536" s="110"/>
      <c r="AV536" s="110"/>
      <c r="AW536" s="49"/>
      <c r="AX536" s="69"/>
      <c r="BB536" s="49"/>
      <c r="BC536" s="69"/>
      <c r="BE536" s="49"/>
      <c r="BF536" s="69"/>
      <c r="BG536" s="69"/>
      <c r="BI536" s="49"/>
    </row>
    <row r="537" ht="15.75" customHeight="1">
      <c r="A537" s="69"/>
      <c r="D537" s="69"/>
      <c r="G537" s="155"/>
      <c r="H537" s="110"/>
      <c r="I537" s="175"/>
      <c r="J537" s="53"/>
      <c r="K537" s="110"/>
      <c r="L537" s="110"/>
      <c r="M537" s="110"/>
      <c r="N537" s="110"/>
      <c r="O537" s="110"/>
      <c r="P537" s="155"/>
      <c r="Q537" s="184"/>
      <c r="R537" s="49"/>
      <c r="S537" s="110"/>
      <c r="T537" s="111"/>
      <c r="U537" s="110"/>
      <c r="V537" s="110"/>
      <c r="W537" s="49"/>
      <c r="X537" s="110"/>
      <c r="Y537" s="110"/>
      <c r="Z537" s="110"/>
      <c r="AA537" s="49"/>
      <c r="AF537" s="49"/>
      <c r="AG537" s="110"/>
      <c r="AH537" s="110"/>
      <c r="AI537" s="110"/>
      <c r="AJ537" s="49"/>
      <c r="AK537" s="110"/>
      <c r="AL537" s="110"/>
      <c r="AM537" s="110"/>
      <c r="AN537" s="156"/>
      <c r="AO537" s="134"/>
      <c r="AP537" s="134"/>
      <c r="AQ537" s="110"/>
      <c r="AR537" s="110"/>
      <c r="AS537" s="49"/>
      <c r="AT537" s="110"/>
      <c r="AU537" s="110"/>
      <c r="AV537" s="110"/>
      <c r="AW537" s="49"/>
      <c r="AX537" s="69"/>
      <c r="BB537" s="49"/>
      <c r="BC537" s="69"/>
      <c r="BE537" s="49"/>
      <c r="BF537" s="69"/>
      <c r="BG537" s="69"/>
      <c r="BI537" s="49"/>
    </row>
    <row r="538" ht="15.75" customHeight="1">
      <c r="A538" s="69"/>
      <c r="D538" s="69"/>
      <c r="G538" s="155"/>
      <c r="H538" s="110"/>
      <c r="I538" s="175"/>
      <c r="J538" s="53"/>
      <c r="K538" s="110"/>
      <c r="L538" s="110"/>
      <c r="M538" s="110"/>
      <c r="N538" s="110"/>
      <c r="O538" s="110"/>
      <c r="P538" s="155"/>
      <c r="Q538" s="184"/>
      <c r="R538" s="49"/>
      <c r="S538" s="110"/>
      <c r="T538" s="111"/>
      <c r="U538" s="110"/>
      <c r="V538" s="110"/>
      <c r="W538" s="49"/>
      <c r="X538" s="110"/>
      <c r="Y538" s="110"/>
      <c r="Z538" s="110"/>
      <c r="AA538" s="49"/>
      <c r="AF538" s="49"/>
      <c r="AG538" s="110"/>
      <c r="AH538" s="110"/>
      <c r="AI538" s="110"/>
      <c r="AJ538" s="49"/>
      <c r="AK538" s="110"/>
      <c r="AL538" s="110"/>
      <c r="AM538" s="110"/>
      <c r="AN538" s="156"/>
      <c r="AO538" s="134"/>
      <c r="AP538" s="134"/>
      <c r="AQ538" s="110"/>
      <c r="AR538" s="110"/>
      <c r="AS538" s="49"/>
      <c r="AT538" s="110"/>
      <c r="AU538" s="110"/>
      <c r="AV538" s="110"/>
      <c r="AW538" s="49"/>
      <c r="AX538" s="69"/>
      <c r="BB538" s="49"/>
      <c r="BC538" s="69"/>
      <c r="BE538" s="49"/>
      <c r="BF538" s="69"/>
      <c r="BG538" s="69"/>
      <c r="BI538" s="49"/>
    </row>
    <row r="539" ht="15.75" customHeight="1">
      <c r="A539" s="69"/>
      <c r="D539" s="69"/>
      <c r="G539" s="155"/>
      <c r="H539" s="110"/>
      <c r="I539" s="175"/>
      <c r="J539" s="53"/>
      <c r="K539" s="110"/>
      <c r="L539" s="110"/>
      <c r="M539" s="110"/>
      <c r="N539" s="110"/>
      <c r="O539" s="110"/>
      <c r="P539" s="155"/>
      <c r="Q539" s="184"/>
      <c r="R539" s="49"/>
      <c r="S539" s="110"/>
      <c r="T539" s="111"/>
      <c r="U539" s="110"/>
      <c r="V539" s="110"/>
      <c r="W539" s="49"/>
      <c r="X539" s="110"/>
      <c r="Y539" s="110"/>
      <c r="Z539" s="110"/>
      <c r="AA539" s="49"/>
      <c r="AF539" s="49"/>
      <c r="AG539" s="110"/>
      <c r="AH539" s="110"/>
      <c r="AI539" s="110"/>
      <c r="AJ539" s="49"/>
      <c r="AK539" s="110"/>
      <c r="AL539" s="110"/>
      <c r="AM539" s="110"/>
      <c r="AN539" s="156"/>
      <c r="AO539" s="134"/>
      <c r="AP539" s="134"/>
      <c r="AQ539" s="110"/>
      <c r="AR539" s="110"/>
      <c r="AS539" s="49"/>
      <c r="AT539" s="110"/>
      <c r="AU539" s="110"/>
      <c r="AV539" s="110"/>
      <c r="AW539" s="49"/>
      <c r="AX539" s="69"/>
      <c r="BB539" s="49"/>
      <c r="BC539" s="69"/>
      <c r="BE539" s="49"/>
      <c r="BF539" s="69"/>
      <c r="BG539" s="69"/>
      <c r="BI539" s="49"/>
    </row>
    <row r="540" ht="15.75" customHeight="1">
      <c r="A540" s="69"/>
      <c r="D540" s="69"/>
      <c r="G540" s="155"/>
      <c r="H540" s="110"/>
      <c r="I540" s="175"/>
      <c r="J540" s="53"/>
      <c r="K540" s="110"/>
      <c r="L540" s="110"/>
      <c r="M540" s="110"/>
      <c r="N540" s="110"/>
      <c r="O540" s="110"/>
      <c r="P540" s="155"/>
      <c r="Q540" s="184"/>
      <c r="R540" s="49"/>
      <c r="S540" s="110"/>
      <c r="T540" s="111"/>
      <c r="U540" s="110"/>
      <c r="V540" s="110"/>
      <c r="W540" s="49"/>
      <c r="X540" s="110"/>
      <c r="Y540" s="110"/>
      <c r="Z540" s="110"/>
      <c r="AA540" s="49"/>
      <c r="AF540" s="49"/>
      <c r="AG540" s="110"/>
      <c r="AH540" s="110"/>
      <c r="AI540" s="110"/>
      <c r="AJ540" s="49"/>
      <c r="AK540" s="110"/>
      <c r="AL540" s="110"/>
      <c r="AM540" s="110"/>
      <c r="AN540" s="156"/>
      <c r="AO540" s="134"/>
      <c r="AP540" s="134"/>
      <c r="AQ540" s="110"/>
      <c r="AR540" s="110"/>
      <c r="AS540" s="49"/>
      <c r="AT540" s="110"/>
      <c r="AU540" s="110"/>
      <c r="AV540" s="110"/>
      <c r="AW540" s="49"/>
      <c r="AX540" s="69"/>
      <c r="BB540" s="49"/>
      <c r="BC540" s="69"/>
      <c r="BE540" s="49"/>
      <c r="BF540" s="69"/>
      <c r="BG540" s="69"/>
      <c r="BI540" s="49"/>
    </row>
    <row r="541" ht="15.75" customHeight="1">
      <c r="A541" s="69"/>
      <c r="D541" s="69"/>
      <c r="G541" s="155"/>
      <c r="H541" s="110"/>
      <c r="I541" s="175"/>
      <c r="J541" s="53"/>
      <c r="K541" s="110"/>
      <c r="L541" s="110"/>
      <c r="M541" s="110"/>
      <c r="N541" s="110"/>
      <c r="O541" s="110"/>
      <c r="P541" s="155"/>
      <c r="Q541" s="184"/>
      <c r="R541" s="49"/>
      <c r="S541" s="110"/>
      <c r="T541" s="111"/>
      <c r="U541" s="110"/>
      <c r="V541" s="110"/>
      <c r="W541" s="49"/>
      <c r="X541" s="110"/>
      <c r="Y541" s="110"/>
      <c r="Z541" s="110"/>
      <c r="AA541" s="49"/>
      <c r="AF541" s="49"/>
      <c r="AG541" s="110"/>
      <c r="AH541" s="110"/>
      <c r="AI541" s="110"/>
      <c r="AJ541" s="49"/>
      <c r="AK541" s="110"/>
      <c r="AL541" s="110"/>
      <c r="AM541" s="110"/>
      <c r="AN541" s="156"/>
      <c r="AO541" s="134"/>
      <c r="AP541" s="134"/>
      <c r="AQ541" s="110"/>
      <c r="AR541" s="110"/>
      <c r="AS541" s="49"/>
      <c r="AT541" s="110"/>
      <c r="AU541" s="110"/>
      <c r="AV541" s="110"/>
      <c r="AW541" s="49"/>
      <c r="AX541" s="69"/>
      <c r="BB541" s="49"/>
      <c r="BC541" s="69"/>
      <c r="BE541" s="49"/>
      <c r="BF541" s="69"/>
      <c r="BG541" s="69"/>
      <c r="BI541" s="49"/>
    </row>
    <row r="542" ht="15.75" customHeight="1">
      <c r="A542" s="69"/>
      <c r="D542" s="69"/>
      <c r="G542" s="155"/>
      <c r="H542" s="110"/>
      <c r="I542" s="175"/>
      <c r="J542" s="53"/>
      <c r="K542" s="110"/>
      <c r="L542" s="110"/>
      <c r="M542" s="110"/>
      <c r="N542" s="110"/>
      <c r="O542" s="110"/>
      <c r="P542" s="155"/>
      <c r="Q542" s="184"/>
      <c r="R542" s="49"/>
      <c r="S542" s="110"/>
      <c r="T542" s="111"/>
      <c r="U542" s="110"/>
      <c r="V542" s="110"/>
      <c r="W542" s="49"/>
      <c r="X542" s="110"/>
      <c r="Y542" s="110"/>
      <c r="Z542" s="110"/>
      <c r="AA542" s="49"/>
      <c r="AF542" s="49"/>
      <c r="AG542" s="110"/>
      <c r="AH542" s="110"/>
      <c r="AI542" s="110"/>
      <c r="AJ542" s="49"/>
      <c r="AK542" s="110"/>
      <c r="AL542" s="110"/>
      <c r="AM542" s="110"/>
      <c r="AN542" s="156"/>
      <c r="AO542" s="134"/>
      <c r="AP542" s="134"/>
      <c r="AQ542" s="110"/>
      <c r="AR542" s="110"/>
      <c r="AS542" s="49"/>
      <c r="AT542" s="110"/>
      <c r="AU542" s="110"/>
      <c r="AV542" s="110"/>
      <c r="AW542" s="49"/>
      <c r="AX542" s="69"/>
      <c r="BB542" s="49"/>
      <c r="BC542" s="69"/>
      <c r="BE542" s="49"/>
      <c r="BF542" s="69"/>
      <c r="BG542" s="69"/>
      <c r="BI542" s="49"/>
    </row>
    <row r="543" ht="15.75" customHeight="1">
      <c r="A543" s="69"/>
      <c r="D543" s="69"/>
      <c r="G543" s="155"/>
      <c r="H543" s="110"/>
      <c r="I543" s="175"/>
      <c r="J543" s="53"/>
      <c r="K543" s="110"/>
      <c r="L543" s="110"/>
      <c r="M543" s="110"/>
      <c r="N543" s="110"/>
      <c r="O543" s="110"/>
      <c r="P543" s="155"/>
      <c r="Q543" s="184"/>
      <c r="R543" s="49"/>
      <c r="S543" s="110"/>
      <c r="T543" s="111"/>
      <c r="U543" s="110"/>
      <c r="V543" s="110"/>
      <c r="W543" s="49"/>
      <c r="X543" s="110"/>
      <c r="Y543" s="110"/>
      <c r="Z543" s="110"/>
      <c r="AA543" s="49"/>
      <c r="AF543" s="49"/>
      <c r="AG543" s="110"/>
      <c r="AH543" s="110"/>
      <c r="AI543" s="110"/>
      <c r="AJ543" s="49"/>
      <c r="AK543" s="110"/>
      <c r="AL543" s="110"/>
      <c r="AM543" s="110"/>
      <c r="AN543" s="156"/>
      <c r="AO543" s="134"/>
      <c r="AP543" s="134"/>
      <c r="AQ543" s="110"/>
      <c r="AR543" s="110"/>
      <c r="AS543" s="49"/>
      <c r="AT543" s="110"/>
      <c r="AU543" s="110"/>
      <c r="AV543" s="110"/>
      <c r="AW543" s="49"/>
      <c r="AX543" s="69"/>
      <c r="BB543" s="49"/>
      <c r="BC543" s="69"/>
      <c r="BE543" s="49"/>
      <c r="BF543" s="69"/>
      <c r="BG543" s="69"/>
      <c r="BI543" s="49"/>
    </row>
    <row r="544" ht="15.75" customHeight="1">
      <c r="A544" s="69"/>
      <c r="D544" s="69"/>
      <c r="G544" s="155"/>
      <c r="H544" s="110"/>
      <c r="I544" s="175"/>
      <c r="J544" s="53"/>
      <c r="K544" s="110"/>
      <c r="L544" s="110"/>
      <c r="M544" s="110"/>
      <c r="N544" s="110"/>
      <c r="O544" s="110"/>
      <c r="P544" s="155"/>
      <c r="Q544" s="184"/>
      <c r="R544" s="49"/>
      <c r="S544" s="110"/>
      <c r="T544" s="111"/>
      <c r="U544" s="110"/>
      <c r="V544" s="110"/>
      <c r="W544" s="49"/>
      <c r="X544" s="110"/>
      <c r="Y544" s="110"/>
      <c r="Z544" s="110"/>
      <c r="AA544" s="49"/>
      <c r="AF544" s="49"/>
      <c r="AG544" s="110"/>
      <c r="AH544" s="110"/>
      <c r="AI544" s="110"/>
      <c r="AJ544" s="49"/>
      <c r="AK544" s="110"/>
      <c r="AL544" s="110"/>
      <c r="AM544" s="110"/>
      <c r="AN544" s="156"/>
      <c r="AO544" s="134"/>
      <c r="AP544" s="134"/>
      <c r="AQ544" s="110"/>
      <c r="AR544" s="110"/>
      <c r="AS544" s="49"/>
      <c r="AT544" s="110"/>
      <c r="AU544" s="110"/>
      <c r="AV544" s="110"/>
      <c r="AW544" s="49"/>
      <c r="AX544" s="69"/>
      <c r="BB544" s="49"/>
      <c r="BC544" s="69"/>
      <c r="BE544" s="49"/>
      <c r="BF544" s="69"/>
      <c r="BG544" s="69"/>
      <c r="BI544" s="49"/>
    </row>
    <row r="545" ht="15.75" customHeight="1">
      <c r="A545" s="69"/>
      <c r="D545" s="69"/>
      <c r="G545" s="155"/>
      <c r="H545" s="110"/>
      <c r="I545" s="175"/>
      <c r="J545" s="53"/>
      <c r="K545" s="110"/>
      <c r="L545" s="110"/>
      <c r="M545" s="110"/>
      <c r="N545" s="110"/>
      <c r="O545" s="110"/>
      <c r="P545" s="155"/>
      <c r="Q545" s="184"/>
      <c r="R545" s="49"/>
      <c r="S545" s="110"/>
      <c r="T545" s="111"/>
      <c r="U545" s="110"/>
      <c r="V545" s="110"/>
      <c r="W545" s="49"/>
      <c r="X545" s="110"/>
      <c r="Y545" s="110"/>
      <c r="Z545" s="110"/>
      <c r="AA545" s="49"/>
      <c r="AF545" s="49"/>
      <c r="AG545" s="110"/>
      <c r="AH545" s="110"/>
      <c r="AI545" s="110"/>
      <c r="AJ545" s="49"/>
      <c r="AK545" s="110"/>
      <c r="AL545" s="110"/>
      <c r="AM545" s="110"/>
      <c r="AN545" s="156"/>
      <c r="AO545" s="134"/>
      <c r="AP545" s="134"/>
      <c r="AQ545" s="110"/>
      <c r="AR545" s="110"/>
      <c r="AS545" s="49"/>
      <c r="AT545" s="110"/>
      <c r="AU545" s="110"/>
      <c r="AV545" s="110"/>
      <c r="AW545" s="49"/>
      <c r="AX545" s="69"/>
      <c r="BB545" s="49"/>
      <c r="BC545" s="69"/>
      <c r="BE545" s="49"/>
      <c r="BF545" s="69"/>
      <c r="BG545" s="69"/>
      <c r="BI545" s="49"/>
    </row>
    <row r="546" ht="15.75" customHeight="1">
      <c r="A546" s="69"/>
      <c r="D546" s="69"/>
      <c r="G546" s="155"/>
      <c r="H546" s="110"/>
      <c r="I546" s="175"/>
      <c r="J546" s="53"/>
      <c r="K546" s="110"/>
      <c r="L546" s="110"/>
      <c r="M546" s="110"/>
      <c r="N546" s="110"/>
      <c r="O546" s="110"/>
      <c r="P546" s="155"/>
      <c r="Q546" s="184"/>
      <c r="R546" s="49"/>
      <c r="S546" s="110"/>
      <c r="T546" s="111"/>
      <c r="U546" s="110"/>
      <c r="V546" s="110"/>
      <c r="W546" s="49"/>
      <c r="X546" s="110"/>
      <c r="Y546" s="110"/>
      <c r="Z546" s="110"/>
      <c r="AA546" s="49"/>
      <c r="AF546" s="49"/>
      <c r="AG546" s="110"/>
      <c r="AH546" s="110"/>
      <c r="AI546" s="110"/>
      <c r="AJ546" s="49"/>
      <c r="AK546" s="110"/>
      <c r="AL546" s="110"/>
      <c r="AM546" s="110"/>
      <c r="AN546" s="156"/>
      <c r="AO546" s="134"/>
      <c r="AP546" s="134"/>
      <c r="AQ546" s="110"/>
      <c r="AR546" s="110"/>
      <c r="AS546" s="49"/>
      <c r="AT546" s="110"/>
      <c r="AU546" s="110"/>
      <c r="AV546" s="110"/>
      <c r="AW546" s="49"/>
      <c r="AX546" s="69"/>
      <c r="BB546" s="49"/>
      <c r="BC546" s="69"/>
      <c r="BE546" s="49"/>
      <c r="BF546" s="69"/>
      <c r="BG546" s="69"/>
      <c r="BI546" s="49"/>
    </row>
    <row r="547" ht="15.75" customHeight="1">
      <c r="A547" s="69"/>
      <c r="D547" s="69"/>
      <c r="G547" s="155"/>
      <c r="H547" s="110"/>
      <c r="I547" s="175"/>
      <c r="J547" s="53"/>
      <c r="K547" s="110"/>
      <c r="L547" s="110"/>
      <c r="M547" s="110"/>
      <c r="N547" s="110"/>
      <c r="O547" s="110"/>
      <c r="P547" s="155"/>
      <c r="Q547" s="184"/>
      <c r="R547" s="49"/>
      <c r="S547" s="110"/>
      <c r="T547" s="111"/>
      <c r="U547" s="110"/>
      <c r="V547" s="110"/>
      <c r="W547" s="49"/>
      <c r="X547" s="110"/>
      <c r="Y547" s="110"/>
      <c r="Z547" s="110"/>
      <c r="AA547" s="49"/>
      <c r="AF547" s="49"/>
      <c r="AG547" s="110"/>
      <c r="AH547" s="110"/>
      <c r="AI547" s="110"/>
      <c r="AJ547" s="49"/>
      <c r="AK547" s="110"/>
      <c r="AL547" s="110"/>
      <c r="AM547" s="110"/>
      <c r="AN547" s="156"/>
      <c r="AO547" s="134"/>
      <c r="AP547" s="134"/>
      <c r="AQ547" s="110"/>
      <c r="AR547" s="110"/>
      <c r="AS547" s="49"/>
      <c r="AT547" s="110"/>
      <c r="AU547" s="110"/>
      <c r="AV547" s="110"/>
      <c r="AW547" s="49"/>
      <c r="AX547" s="69"/>
      <c r="BB547" s="49"/>
      <c r="BC547" s="69"/>
      <c r="BE547" s="49"/>
      <c r="BF547" s="69"/>
      <c r="BG547" s="69"/>
      <c r="BI547" s="49"/>
    </row>
    <row r="548" ht="15.75" customHeight="1">
      <c r="A548" s="69"/>
      <c r="D548" s="69"/>
      <c r="G548" s="155"/>
      <c r="H548" s="110"/>
      <c r="I548" s="175"/>
      <c r="J548" s="53"/>
      <c r="K548" s="110"/>
      <c r="L548" s="110"/>
      <c r="M548" s="110"/>
      <c r="N548" s="110"/>
      <c r="O548" s="110"/>
      <c r="P548" s="155"/>
      <c r="Q548" s="184"/>
      <c r="R548" s="49"/>
      <c r="S548" s="110"/>
      <c r="T548" s="111"/>
      <c r="U548" s="110"/>
      <c r="V548" s="110"/>
      <c r="W548" s="49"/>
      <c r="X548" s="110"/>
      <c r="Y548" s="110"/>
      <c r="Z548" s="110"/>
      <c r="AA548" s="49"/>
      <c r="AF548" s="49"/>
      <c r="AG548" s="110"/>
      <c r="AH548" s="110"/>
      <c r="AI548" s="110"/>
      <c r="AJ548" s="49"/>
      <c r="AK548" s="110"/>
      <c r="AL548" s="110"/>
      <c r="AM548" s="110"/>
      <c r="AN548" s="156"/>
      <c r="AO548" s="134"/>
      <c r="AP548" s="134"/>
      <c r="AQ548" s="110"/>
      <c r="AR548" s="110"/>
      <c r="AS548" s="49"/>
      <c r="AT548" s="110"/>
      <c r="AU548" s="110"/>
      <c r="AV548" s="110"/>
      <c r="AW548" s="49"/>
      <c r="AX548" s="69"/>
      <c r="BB548" s="49"/>
      <c r="BC548" s="69"/>
      <c r="BE548" s="49"/>
      <c r="BF548" s="69"/>
      <c r="BG548" s="69"/>
      <c r="BI548" s="49"/>
    </row>
    <row r="549" ht="15.75" customHeight="1">
      <c r="A549" s="69"/>
      <c r="D549" s="69"/>
      <c r="G549" s="155"/>
      <c r="H549" s="110"/>
      <c r="I549" s="175"/>
      <c r="J549" s="53"/>
      <c r="K549" s="110"/>
      <c r="L549" s="110"/>
      <c r="M549" s="110"/>
      <c r="N549" s="110"/>
      <c r="O549" s="110"/>
      <c r="P549" s="155"/>
      <c r="Q549" s="184"/>
      <c r="R549" s="49"/>
      <c r="S549" s="110"/>
      <c r="T549" s="111"/>
      <c r="U549" s="110"/>
      <c r="V549" s="110"/>
      <c r="W549" s="49"/>
      <c r="X549" s="110"/>
      <c r="Y549" s="110"/>
      <c r="Z549" s="110"/>
      <c r="AA549" s="49"/>
      <c r="AF549" s="49"/>
      <c r="AG549" s="110"/>
      <c r="AH549" s="110"/>
      <c r="AI549" s="110"/>
      <c r="AJ549" s="49"/>
      <c r="AK549" s="110"/>
      <c r="AL549" s="110"/>
      <c r="AM549" s="110"/>
      <c r="AN549" s="156"/>
      <c r="AO549" s="134"/>
      <c r="AP549" s="134"/>
      <c r="AQ549" s="110"/>
      <c r="AR549" s="110"/>
      <c r="AS549" s="49"/>
      <c r="AT549" s="110"/>
      <c r="AU549" s="110"/>
      <c r="AV549" s="110"/>
      <c r="AW549" s="49"/>
      <c r="AX549" s="69"/>
      <c r="BB549" s="49"/>
      <c r="BC549" s="69"/>
      <c r="BE549" s="49"/>
      <c r="BF549" s="69"/>
      <c r="BG549" s="69"/>
      <c r="BI549" s="49"/>
    </row>
    <row r="550" ht="15.75" customHeight="1">
      <c r="A550" s="69"/>
      <c r="D550" s="69"/>
      <c r="G550" s="155"/>
      <c r="H550" s="110"/>
      <c r="I550" s="175"/>
      <c r="J550" s="53"/>
      <c r="K550" s="110"/>
      <c r="L550" s="110"/>
      <c r="M550" s="110"/>
      <c r="N550" s="110"/>
      <c r="O550" s="110"/>
      <c r="P550" s="155"/>
      <c r="Q550" s="184"/>
      <c r="R550" s="49"/>
      <c r="S550" s="110"/>
      <c r="T550" s="111"/>
      <c r="U550" s="110"/>
      <c r="V550" s="110"/>
      <c r="W550" s="49"/>
      <c r="X550" s="110"/>
      <c r="Y550" s="110"/>
      <c r="Z550" s="110"/>
      <c r="AA550" s="49"/>
      <c r="AF550" s="49"/>
      <c r="AG550" s="110"/>
      <c r="AH550" s="110"/>
      <c r="AI550" s="110"/>
      <c r="AJ550" s="49"/>
      <c r="AK550" s="110"/>
      <c r="AL550" s="110"/>
      <c r="AM550" s="110"/>
      <c r="AN550" s="156"/>
      <c r="AO550" s="134"/>
      <c r="AP550" s="134"/>
      <c r="AQ550" s="110"/>
      <c r="AR550" s="110"/>
      <c r="AS550" s="49"/>
      <c r="AT550" s="110"/>
      <c r="AU550" s="110"/>
      <c r="AV550" s="110"/>
      <c r="AW550" s="49"/>
      <c r="AX550" s="69"/>
      <c r="BB550" s="49"/>
      <c r="BC550" s="69"/>
      <c r="BE550" s="49"/>
      <c r="BF550" s="69"/>
      <c r="BG550" s="69"/>
      <c r="BI550" s="49"/>
    </row>
    <row r="551" ht="15.75" customHeight="1">
      <c r="A551" s="69"/>
      <c r="D551" s="69"/>
      <c r="G551" s="155"/>
      <c r="H551" s="110"/>
      <c r="I551" s="175"/>
      <c r="J551" s="53"/>
      <c r="K551" s="110"/>
      <c r="L551" s="110"/>
      <c r="M551" s="110"/>
      <c r="N551" s="110"/>
      <c r="O551" s="110"/>
      <c r="P551" s="155"/>
      <c r="Q551" s="184"/>
      <c r="R551" s="49"/>
      <c r="S551" s="110"/>
      <c r="T551" s="111"/>
      <c r="U551" s="110"/>
      <c r="V551" s="110"/>
      <c r="W551" s="49"/>
      <c r="X551" s="110"/>
      <c r="Y551" s="110"/>
      <c r="Z551" s="110"/>
      <c r="AA551" s="49"/>
      <c r="AF551" s="49"/>
      <c r="AG551" s="110"/>
      <c r="AH551" s="110"/>
      <c r="AI551" s="110"/>
      <c r="AJ551" s="49"/>
      <c r="AK551" s="110"/>
      <c r="AL551" s="110"/>
      <c r="AM551" s="110"/>
      <c r="AN551" s="156"/>
      <c r="AO551" s="134"/>
      <c r="AP551" s="134"/>
      <c r="AQ551" s="110"/>
      <c r="AR551" s="110"/>
      <c r="AS551" s="49"/>
      <c r="AT551" s="110"/>
      <c r="AU551" s="110"/>
      <c r="AV551" s="110"/>
      <c r="AW551" s="49"/>
      <c r="AX551" s="69"/>
      <c r="BB551" s="49"/>
      <c r="BC551" s="69"/>
      <c r="BE551" s="49"/>
      <c r="BF551" s="69"/>
      <c r="BG551" s="69"/>
      <c r="BI551" s="49"/>
    </row>
    <row r="552" ht="15.75" customHeight="1">
      <c r="A552" s="69"/>
      <c r="D552" s="69"/>
      <c r="G552" s="155"/>
      <c r="H552" s="110"/>
      <c r="I552" s="175"/>
      <c r="J552" s="53"/>
      <c r="K552" s="110"/>
      <c r="L552" s="110"/>
      <c r="M552" s="110"/>
      <c r="N552" s="110"/>
      <c r="O552" s="110"/>
      <c r="P552" s="155"/>
      <c r="Q552" s="184"/>
      <c r="R552" s="49"/>
      <c r="S552" s="110"/>
      <c r="T552" s="111"/>
      <c r="U552" s="110"/>
      <c r="V552" s="110"/>
      <c r="W552" s="49"/>
      <c r="X552" s="110"/>
      <c r="Y552" s="110"/>
      <c r="Z552" s="110"/>
      <c r="AA552" s="49"/>
      <c r="AF552" s="49"/>
      <c r="AG552" s="110"/>
      <c r="AH552" s="110"/>
      <c r="AI552" s="110"/>
      <c r="AJ552" s="49"/>
      <c r="AK552" s="110"/>
      <c r="AL552" s="110"/>
      <c r="AM552" s="110"/>
      <c r="AN552" s="156"/>
      <c r="AO552" s="134"/>
      <c r="AP552" s="134"/>
      <c r="AQ552" s="110"/>
      <c r="AR552" s="110"/>
      <c r="AS552" s="49"/>
      <c r="AT552" s="110"/>
      <c r="AU552" s="110"/>
      <c r="AV552" s="110"/>
      <c r="AW552" s="49"/>
      <c r="AX552" s="69"/>
      <c r="BB552" s="49"/>
      <c r="BC552" s="69"/>
      <c r="BE552" s="49"/>
      <c r="BF552" s="69"/>
      <c r="BG552" s="69"/>
      <c r="BI552" s="49"/>
    </row>
    <row r="553" ht="15.75" customHeight="1">
      <c r="A553" s="69"/>
      <c r="D553" s="69"/>
      <c r="G553" s="155"/>
      <c r="H553" s="110"/>
      <c r="I553" s="175"/>
      <c r="J553" s="53"/>
      <c r="K553" s="110"/>
      <c r="L553" s="110"/>
      <c r="M553" s="110"/>
      <c r="N553" s="110"/>
      <c r="O553" s="110"/>
      <c r="P553" s="155"/>
      <c r="Q553" s="184"/>
      <c r="R553" s="49"/>
      <c r="S553" s="110"/>
      <c r="T553" s="111"/>
      <c r="U553" s="110"/>
      <c r="V553" s="110"/>
      <c r="W553" s="49"/>
      <c r="X553" s="110"/>
      <c r="Y553" s="110"/>
      <c r="Z553" s="110"/>
      <c r="AA553" s="49"/>
      <c r="AF553" s="49"/>
      <c r="AG553" s="110"/>
      <c r="AH553" s="110"/>
      <c r="AI553" s="110"/>
      <c r="AJ553" s="49"/>
      <c r="AK553" s="110"/>
      <c r="AL553" s="110"/>
      <c r="AM553" s="110"/>
      <c r="AN553" s="156"/>
      <c r="AO553" s="134"/>
      <c r="AP553" s="134"/>
      <c r="AQ553" s="110"/>
      <c r="AR553" s="110"/>
      <c r="AS553" s="49"/>
      <c r="AT553" s="110"/>
      <c r="AU553" s="110"/>
      <c r="AV553" s="110"/>
      <c r="AW553" s="49"/>
      <c r="AX553" s="69"/>
      <c r="BB553" s="49"/>
      <c r="BC553" s="69"/>
      <c r="BE553" s="49"/>
      <c r="BF553" s="69"/>
      <c r="BG553" s="69"/>
      <c r="BI553" s="49"/>
    </row>
    <row r="554" ht="15.75" customHeight="1">
      <c r="A554" s="69"/>
      <c r="D554" s="69"/>
      <c r="G554" s="155"/>
      <c r="H554" s="110"/>
      <c r="I554" s="175"/>
      <c r="J554" s="53"/>
      <c r="K554" s="110"/>
      <c r="L554" s="110"/>
      <c r="M554" s="110"/>
      <c r="N554" s="110"/>
      <c r="O554" s="110"/>
      <c r="P554" s="155"/>
      <c r="Q554" s="184"/>
      <c r="R554" s="49"/>
      <c r="S554" s="110"/>
      <c r="T554" s="111"/>
      <c r="U554" s="110"/>
      <c r="V554" s="110"/>
      <c r="W554" s="49"/>
      <c r="X554" s="110"/>
      <c r="Y554" s="110"/>
      <c r="Z554" s="110"/>
      <c r="AA554" s="49"/>
      <c r="AF554" s="49"/>
      <c r="AG554" s="110"/>
      <c r="AH554" s="110"/>
      <c r="AI554" s="110"/>
      <c r="AJ554" s="49"/>
      <c r="AK554" s="110"/>
      <c r="AL554" s="110"/>
      <c r="AM554" s="110"/>
      <c r="AN554" s="156"/>
      <c r="AO554" s="134"/>
      <c r="AP554" s="134"/>
      <c r="AQ554" s="110"/>
      <c r="AR554" s="110"/>
      <c r="AS554" s="49"/>
      <c r="AT554" s="110"/>
      <c r="AU554" s="110"/>
      <c r="AV554" s="110"/>
      <c r="AW554" s="49"/>
      <c r="AX554" s="69"/>
      <c r="BB554" s="49"/>
      <c r="BC554" s="69"/>
      <c r="BE554" s="49"/>
      <c r="BF554" s="69"/>
      <c r="BG554" s="69"/>
      <c r="BI554" s="49"/>
    </row>
    <row r="555" ht="15.75" customHeight="1">
      <c r="A555" s="69"/>
      <c r="D555" s="69"/>
      <c r="G555" s="155"/>
      <c r="H555" s="110"/>
      <c r="I555" s="175"/>
      <c r="J555" s="53"/>
      <c r="K555" s="110"/>
      <c r="L555" s="110"/>
      <c r="M555" s="110"/>
      <c r="N555" s="110"/>
      <c r="O555" s="110"/>
      <c r="P555" s="155"/>
      <c r="Q555" s="184"/>
      <c r="R555" s="49"/>
      <c r="S555" s="110"/>
      <c r="T555" s="111"/>
      <c r="U555" s="110"/>
      <c r="V555" s="110"/>
      <c r="W555" s="49"/>
      <c r="X555" s="110"/>
      <c r="Y555" s="110"/>
      <c r="Z555" s="110"/>
      <c r="AA555" s="49"/>
      <c r="AF555" s="49"/>
      <c r="AG555" s="110"/>
      <c r="AH555" s="110"/>
      <c r="AI555" s="110"/>
      <c r="AJ555" s="49"/>
      <c r="AK555" s="110"/>
      <c r="AL555" s="110"/>
      <c r="AM555" s="110"/>
      <c r="AN555" s="156"/>
      <c r="AO555" s="134"/>
      <c r="AP555" s="134"/>
      <c r="AQ555" s="110"/>
      <c r="AR555" s="110"/>
      <c r="AS555" s="49"/>
      <c r="AT555" s="110"/>
      <c r="AU555" s="110"/>
      <c r="AV555" s="110"/>
      <c r="AW555" s="49"/>
      <c r="AX555" s="69"/>
      <c r="BB555" s="49"/>
      <c r="BC555" s="69"/>
      <c r="BE555" s="49"/>
      <c r="BF555" s="69"/>
      <c r="BG555" s="69"/>
      <c r="BI555" s="49"/>
    </row>
    <row r="556" ht="15.75" customHeight="1">
      <c r="A556" s="69"/>
      <c r="D556" s="69"/>
      <c r="G556" s="155"/>
      <c r="H556" s="110"/>
      <c r="I556" s="175"/>
      <c r="J556" s="53"/>
      <c r="K556" s="110"/>
      <c r="L556" s="110"/>
      <c r="M556" s="110"/>
      <c r="N556" s="110"/>
      <c r="O556" s="110"/>
      <c r="P556" s="155"/>
      <c r="Q556" s="184"/>
      <c r="R556" s="49"/>
      <c r="S556" s="110"/>
      <c r="T556" s="111"/>
      <c r="U556" s="110"/>
      <c r="V556" s="110"/>
      <c r="W556" s="49"/>
      <c r="X556" s="110"/>
      <c r="Y556" s="110"/>
      <c r="Z556" s="110"/>
      <c r="AA556" s="49"/>
      <c r="AF556" s="49"/>
      <c r="AG556" s="110"/>
      <c r="AH556" s="110"/>
      <c r="AI556" s="110"/>
      <c r="AJ556" s="49"/>
      <c r="AK556" s="110"/>
      <c r="AL556" s="110"/>
      <c r="AM556" s="110"/>
      <c r="AN556" s="156"/>
      <c r="AO556" s="134"/>
      <c r="AP556" s="134"/>
      <c r="AQ556" s="110"/>
      <c r="AR556" s="110"/>
      <c r="AS556" s="49"/>
      <c r="AT556" s="110"/>
      <c r="AU556" s="110"/>
      <c r="AV556" s="110"/>
      <c r="AW556" s="49"/>
      <c r="AX556" s="69"/>
      <c r="BB556" s="49"/>
      <c r="BC556" s="69"/>
      <c r="BE556" s="49"/>
      <c r="BF556" s="69"/>
      <c r="BG556" s="69"/>
      <c r="BI556" s="49"/>
    </row>
    <row r="557" ht="15.75" customHeight="1">
      <c r="A557" s="69"/>
      <c r="D557" s="69"/>
      <c r="G557" s="155"/>
      <c r="H557" s="110"/>
      <c r="I557" s="175"/>
      <c r="J557" s="53"/>
      <c r="K557" s="110"/>
      <c r="L557" s="110"/>
      <c r="M557" s="110"/>
      <c r="N557" s="110"/>
      <c r="O557" s="110"/>
      <c r="P557" s="155"/>
      <c r="Q557" s="184"/>
      <c r="R557" s="49"/>
      <c r="S557" s="110"/>
      <c r="T557" s="111"/>
      <c r="U557" s="110"/>
      <c r="V557" s="110"/>
      <c r="W557" s="49"/>
      <c r="X557" s="110"/>
      <c r="Y557" s="110"/>
      <c r="Z557" s="110"/>
      <c r="AA557" s="49"/>
      <c r="AF557" s="49"/>
      <c r="AG557" s="110"/>
      <c r="AH557" s="110"/>
      <c r="AI557" s="110"/>
      <c r="AJ557" s="49"/>
      <c r="AK557" s="110"/>
      <c r="AL557" s="110"/>
      <c r="AM557" s="110"/>
      <c r="AN557" s="156"/>
      <c r="AO557" s="134"/>
      <c r="AP557" s="134"/>
      <c r="AQ557" s="110"/>
      <c r="AR557" s="110"/>
      <c r="AS557" s="49"/>
      <c r="AT557" s="110"/>
      <c r="AU557" s="110"/>
      <c r="AV557" s="110"/>
      <c r="AW557" s="49"/>
      <c r="AX557" s="69"/>
      <c r="BB557" s="49"/>
      <c r="BC557" s="69"/>
      <c r="BE557" s="49"/>
      <c r="BF557" s="69"/>
      <c r="BG557" s="69"/>
      <c r="BI557" s="49"/>
    </row>
    <row r="558" ht="15.75" customHeight="1">
      <c r="A558" s="69"/>
      <c r="D558" s="69"/>
      <c r="G558" s="155"/>
      <c r="H558" s="110"/>
      <c r="I558" s="175"/>
      <c r="J558" s="53"/>
      <c r="K558" s="110"/>
      <c r="L558" s="110"/>
      <c r="M558" s="110"/>
      <c r="N558" s="110"/>
      <c r="O558" s="110"/>
      <c r="P558" s="155"/>
      <c r="Q558" s="184"/>
      <c r="R558" s="49"/>
      <c r="S558" s="110"/>
      <c r="T558" s="111"/>
      <c r="U558" s="110"/>
      <c r="V558" s="110"/>
      <c r="W558" s="49"/>
      <c r="X558" s="110"/>
      <c r="Y558" s="110"/>
      <c r="Z558" s="110"/>
      <c r="AA558" s="49"/>
      <c r="AF558" s="49"/>
      <c r="AG558" s="110"/>
      <c r="AH558" s="110"/>
      <c r="AI558" s="110"/>
      <c r="AJ558" s="49"/>
      <c r="AK558" s="110"/>
      <c r="AL558" s="110"/>
      <c r="AM558" s="110"/>
      <c r="AN558" s="156"/>
      <c r="AO558" s="134"/>
      <c r="AP558" s="134"/>
      <c r="AQ558" s="110"/>
      <c r="AR558" s="110"/>
      <c r="AS558" s="49"/>
      <c r="AT558" s="110"/>
      <c r="AU558" s="110"/>
      <c r="AV558" s="110"/>
      <c r="AW558" s="49"/>
      <c r="AX558" s="69"/>
      <c r="BB558" s="49"/>
      <c r="BC558" s="69"/>
      <c r="BE558" s="49"/>
      <c r="BF558" s="69"/>
      <c r="BG558" s="69"/>
      <c r="BI558" s="49"/>
    </row>
    <row r="559" ht="15.75" customHeight="1">
      <c r="A559" s="69"/>
      <c r="D559" s="69"/>
      <c r="G559" s="155"/>
      <c r="H559" s="110"/>
      <c r="I559" s="175"/>
      <c r="J559" s="53"/>
      <c r="K559" s="110"/>
      <c r="L559" s="110"/>
      <c r="M559" s="110"/>
      <c r="N559" s="110"/>
      <c r="O559" s="110"/>
      <c r="P559" s="155"/>
      <c r="Q559" s="184"/>
      <c r="R559" s="49"/>
      <c r="S559" s="110"/>
      <c r="T559" s="111"/>
      <c r="U559" s="110"/>
      <c r="V559" s="110"/>
      <c r="W559" s="49"/>
      <c r="X559" s="110"/>
      <c r="Y559" s="110"/>
      <c r="Z559" s="110"/>
      <c r="AA559" s="49"/>
      <c r="AF559" s="49"/>
      <c r="AG559" s="110"/>
      <c r="AH559" s="110"/>
      <c r="AI559" s="110"/>
      <c r="AJ559" s="49"/>
      <c r="AK559" s="110"/>
      <c r="AL559" s="110"/>
      <c r="AM559" s="110"/>
      <c r="AN559" s="156"/>
      <c r="AO559" s="134"/>
      <c r="AP559" s="134"/>
      <c r="AQ559" s="110"/>
      <c r="AR559" s="110"/>
      <c r="AS559" s="49"/>
      <c r="AT559" s="110"/>
      <c r="AU559" s="110"/>
      <c r="AV559" s="110"/>
      <c r="AW559" s="49"/>
      <c r="AX559" s="69"/>
      <c r="BB559" s="49"/>
      <c r="BC559" s="69"/>
      <c r="BE559" s="49"/>
      <c r="BF559" s="69"/>
      <c r="BG559" s="69"/>
      <c r="BI559" s="49"/>
    </row>
    <row r="560" ht="15.75" customHeight="1">
      <c r="A560" s="69"/>
      <c r="D560" s="69"/>
      <c r="G560" s="155"/>
      <c r="H560" s="110"/>
      <c r="I560" s="175"/>
      <c r="J560" s="53"/>
      <c r="K560" s="110"/>
      <c r="L560" s="110"/>
      <c r="M560" s="110"/>
      <c r="N560" s="110"/>
      <c r="O560" s="110"/>
      <c r="P560" s="155"/>
      <c r="Q560" s="184"/>
      <c r="R560" s="49"/>
      <c r="S560" s="110"/>
      <c r="T560" s="111"/>
      <c r="U560" s="110"/>
      <c r="V560" s="110"/>
      <c r="W560" s="49"/>
      <c r="X560" s="110"/>
      <c r="Y560" s="110"/>
      <c r="Z560" s="110"/>
      <c r="AA560" s="49"/>
      <c r="AF560" s="49"/>
      <c r="AG560" s="110"/>
      <c r="AH560" s="110"/>
      <c r="AI560" s="110"/>
      <c r="AJ560" s="49"/>
      <c r="AK560" s="110"/>
      <c r="AL560" s="110"/>
      <c r="AM560" s="110"/>
      <c r="AN560" s="156"/>
      <c r="AO560" s="134"/>
      <c r="AP560" s="134"/>
      <c r="AQ560" s="110"/>
      <c r="AR560" s="110"/>
      <c r="AS560" s="49"/>
      <c r="AT560" s="110"/>
      <c r="AU560" s="110"/>
      <c r="AV560" s="110"/>
      <c r="AW560" s="49"/>
      <c r="AX560" s="69"/>
      <c r="BB560" s="49"/>
      <c r="BC560" s="69"/>
      <c r="BE560" s="49"/>
      <c r="BF560" s="69"/>
      <c r="BG560" s="69"/>
      <c r="BI560" s="49"/>
    </row>
    <row r="561" ht="15.75" customHeight="1">
      <c r="A561" s="69"/>
      <c r="D561" s="69"/>
      <c r="G561" s="155"/>
      <c r="H561" s="110"/>
      <c r="I561" s="175"/>
      <c r="J561" s="53"/>
      <c r="K561" s="110"/>
      <c r="L561" s="110"/>
      <c r="M561" s="110"/>
      <c r="N561" s="110"/>
      <c r="O561" s="110"/>
      <c r="P561" s="155"/>
      <c r="Q561" s="184"/>
      <c r="R561" s="49"/>
      <c r="S561" s="110"/>
      <c r="T561" s="111"/>
      <c r="U561" s="110"/>
      <c r="V561" s="110"/>
      <c r="W561" s="49"/>
      <c r="X561" s="110"/>
      <c r="Y561" s="110"/>
      <c r="Z561" s="110"/>
      <c r="AA561" s="49"/>
      <c r="AF561" s="49"/>
      <c r="AG561" s="110"/>
      <c r="AH561" s="110"/>
      <c r="AI561" s="110"/>
      <c r="AJ561" s="49"/>
      <c r="AK561" s="110"/>
      <c r="AL561" s="110"/>
      <c r="AM561" s="110"/>
      <c r="AN561" s="156"/>
      <c r="AO561" s="134"/>
      <c r="AP561" s="134"/>
      <c r="AQ561" s="110"/>
      <c r="AR561" s="110"/>
      <c r="AS561" s="49"/>
      <c r="AT561" s="110"/>
      <c r="AU561" s="110"/>
      <c r="AV561" s="110"/>
      <c r="AW561" s="49"/>
      <c r="AX561" s="69"/>
      <c r="BB561" s="49"/>
      <c r="BC561" s="69"/>
      <c r="BE561" s="49"/>
      <c r="BF561" s="69"/>
      <c r="BG561" s="69"/>
      <c r="BI561" s="49"/>
    </row>
    <row r="562" ht="15.75" customHeight="1">
      <c r="A562" s="69"/>
      <c r="D562" s="69"/>
      <c r="G562" s="155"/>
      <c r="H562" s="110"/>
      <c r="I562" s="175"/>
      <c r="J562" s="53"/>
      <c r="K562" s="110"/>
      <c r="L562" s="110"/>
      <c r="M562" s="110"/>
      <c r="N562" s="110"/>
      <c r="O562" s="110"/>
      <c r="P562" s="155"/>
      <c r="Q562" s="184"/>
      <c r="R562" s="49"/>
      <c r="S562" s="110"/>
      <c r="T562" s="111"/>
      <c r="U562" s="110"/>
      <c r="V562" s="110"/>
      <c r="W562" s="49"/>
      <c r="X562" s="110"/>
      <c r="Y562" s="110"/>
      <c r="Z562" s="110"/>
      <c r="AA562" s="49"/>
      <c r="AF562" s="49"/>
      <c r="AG562" s="110"/>
      <c r="AH562" s="110"/>
      <c r="AI562" s="110"/>
      <c r="AJ562" s="49"/>
      <c r="AK562" s="110"/>
      <c r="AL562" s="110"/>
      <c r="AM562" s="110"/>
      <c r="AN562" s="156"/>
      <c r="AO562" s="134"/>
      <c r="AP562" s="134"/>
      <c r="AQ562" s="110"/>
      <c r="AR562" s="110"/>
      <c r="AS562" s="49"/>
      <c r="AT562" s="110"/>
      <c r="AU562" s="110"/>
      <c r="AV562" s="110"/>
      <c r="AW562" s="49"/>
      <c r="AX562" s="69"/>
      <c r="BB562" s="49"/>
      <c r="BC562" s="69"/>
      <c r="BE562" s="49"/>
      <c r="BF562" s="69"/>
      <c r="BG562" s="69"/>
      <c r="BI562" s="49"/>
    </row>
    <row r="563" ht="15.75" customHeight="1">
      <c r="A563" s="69"/>
      <c r="D563" s="69"/>
      <c r="G563" s="155"/>
      <c r="H563" s="110"/>
      <c r="I563" s="175"/>
      <c r="J563" s="53"/>
      <c r="K563" s="110"/>
      <c r="L563" s="110"/>
      <c r="M563" s="110"/>
      <c r="N563" s="110"/>
      <c r="O563" s="110"/>
      <c r="P563" s="155"/>
      <c r="Q563" s="184"/>
      <c r="R563" s="49"/>
      <c r="S563" s="110"/>
      <c r="T563" s="111"/>
      <c r="U563" s="110"/>
      <c r="V563" s="110"/>
      <c r="W563" s="49"/>
      <c r="X563" s="110"/>
      <c r="Y563" s="110"/>
      <c r="Z563" s="110"/>
      <c r="AA563" s="49"/>
      <c r="AF563" s="49"/>
      <c r="AG563" s="110"/>
      <c r="AH563" s="110"/>
      <c r="AI563" s="110"/>
      <c r="AJ563" s="49"/>
      <c r="AK563" s="110"/>
      <c r="AL563" s="110"/>
      <c r="AM563" s="110"/>
      <c r="AN563" s="156"/>
      <c r="AO563" s="134"/>
      <c r="AP563" s="134"/>
      <c r="AQ563" s="110"/>
      <c r="AR563" s="110"/>
      <c r="AS563" s="49"/>
      <c r="AT563" s="110"/>
      <c r="AU563" s="110"/>
      <c r="AV563" s="110"/>
      <c r="AW563" s="49"/>
      <c r="AX563" s="69"/>
      <c r="BB563" s="49"/>
      <c r="BC563" s="69"/>
      <c r="BE563" s="49"/>
      <c r="BF563" s="69"/>
      <c r="BG563" s="69"/>
      <c r="BI563" s="49"/>
    </row>
    <row r="564" ht="15.75" customHeight="1">
      <c r="A564" s="69"/>
      <c r="D564" s="69"/>
      <c r="G564" s="155"/>
      <c r="H564" s="110"/>
      <c r="I564" s="175"/>
      <c r="J564" s="53"/>
      <c r="K564" s="110"/>
      <c r="L564" s="110"/>
      <c r="M564" s="110"/>
      <c r="N564" s="110"/>
      <c r="O564" s="110"/>
      <c r="P564" s="155"/>
      <c r="Q564" s="184"/>
      <c r="R564" s="49"/>
      <c r="S564" s="110"/>
      <c r="T564" s="111"/>
      <c r="U564" s="110"/>
      <c r="V564" s="110"/>
      <c r="W564" s="49"/>
      <c r="X564" s="110"/>
      <c r="Y564" s="110"/>
      <c r="Z564" s="110"/>
      <c r="AA564" s="49"/>
      <c r="AF564" s="49"/>
      <c r="AG564" s="110"/>
      <c r="AH564" s="110"/>
      <c r="AI564" s="110"/>
      <c r="AJ564" s="49"/>
      <c r="AK564" s="110"/>
      <c r="AL564" s="110"/>
      <c r="AM564" s="110"/>
      <c r="AN564" s="156"/>
      <c r="AO564" s="134"/>
      <c r="AP564" s="134"/>
      <c r="AQ564" s="110"/>
      <c r="AR564" s="110"/>
      <c r="AS564" s="49"/>
      <c r="AT564" s="110"/>
      <c r="AU564" s="110"/>
      <c r="AV564" s="110"/>
      <c r="AW564" s="49"/>
      <c r="AX564" s="69"/>
      <c r="BB564" s="49"/>
      <c r="BC564" s="69"/>
      <c r="BE564" s="49"/>
      <c r="BF564" s="69"/>
      <c r="BG564" s="69"/>
      <c r="BI564" s="49"/>
    </row>
    <row r="565" ht="15.75" customHeight="1">
      <c r="A565" s="69"/>
      <c r="D565" s="69"/>
      <c r="G565" s="155"/>
      <c r="H565" s="110"/>
      <c r="I565" s="175"/>
      <c r="J565" s="53"/>
      <c r="K565" s="110"/>
      <c r="L565" s="110"/>
      <c r="M565" s="110"/>
      <c r="N565" s="110"/>
      <c r="O565" s="110"/>
      <c r="P565" s="155"/>
      <c r="Q565" s="184"/>
      <c r="R565" s="49"/>
      <c r="S565" s="110"/>
      <c r="T565" s="111"/>
      <c r="U565" s="110"/>
      <c r="V565" s="110"/>
      <c r="W565" s="49"/>
      <c r="X565" s="110"/>
      <c r="Y565" s="110"/>
      <c r="Z565" s="110"/>
      <c r="AA565" s="49"/>
      <c r="AF565" s="49"/>
      <c r="AG565" s="110"/>
      <c r="AH565" s="110"/>
      <c r="AI565" s="110"/>
      <c r="AJ565" s="49"/>
      <c r="AK565" s="110"/>
      <c r="AL565" s="110"/>
      <c r="AM565" s="110"/>
      <c r="AN565" s="156"/>
      <c r="AO565" s="134"/>
      <c r="AP565" s="134"/>
      <c r="AQ565" s="110"/>
      <c r="AR565" s="110"/>
      <c r="AS565" s="49"/>
      <c r="AT565" s="110"/>
      <c r="AU565" s="110"/>
      <c r="AV565" s="110"/>
      <c r="AW565" s="49"/>
      <c r="AX565" s="69"/>
      <c r="BB565" s="49"/>
      <c r="BC565" s="69"/>
      <c r="BE565" s="49"/>
      <c r="BF565" s="69"/>
      <c r="BG565" s="69"/>
      <c r="BI565" s="49"/>
    </row>
    <row r="566" ht="15.75" customHeight="1">
      <c r="A566" s="69"/>
      <c r="D566" s="69"/>
      <c r="G566" s="155"/>
      <c r="H566" s="110"/>
      <c r="I566" s="175"/>
      <c r="J566" s="53"/>
      <c r="K566" s="110"/>
      <c r="L566" s="110"/>
      <c r="M566" s="110"/>
      <c r="N566" s="110"/>
      <c r="O566" s="110"/>
      <c r="P566" s="155"/>
      <c r="Q566" s="184"/>
      <c r="R566" s="49"/>
      <c r="S566" s="110"/>
      <c r="T566" s="111"/>
      <c r="U566" s="110"/>
      <c r="V566" s="110"/>
      <c r="W566" s="49"/>
      <c r="X566" s="110"/>
      <c r="Y566" s="110"/>
      <c r="Z566" s="110"/>
      <c r="AA566" s="49"/>
      <c r="AF566" s="49"/>
      <c r="AG566" s="110"/>
      <c r="AH566" s="110"/>
      <c r="AI566" s="110"/>
      <c r="AJ566" s="49"/>
      <c r="AK566" s="110"/>
      <c r="AL566" s="110"/>
      <c r="AM566" s="110"/>
      <c r="AN566" s="156"/>
      <c r="AO566" s="134"/>
      <c r="AP566" s="134"/>
      <c r="AQ566" s="110"/>
      <c r="AR566" s="110"/>
      <c r="AS566" s="49"/>
      <c r="AT566" s="110"/>
      <c r="AU566" s="110"/>
      <c r="AV566" s="110"/>
      <c r="AW566" s="49"/>
      <c r="AX566" s="69"/>
      <c r="BB566" s="49"/>
      <c r="BC566" s="69"/>
      <c r="BE566" s="49"/>
      <c r="BF566" s="69"/>
      <c r="BG566" s="69"/>
      <c r="BI566" s="49"/>
    </row>
    <row r="567" ht="15.75" customHeight="1">
      <c r="A567" s="69"/>
      <c r="D567" s="69"/>
      <c r="G567" s="155"/>
      <c r="H567" s="110"/>
      <c r="I567" s="175"/>
      <c r="J567" s="53"/>
      <c r="K567" s="110"/>
      <c r="L567" s="110"/>
      <c r="M567" s="110"/>
      <c r="N567" s="110"/>
      <c r="O567" s="110"/>
      <c r="P567" s="155"/>
      <c r="Q567" s="184"/>
      <c r="R567" s="49"/>
      <c r="S567" s="110"/>
      <c r="T567" s="111"/>
      <c r="U567" s="110"/>
      <c r="V567" s="110"/>
      <c r="W567" s="49"/>
      <c r="X567" s="110"/>
      <c r="Y567" s="110"/>
      <c r="Z567" s="110"/>
      <c r="AA567" s="49"/>
      <c r="AF567" s="49"/>
      <c r="AG567" s="110"/>
      <c r="AH567" s="110"/>
      <c r="AI567" s="110"/>
      <c r="AJ567" s="49"/>
      <c r="AK567" s="110"/>
      <c r="AL567" s="110"/>
      <c r="AM567" s="110"/>
      <c r="AN567" s="156"/>
      <c r="AO567" s="134"/>
      <c r="AP567" s="134"/>
      <c r="AQ567" s="110"/>
      <c r="AR567" s="110"/>
      <c r="AS567" s="49"/>
      <c r="AT567" s="110"/>
      <c r="AU567" s="110"/>
      <c r="AV567" s="110"/>
      <c r="AW567" s="49"/>
      <c r="AX567" s="69"/>
      <c r="BB567" s="49"/>
      <c r="BC567" s="69"/>
      <c r="BE567" s="49"/>
      <c r="BF567" s="69"/>
      <c r="BG567" s="69"/>
      <c r="BI567" s="49"/>
    </row>
    <row r="568" ht="15.75" customHeight="1">
      <c r="A568" s="69"/>
      <c r="D568" s="69"/>
      <c r="G568" s="155"/>
      <c r="H568" s="110"/>
      <c r="I568" s="175"/>
      <c r="J568" s="53"/>
      <c r="K568" s="110"/>
      <c r="L568" s="110"/>
      <c r="M568" s="110"/>
      <c r="N568" s="110"/>
      <c r="O568" s="110"/>
      <c r="P568" s="155"/>
      <c r="Q568" s="184"/>
      <c r="R568" s="49"/>
      <c r="S568" s="110"/>
      <c r="T568" s="111"/>
      <c r="U568" s="110"/>
      <c r="V568" s="110"/>
      <c r="W568" s="49"/>
      <c r="X568" s="110"/>
      <c r="Y568" s="110"/>
      <c r="Z568" s="110"/>
      <c r="AA568" s="49"/>
      <c r="AF568" s="49"/>
      <c r="AG568" s="110"/>
      <c r="AH568" s="110"/>
      <c r="AI568" s="110"/>
      <c r="AJ568" s="49"/>
      <c r="AK568" s="110"/>
      <c r="AL568" s="110"/>
      <c r="AM568" s="110"/>
      <c r="AN568" s="156"/>
      <c r="AO568" s="134"/>
      <c r="AP568" s="134"/>
      <c r="AQ568" s="110"/>
      <c r="AR568" s="110"/>
      <c r="AS568" s="49"/>
      <c r="AT568" s="110"/>
      <c r="AU568" s="110"/>
      <c r="AV568" s="110"/>
      <c r="AW568" s="49"/>
      <c r="AX568" s="69"/>
      <c r="BB568" s="49"/>
      <c r="BC568" s="69"/>
      <c r="BE568" s="49"/>
      <c r="BF568" s="69"/>
      <c r="BG568" s="69"/>
      <c r="BI568" s="49"/>
    </row>
    <row r="569" ht="15.75" customHeight="1">
      <c r="A569" s="69"/>
      <c r="D569" s="69"/>
      <c r="G569" s="155"/>
      <c r="H569" s="110"/>
      <c r="I569" s="175"/>
      <c r="J569" s="53"/>
      <c r="K569" s="110"/>
      <c r="L569" s="110"/>
      <c r="M569" s="110"/>
      <c r="N569" s="110"/>
      <c r="O569" s="110"/>
      <c r="P569" s="155"/>
      <c r="Q569" s="184"/>
      <c r="R569" s="49"/>
      <c r="S569" s="110"/>
      <c r="T569" s="111"/>
      <c r="U569" s="110"/>
      <c r="V569" s="110"/>
      <c r="W569" s="49"/>
      <c r="X569" s="110"/>
      <c r="Y569" s="110"/>
      <c r="Z569" s="110"/>
      <c r="AA569" s="49"/>
      <c r="AF569" s="49"/>
      <c r="AG569" s="110"/>
      <c r="AH569" s="110"/>
      <c r="AI569" s="110"/>
      <c r="AJ569" s="49"/>
      <c r="AK569" s="110"/>
      <c r="AL569" s="110"/>
      <c r="AM569" s="110"/>
      <c r="AN569" s="156"/>
      <c r="AO569" s="134"/>
      <c r="AP569" s="134"/>
      <c r="AQ569" s="110"/>
      <c r="AR569" s="110"/>
      <c r="AS569" s="49"/>
      <c r="AT569" s="110"/>
      <c r="AU569" s="110"/>
      <c r="AV569" s="110"/>
      <c r="AW569" s="49"/>
      <c r="AX569" s="69"/>
      <c r="BB569" s="49"/>
      <c r="BC569" s="69"/>
      <c r="BE569" s="49"/>
      <c r="BF569" s="69"/>
      <c r="BG569" s="69"/>
      <c r="BI569" s="49"/>
    </row>
    <row r="570" ht="15.75" customHeight="1">
      <c r="A570" s="69"/>
      <c r="D570" s="69"/>
      <c r="G570" s="155"/>
      <c r="H570" s="110"/>
      <c r="I570" s="175"/>
      <c r="J570" s="53"/>
      <c r="K570" s="110"/>
      <c r="L570" s="110"/>
      <c r="M570" s="110"/>
      <c r="N570" s="110"/>
      <c r="O570" s="110"/>
      <c r="P570" s="155"/>
      <c r="Q570" s="184"/>
      <c r="R570" s="49"/>
      <c r="S570" s="110"/>
      <c r="T570" s="111"/>
      <c r="U570" s="110"/>
      <c r="V570" s="110"/>
      <c r="W570" s="49"/>
      <c r="X570" s="110"/>
      <c r="Y570" s="110"/>
      <c r="Z570" s="110"/>
      <c r="AA570" s="49"/>
      <c r="AF570" s="49"/>
      <c r="AG570" s="110"/>
      <c r="AH570" s="110"/>
      <c r="AI570" s="110"/>
      <c r="AJ570" s="49"/>
      <c r="AK570" s="110"/>
      <c r="AL570" s="110"/>
      <c r="AM570" s="110"/>
      <c r="AN570" s="156"/>
      <c r="AO570" s="134"/>
      <c r="AP570" s="134"/>
      <c r="AQ570" s="110"/>
      <c r="AR570" s="110"/>
      <c r="AS570" s="49"/>
      <c r="AT570" s="110"/>
      <c r="AU570" s="110"/>
      <c r="AV570" s="110"/>
      <c r="AW570" s="49"/>
      <c r="AX570" s="69"/>
      <c r="BB570" s="49"/>
      <c r="BC570" s="69"/>
      <c r="BE570" s="49"/>
      <c r="BF570" s="69"/>
      <c r="BG570" s="69"/>
      <c r="BI570" s="49"/>
    </row>
    <row r="571" ht="15.75" customHeight="1">
      <c r="A571" s="69"/>
      <c r="D571" s="69"/>
      <c r="G571" s="155"/>
      <c r="H571" s="110"/>
      <c r="I571" s="175"/>
      <c r="J571" s="53"/>
      <c r="K571" s="110"/>
      <c r="L571" s="110"/>
      <c r="M571" s="110"/>
      <c r="N571" s="110"/>
      <c r="O571" s="110"/>
      <c r="P571" s="155"/>
      <c r="Q571" s="184"/>
      <c r="R571" s="49"/>
      <c r="S571" s="110"/>
      <c r="T571" s="111"/>
      <c r="U571" s="110"/>
      <c r="V571" s="110"/>
      <c r="W571" s="49"/>
      <c r="X571" s="110"/>
      <c r="Y571" s="110"/>
      <c r="Z571" s="110"/>
      <c r="AA571" s="49"/>
      <c r="AF571" s="49"/>
      <c r="AG571" s="110"/>
      <c r="AH571" s="110"/>
      <c r="AI571" s="110"/>
      <c r="AJ571" s="49"/>
      <c r="AK571" s="110"/>
      <c r="AL571" s="110"/>
      <c r="AM571" s="110"/>
      <c r="AN571" s="156"/>
      <c r="AO571" s="134"/>
      <c r="AP571" s="134"/>
      <c r="AQ571" s="110"/>
      <c r="AR571" s="110"/>
      <c r="AS571" s="49"/>
      <c r="AT571" s="110"/>
      <c r="AU571" s="110"/>
      <c r="AV571" s="110"/>
      <c r="AW571" s="49"/>
      <c r="AX571" s="69"/>
      <c r="BB571" s="49"/>
      <c r="BC571" s="69"/>
      <c r="BE571" s="49"/>
      <c r="BF571" s="69"/>
      <c r="BG571" s="69"/>
      <c r="BI571" s="49"/>
    </row>
    <row r="572" ht="15.75" customHeight="1">
      <c r="A572" s="69"/>
      <c r="D572" s="69"/>
      <c r="G572" s="155"/>
      <c r="H572" s="110"/>
      <c r="I572" s="175"/>
      <c r="J572" s="53"/>
      <c r="K572" s="110"/>
      <c r="L572" s="110"/>
      <c r="M572" s="110"/>
      <c r="N572" s="110"/>
      <c r="O572" s="110"/>
      <c r="P572" s="155"/>
      <c r="Q572" s="184"/>
      <c r="R572" s="49"/>
      <c r="S572" s="110"/>
      <c r="T572" s="111"/>
      <c r="U572" s="110"/>
      <c r="V572" s="110"/>
      <c r="W572" s="49"/>
      <c r="X572" s="110"/>
      <c r="Y572" s="110"/>
      <c r="Z572" s="110"/>
      <c r="AA572" s="49"/>
      <c r="AF572" s="49"/>
      <c r="AG572" s="110"/>
      <c r="AH572" s="110"/>
      <c r="AI572" s="110"/>
      <c r="AJ572" s="49"/>
      <c r="AK572" s="110"/>
      <c r="AL572" s="110"/>
      <c r="AM572" s="110"/>
      <c r="AN572" s="156"/>
      <c r="AO572" s="134"/>
      <c r="AP572" s="134"/>
      <c r="AQ572" s="110"/>
      <c r="AR572" s="110"/>
      <c r="AS572" s="49"/>
      <c r="AT572" s="110"/>
      <c r="AU572" s="110"/>
      <c r="AV572" s="110"/>
      <c r="AW572" s="49"/>
      <c r="AX572" s="69"/>
      <c r="BB572" s="49"/>
      <c r="BC572" s="69"/>
      <c r="BE572" s="49"/>
      <c r="BF572" s="69"/>
      <c r="BG572" s="69"/>
      <c r="BI572" s="49"/>
    </row>
    <row r="573" ht="15.75" customHeight="1">
      <c r="A573" s="69"/>
      <c r="D573" s="69"/>
      <c r="G573" s="155"/>
      <c r="H573" s="110"/>
      <c r="I573" s="175"/>
      <c r="J573" s="53"/>
      <c r="K573" s="110"/>
      <c r="L573" s="110"/>
      <c r="M573" s="110"/>
      <c r="N573" s="110"/>
      <c r="O573" s="110"/>
      <c r="P573" s="155"/>
      <c r="Q573" s="184"/>
      <c r="R573" s="49"/>
      <c r="S573" s="110"/>
      <c r="T573" s="111"/>
      <c r="U573" s="110"/>
      <c r="V573" s="110"/>
      <c r="W573" s="49"/>
      <c r="X573" s="110"/>
      <c r="Y573" s="110"/>
      <c r="Z573" s="110"/>
      <c r="AA573" s="49"/>
      <c r="AF573" s="49"/>
      <c r="AG573" s="110"/>
      <c r="AH573" s="110"/>
      <c r="AI573" s="110"/>
      <c r="AJ573" s="49"/>
      <c r="AK573" s="110"/>
      <c r="AL573" s="110"/>
      <c r="AM573" s="110"/>
      <c r="AN573" s="156"/>
      <c r="AO573" s="134"/>
      <c r="AP573" s="134"/>
      <c r="AQ573" s="110"/>
      <c r="AR573" s="110"/>
      <c r="AS573" s="49"/>
      <c r="AT573" s="110"/>
      <c r="AU573" s="110"/>
      <c r="AV573" s="110"/>
      <c r="AW573" s="49"/>
      <c r="AX573" s="69"/>
      <c r="BB573" s="49"/>
      <c r="BC573" s="69"/>
      <c r="BE573" s="49"/>
      <c r="BF573" s="69"/>
      <c r="BG573" s="69"/>
      <c r="BI573" s="49"/>
    </row>
    <row r="574" ht="15.75" customHeight="1">
      <c r="A574" s="69"/>
      <c r="D574" s="69"/>
      <c r="G574" s="155"/>
      <c r="H574" s="110"/>
      <c r="I574" s="175"/>
      <c r="J574" s="53"/>
      <c r="K574" s="110"/>
      <c r="L574" s="110"/>
      <c r="M574" s="110"/>
      <c r="N574" s="110"/>
      <c r="O574" s="110"/>
      <c r="P574" s="155"/>
      <c r="Q574" s="184"/>
      <c r="R574" s="49"/>
      <c r="S574" s="110"/>
      <c r="T574" s="111"/>
      <c r="U574" s="110"/>
      <c r="V574" s="110"/>
      <c r="W574" s="49"/>
      <c r="X574" s="110"/>
      <c r="Y574" s="110"/>
      <c r="Z574" s="110"/>
      <c r="AA574" s="49"/>
      <c r="AF574" s="49"/>
      <c r="AG574" s="110"/>
      <c r="AH574" s="110"/>
      <c r="AI574" s="110"/>
      <c r="AJ574" s="49"/>
      <c r="AK574" s="110"/>
      <c r="AL574" s="110"/>
      <c r="AM574" s="110"/>
      <c r="AN574" s="156"/>
      <c r="AO574" s="134"/>
      <c r="AP574" s="134"/>
      <c r="AQ574" s="110"/>
      <c r="AR574" s="110"/>
      <c r="AS574" s="49"/>
      <c r="AT574" s="110"/>
      <c r="AU574" s="110"/>
      <c r="AV574" s="110"/>
      <c r="AW574" s="49"/>
      <c r="AX574" s="69"/>
      <c r="BB574" s="49"/>
      <c r="BC574" s="69"/>
      <c r="BE574" s="49"/>
      <c r="BF574" s="69"/>
      <c r="BG574" s="69"/>
      <c r="BI574" s="49"/>
    </row>
    <row r="575" ht="15.75" customHeight="1">
      <c r="A575" s="69"/>
      <c r="D575" s="69"/>
      <c r="G575" s="155"/>
      <c r="H575" s="110"/>
      <c r="I575" s="175"/>
      <c r="J575" s="53"/>
      <c r="K575" s="110"/>
      <c r="L575" s="110"/>
      <c r="M575" s="110"/>
      <c r="N575" s="110"/>
      <c r="O575" s="110"/>
      <c r="P575" s="155"/>
      <c r="Q575" s="184"/>
      <c r="R575" s="49"/>
      <c r="S575" s="110"/>
      <c r="T575" s="111"/>
      <c r="U575" s="110"/>
      <c r="V575" s="110"/>
      <c r="W575" s="49"/>
      <c r="X575" s="110"/>
      <c r="Y575" s="110"/>
      <c r="Z575" s="110"/>
      <c r="AA575" s="49"/>
      <c r="AF575" s="49"/>
      <c r="AG575" s="110"/>
      <c r="AH575" s="110"/>
      <c r="AI575" s="110"/>
      <c r="AJ575" s="49"/>
      <c r="AK575" s="110"/>
      <c r="AL575" s="110"/>
      <c r="AM575" s="110"/>
      <c r="AN575" s="156"/>
      <c r="AO575" s="134"/>
      <c r="AP575" s="134"/>
      <c r="AQ575" s="110"/>
      <c r="AR575" s="110"/>
      <c r="AS575" s="49"/>
      <c r="AT575" s="110"/>
      <c r="AU575" s="110"/>
      <c r="AV575" s="110"/>
      <c r="AW575" s="49"/>
      <c r="AX575" s="69"/>
      <c r="BB575" s="49"/>
      <c r="BC575" s="69"/>
      <c r="BE575" s="49"/>
      <c r="BF575" s="69"/>
      <c r="BG575" s="69"/>
      <c r="BI575" s="49"/>
    </row>
    <row r="576" ht="15.75" customHeight="1">
      <c r="A576" s="69"/>
      <c r="D576" s="69"/>
      <c r="G576" s="155"/>
      <c r="H576" s="110"/>
      <c r="I576" s="175"/>
      <c r="J576" s="53"/>
      <c r="K576" s="110"/>
      <c r="L576" s="110"/>
      <c r="M576" s="110"/>
      <c r="N576" s="110"/>
      <c r="O576" s="110"/>
      <c r="P576" s="155"/>
      <c r="Q576" s="184"/>
      <c r="R576" s="49"/>
      <c r="S576" s="110"/>
      <c r="T576" s="111"/>
      <c r="U576" s="110"/>
      <c r="V576" s="110"/>
      <c r="W576" s="49"/>
      <c r="X576" s="110"/>
      <c r="Y576" s="110"/>
      <c r="Z576" s="110"/>
      <c r="AA576" s="49"/>
      <c r="AF576" s="49"/>
      <c r="AG576" s="110"/>
      <c r="AH576" s="110"/>
      <c r="AI576" s="110"/>
      <c r="AJ576" s="49"/>
      <c r="AK576" s="110"/>
      <c r="AL576" s="110"/>
      <c r="AM576" s="110"/>
      <c r="AN576" s="156"/>
      <c r="AO576" s="134"/>
      <c r="AP576" s="134"/>
      <c r="AQ576" s="110"/>
      <c r="AR576" s="110"/>
      <c r="AS576" s="49"/>
      <c r="AT576" s="110"/>
      <c r="AU576" s="110"/>
      <c r="AV576" s="110"/>
      <c r="AW576" s="49"/>
      <c r="AX576" s="69"/>
      <c r="BB576" s="49"/>
      <c r="BC576" s="69"/>
      <c r="BE576" s="49"/>
      <c r="BF576" s="69"/>
      <c r="BG576" s="69"/>
      <c r="BI576" s="49"/>
    </row>
    <row r="577" ht="15.75" customHeight="1">
      <c r="A577" s="69"/>
      <c r="D577" s="69"/>
      <c r="G577" s="155"/>
      <c r="H577" s="110"/>
      <c r="I577" s="175"/>
      <c r="J577" s="53"/>
      <c r="K577" s="110"/>
      <c r="L577" s="110"/>
      <c r="M577" s="110"/>
      <c r="N577" s="110"/>
      <c r="O577" s="110"/>
      <c r="P577" s="155"/>
      <c r="Q577" s="184"/>
      <c r="R577" s="49"/>
      <c r="S577" s="110"/>
      <c r="T577" s="111"/>
      <c r="U577" s="110"/>
      <c r="V577" s="110"/>
      <c r="W577" s="49"/>
      <c r="X577" s="110"/>
      <c r="Y577" s="110"/>
      <c r="Z577" s="110"/>
      <c r="AA577" s="49"/>
      <c r="AF577" s="49"/>
      <c r="AG577" s="110"/>
      <c r="AH577" s="110"/>
      <c r="AI577" s="110"/>
      <c r="AJ577" s="49"/>
      <c r="AK577" s="110"/>
      <c r="AL577" s="110"/>
      <c r="AM577" s="110"/>
      <c r="AN577" s="156"/>
      <c r="AO577" s="134"/>
      <c r="AP577" s="134"/>
      <c r="AQ577" s="110"/>
      <c r="AR577" s="110"/>
      <c r="AS577" s="49"/>
      <c r="AT577" s="110"/>
      <c r="AU577" s="110"/>
      <c r="AV577" s="110"/>
      <c r="AW577" s="49"/>
      <c r="AX577" s="69"/>
      <c r="BB577" s="49"/>
      <c r="BC577" s="69"/>
      <c r="BE577" s="49"/>
      <c r="BF577" s="69"/>
      <c r="BG577" s="69"/>
      <c r="BI577" s="49"/>
    </row>
    <row r="578" ht="15.75" customHeight="1">
      <c r="A578" s="69"/>
      <c r="D578" s="69"/>
      <c r="G578" s="155"/>
      <c r="H578" s="110"/>
      <c r="I578" s="175"/>
      <c r="J578" s="53"/>
      <c r="K578" s="110"/>
      <c r="L578" s="110"/>
      <c r="M578" s="110"/>
      <c r="N578" s="110"/>
      <c r="O578" s="110"/>
      <c r="P578" s="155"/>
      <c r="Q578" s="184"/>
      <c r="R578" s="49"/>
      <c r="S578" s="110"/>
      <c r="T578" s="111"/>
      <c r="U578" s="110"/>
      <c r="V578" s="110"/>
      <c r="W578" s="49"/>
      <c r="X578" s="110"/>
      <c r="Y578" s="110"/>
      <c r="Z578" s="110"/>
      <c r="AA578" s="49"/>
      <c r="AF578" s="49"/>
      <c r="AG578" s="110"/>
      <c r="AH578" s="110"/>
      <c r="AI578" s="110"/>
      <c r="AJ578" s="49"/>
      <c r="AK578" s="110"/>
      <c r="AL578" s="110"/>
      <c r="AM578" s="110"/>
      <c r="AN578" s="156"/>
      <c r="AO578" s="134"/>
      <c r="AP578" s="134"/>
      <c r="AQ578" s="110"/>
      <c r="AR578" s="110"/>
      <c r="AS578" s="49"/>
      <c r="AT578" s="110"/>
      <c r="AU578" s="110"/>
      <c r="AV578" s="110"/>
      <c r="AW578" s="49"/>
      <c r="AX578" s="69"/>
      <c r="BB578" s="49"/>
      <c r="BC578" s="69"/>
      <c r="BE578" s="49"/>
      <c r="BF578" s="69"/>
      <c r="BG578" s="69"/>
      <c r="BI578" s="49"/>
    </row>
    <row r="579" ht="15.75" customHeight="1">
      <c r="A579" s="69"/>
      <c r="D579" s="69"/>
      <c r="G579" s="155"/>
      <c r="H579" s="110"/>
      <c r="I579" s="175"/>
      <c r="J579" s="53"/>
      <c r="K579" s="110"/>
      <c r="L579" s="110"/>
      <c r="M579" s="110"/>
      <c r="N579" s="110"/>
      <c r="O579" s="110"/>
      <c r="P579" s="155"/>
      <c r="Q579" s="184"/>
      <c r="R579" s="49"/>
      <c r="S579" s="110"/>
      <c r="T579" s="111"/>
      <c r="U579" s="110"/>
      <c r="V579" s="110"/>
      <c r="W579" s="49"/>
      <c r="X579" s="110"/>
      <c r="Y579" s="110"/>
      <c r="Z579" s="110"/>
      <c r="AA579" s="49"/>
      <c r="AF579" s="49"/>
      <c r="AG579" s="110"/>
      <c r="AH579" s="110"/>
      <c r="AI579" s="110"/>
      <c r="AJ579" s="49"/>
      <c r="AK579" s="110"/>
      <c r="AL579" s="110"/>
      <c r="AM579" s="110"/>
      <c r="AN579" s="156"/>
      <c r="AO579" s="134"/>
      <c r="AP579" s="134"/>
      <c r="AQ579" s="110"/>
      <c r="AR579" s="110"/>
      <c r="AS579" s="49"/>
      <c r="AT579" s="110"/>
      <c r="AU579" s="110"/>
      <c r="AV579" s="110"/>
      <c r="AW579" s="49"/>
      <c r="AX579" s="69"/>
      <c r="BB579" s="49"/>
      <c r="BC579" s="69"/>
      <c r="BE579" s="49"/>
      <c r="BF579" s="69"/>
      <c r="BG579" s="69"/>
      <c r="BI579" s="49"/>
    </row>
    <row r="580" ht="15.75" customHeight="1">
      <c r="A580" s="69"/>
      <c r="D580" s="69"/>
      <c r="G580" s="155"/>
      <c r="H580" s="110"/>
      <c r="I580" s="175"/>
      <c r="J580" s="53"/>
      <c r="K580" s="110"/>
      <c r="L580" s="110"/>
      <c r="M580" s="110"/>
      <c r="N580" s="110"/>
      <c r="O580" s="110"/>
      <c r="P580" s="155"/>
      <c r="Q580" s="184"/>
      <c r="R580" s="49"/>
      <c r="S580" s="110"/>
      <c r="T580" s="111"/>
      <c r="U580" s="110"/>
      <c r="V580" s="110"/>
      <c r="W580" s="49"/>
      <c r="X580" s="110"/>
      <c r="Y580" s="110"/>
      <c r="Z580" s="110"/>
      <c r="AA580" s="49"/>
      <c r="AF580" s="49"/>
      <c r="AG580" s="110"/>
      <c r="AH580" s="110"/>
      <c r="AI580" s="110"/>
      <c r="AJ580" s="49"/>
      <c r="AK580" s="110"/>
      <c r="AL580" s="110"/>
      <c r="AM580" s="110"/>
      <c r="AN580" s="156"/>
      <c r="AO580" s="134"/>
      <c r="AP580" s="134"/>
      <c r="AQ580" s="110"/>
      <c r="AR580" s="110"/>
      <c r="AS580" s="49"/>
      <c r="AT580" s="110"/>
      <c r="AU580" s="110"/>
      <c r="AV580" s="110"/>
      <c r="AW580" s="49"/>
      <c r="AX580" s="69"/>
      <c r="BB580" s="49"/>
      <c r="BC580" s="69"/>
      <c r="BE580" s="49"/>
      <c r="BF580" s="69"/>
      <c r="BG580" s="69"/>
      <c r="BI580" s="49"/>
    </row>
    <row r="581" ht="15.75" customHeight="1">
      <c r="A581" s="69"/>
      <c r="D581" s="69"/>
      <c r="G581" s="155"/>
      <c r="H581" s="110"/>
      <c r="I581" s="175"/>
      <c r="J581" s="53"/>
      <c r="K581" s="110"/>
      <c r="L581" s="110"/>
      <c r="M581" s="110"/>
      <c r="N581" s="110"/>
      <c r="O581" s="110"/>
      <c r="P581" s="155"/>
      <c r="Q581" s="184"/>
      <c r="R581" s="49"/>
      <c r="S581" s="110"/>
      <c r="T581" s="111"/>
      <c r="U581" s="110"/>
      <c r="V581" s="110"/>
      <c r="W581" s="49"/>
      <c r="X581" s="110"/>
      <c r="Y581" s="110"/>
      <c r="Z581" s="110"/>
      <c r="AA581" s="49"/>
      <c r="AF581" s="49"/>
      <c r="AG581" s="110"/>
      <c r="AH581" s="110"/>
      <c r="AI581" s="110"/>
      <c r="AJ581" s="49"/>
      <c r="AK581" s="110"/>
      <c r="AL581" s="110"/>
      <c r="AM581" s="110"/>
      <c r="AN581" s="156"/>
      <c r="AO581" s="134"/>
      <c r="AP581" s="134"/>
      <c r="AQ581" s="110"/>
      <c r="AR581" s="110"/>
      <c r="AS581" s="49"/>
      <c r="AT581" s="110"/>
      <c r="AU581" s="110"/>
      <c r="AV581" s="110"/>
      <c r="AW581" s="49"/>
      <c r="AX581" s="69"/>
      <c r="BB581" s="49"/>
      <c r="BC581" s="69"/>
      <c r="BE581" s="49"/>
      <c r="BF581" s="69"/>
      <c r="BG581" s="69"/>
      <c r="BI581" s="49"/>
    </row>
    <row r="582" ht="15.75" customHeight="1">
      <c r="A582" s="69"/>
      <c r="D582" s="69"/>
      <c r="G582" s="155"/>
      <c r="H582" s="110"/>
      <c r="I582" s="175"/>
      <c r="J582" s="53"/>
      <c r="K582" s="110"/>
      <c r="L582" s="110"/>
      <c r="M582" s="110"/>
      <c r="N582" s="110"/>
      <c r="O582" s="110"/>
      <c r="P582" s="155"/>
      <c r="Q582" s="184"/>
      <c r="R582" s="49"/>
      <c r="S582" s="110"/>
      <c r="T582" s="111"/>
      <c r="U582" s="110"/>
      <c r="V582" s="110"/>
      <c r="W582" s="49"/>
      <c r="X582" s="110"/>
      <c r="Y582" s="110"/>
      <c r="Z582" s="110"/>
      <c r="AA582" s="49"/>
      <c r="AF582" s="49"/>
      <c r="AG582" s="110"/>
      <c r="AH582" s="110"/>
      <c r="AI582" s="110"/>
      <c r="AJ582" s="49"/>
      <c r="AK582" s="110"/>
      <c r="AL582" s="110"/>
      <c r="AM582" s="110"/>
      <c r="AN582" s="156"/>
      <c r="AO582" s="134"/>
      <c r="AP582" s="134"/>
      <c r="AQ582" s="110"/>
      <c r="AR582" s="110"/>
      <c r="AS582" s="49"/>
      <c r="AT582" s="110"/>
      <c r="AU582" s="110"/>
      <c r="AV582" s="110"/>
      <c r="AW582" s="49"/>
      <c r="AX582" s="69"/>
      <c r="BB582" s="49"/>
      <c r="BC582" s="69"/>
      <c r="BE582" s="49"/>
      <c r="BF582" s="69"/>
      <c r="BG582" s="69"/>
      <c r="BI582" s="49"/>
    </row>
    <row r="583" ht="15.75" customHeight="1">
      <c r="A583" s="69"/>
      <c r="D583" s="69"/>
      <c r="G583" s="155"/>
      <c r="H583" s="110"/>
      <c r="I583" s="175"/>
      <c r="J583" s="53"/>
      <c r="K583" s="110"/>
      <c r="L583" s="110"/>
      <c r="M583" s="110"/>
      <c r="N583" s="110"/>
      <c r="O583" s="110"/>
      <c r="P583" s="155"/>
      <c r="Q583" s="184"/>
      <c r="R583" s="49"/>
      <c r="S583" s="110"/>
      <c r="T583" s="111"/>
      <c r="U583" s="110"/>
      <c r="V583" s="110"/>
      <c r="W583" s="49"/>
      <c r="X583" s="110"/>
      <c r="Y583" s="110"/>
      <c r="Z583" s="110"/>
      <c r="AA583" s="49"/>
      <c r="AF583" s="49"/>
      <c r="AG583" s="110"/>
      <c r="AH583" s="110"/>
      <c r="AI583" s="110"/>
      <c r="AJ583" s="49"/>
      <c r="AK583" s="110"/>
      <c r="AL583" s="110"/>
      <c r="AM583" s="110"/>
      <c r="AN583" s="156"/>
      <c r="AO583" s="134"/>
      <c r="AP583" s="134"/>
      <c r="AQ583" s="110"/>
      <c r="AR583" s="110"/>
      <c r="AS583" s="49"/>
      <c r="AT583" s="110"/>
      <c r="AU583" s="110"/>
      <c r="AV583" s="110"/>
      <c r="AW583" s="49"/>
      <c r="AX583" s="69"/>
      <c r="BB583" s="49"/>
      <c r="BC583" s="69"/>
      <c r="BE583" s="49"/>
      <c r="BF583" s="69"/>
      <c r="BG583" s="69"/>
      <c r="BI583" s="49"/>
    </row>
    <row r="584" ht="15.75" customHeight="1">
      <c r="A584" s="69"/>
      <c r="D584" s="69"/>
      <c r="G584" s="155"/>
      <c r="H584" s="110"/>
      <c r="I584" s="175"/>
      <c r="J584" s="53"/>
      <c r="K584" s="110"/>
      <c r="L584" s="110"/>
      <c r="M584" s="110"/>
      <c r="N584" s="110"/>
      <c r="O584" s="110"/>
      <c r="P584" s="155"/>
      <c r="Q584" s="184"/>
      <c r="R584" s="49"/>
      <c r="S584" s="110"/>
      <c r="T584" s="111"/>
      <c r="U584" s="110"/>
      <c r="V584" s="110"/>
      <c r="W584" s="49"/>
      <c r="X584" s="110"/>
      <c r="Y584" s="110"/>
      <c r="Z584" s="110"/>
      <c r="AA584" s="49"/>
      <c r="AF584" s="49"/>
      <c r="AG584" s="110"/>
      <c r="AH584" s="110"/>
      <c r="AI584" s="110"/>
      <c r="AJ584" s="49"/>
      <c r="AK584" s="110"/>
      <c r="AL584" s="110"/>
      <c r="AM584" s="110"/>
      <c r="AN584" s="156"/>
      <c r="AO584" s="134"/>
      <c r="AP584" s="134"/>
      <c r="AQ584" s="110"/>
      <c r="AR584" s="110"/>
      <c r="AS584" s="49"/>
      <c r="AT584" s="110"/>
      <c r="AU584" s="110"/>
      <c r="AV584" s="110"/>
      <c r="AW584" s="49"/>
      <c r="AX584" s="69"/>
      <c r="BB584" s="49"/>
      <c r="BC584" s="69"/>
      <c r="BE584" s="49"/>
      <c r="BF584" s="69"/>
      <c r="BG584" s="69"/>
      <c r="BI584" s="49"/>
    </row>
    <row r="585" ht="15.75" customHeight="1">
      <c r="A585" s="69"/>
      <c r="D585" s="69"/>
      <c r="G585" s="155"/>
      <c r="H585" s="110"/>
      <c r="I585" s="175"/>
      <c r="J585" s="53"/>
      <c r="K585" s="110"/>
      <c r="L585" s="110"/>
      <c r="M585" s="110"/>
      <c r="N585" s="110"/>
      <c r="O585" s="110"/>
      <c r="P585" s="155"/>
      <c r="Q585" s="184"/>
      <c r="R585" s="49"/>
      <c r="S585" s="110"/>
      <c r="T585" s="111"/>
      <c r="U585" s="110"/>
      <c r="V585" s="110"/>
      <c r="W585" s="49"/>
      <c r="X585" s="110"/>
      <c r="Y585" s="110"/>
      <c r="Z585" s="110"/>
      <c r="AA585" s="49"/>
      <c r="AF585" s="49"/>
      <c r="AG585" s="110"/>
      <c r="AH585" s="110"/>
      <c r="AI585" s="110"/>
      <c r="AJ585" s="49"/>
      <c r="AK585" s="110"/>
      <c r="AL585" s="110"/>
      <c r="AM585" s="110"/>
      <c r="AN585" s="156"/>
      <c r="AO585" s="134"/>
      <c r="AP585" s="134"/>
      <c r="AQ585" s="110"/>
      <c r="AR585" s="110"/>
      <c r="AS585" s="49"/>
      <c r="AT585" s="110"/>
      <c r="AU585" s="110"/>
      <c r="AV585" s="110"/>
      <c r="AW585" s="49"/>
      <c r="AX585" s="69"/>
      <c r="BB585" s="49"/>
      <c r="BC585" s="69"/>
      <c r="BE585" s="49"/>
      <c r="BF585" s="69"/>
      <c r="BG585" s="69"/>
      <c r="BI585" s="49"/>
    </row>
    <row r="586" ht="15.75" customHeight="1">
      <c r="A586" s="69"/>
      <c r="D586" s="69"/>
      <c r="G586" s="155"/>
      <c r="H586" s="110"/>
      <c r="I586" s="175"/>
      <c r="J586" s="53"/>
      <c r="K586" s="110"/>
      <c r="L586" s="110"/>
      <c r="M586" s="110"/>
      <c r="N586" s="110"/>
      <c r="O586" s="110"/>
      <c r="P586" s="155"/>
      <c r="Q586" s="184"/>
      <c r="R586" s="49"/>
      <c r="S586" s="110"/>
      <c r="T586" s="111"/>
      <c r="U586" s="110"/>
      <c r="V586" s="110"/>
      <c r="W586" s="49"/>
      <c r="X586" s="110"/>
      <c r="Y586" s="110"/>
      <c r="Z586" s="110"/>
      <c r="AA586" s="49"/>
      <c r="AF586" s="49"/>
      <c r="AG586" s="110"/>
      <c r="AH586" s="110"/>
      <c r="AI586" s="110"/>
      <c r="AJ586" s="49"/>
      <c r="AK586" s="110"/>
      <c r="AL586" s="110"/>
      <c r="AM586" s="110"/>
      <c r="AN586" s="156"/>
      <c r="AO586" s="134"/>
      <c r="AP586" s="134"/>
      <c r="AQ586" s="110"/>
      <c r="AR586" s="110"/>
      <c r="AS586" s="49"/>
      <c r="AT586" s="110"/>
      <c r="AU586" s="110"/>
      <c r="AV586" s="110"/>
      <c r="AW586" s="49"/>
      <c r="AX586" s="69"/>
      <c r="BB586" s="49"/>
      <c r="BC586" s="69"/>
      <c r="BE586" s="49"/>
      <c r="BF586" s="69"/>
      <c r="BG586" s="69"/>
      <c r="BI586" s="49"/>
    </row>
    <row r="587" ht="15.75" customHeight="1">
      <c r="A587" s="69"/>
      <c r="D587" s="69"/>
      <c r="G587" s="155"/>
      <c r="H587" s="110"/>
      <c r="I587" s="175"/>
      <c r="J587" s="53"/>
      <c r="K587" s="110"/>
      <c r="L587" s="110"/>
      <c r="M587" s="110"/>
      <c r="N587" s="110"/>
      <c r="O587" s="110"/>
      <c r="P587" s="155"/>
      <c r="Q587" s="184"/>
      <c r="R587" s="49"/>
      <c r="S587" s="110"/>
      <c r="T587" s="111"/>
      <c r="U587" s="110"/>
      <c r="V587" s="110"/>
      <c r="W587" s="49"/>
      <c r="X587" s="110"/>
      <c r="Y587" s="110"/>
      <c r="Z587" s="110"/>
      <c r="AA587" s="49"/>
      <c r="AF587" s="49"/>
      <c r="AG587" s="110"/>
      <c r="AH587" s="110"/>
      <c r="AI587" s="110"/>
      <c r="AJ587" s="49"/>
      <c r="AK587" s="110"/>
      <c r="AL587" s="110"/>
      <c r="AM587" s="110"/>
      <c r="AN587" s="156"/>
      <c r="AO587" s="134"/>
      <c r="AP587" s="134"/>
      <c r="AQ587" s="110"/>
      <c r="AR587" s="110"/>
      <c r="AS587" s="49"/>
      <c r="AT587" s="110"/>
      <c r="AU587" s="110"/>
      <c r="AV587" s="110"/>
      <c r="AW587" s="49"/>
      <c r="AX587" s="69"/>
      <c r="BB587" s="49"/>
      <c r="BC587" s="69"/>
      <c r="BE587" s="49"/>
      <c r="BF587" s="69"/>
      <c r="BG587" s="69"/>
      <c r="BI587" s="49"/>
    </row>
    <row r="588" ht="15.75" customHeight="1">
      <c r="A588" s="69"/>
      <c r="D588" s="69"/>
      <c r="G588" s="155"/>
      <c r="H588" s="110"/>
      <c r="I588" s="175"/>
      <c r="J588" s="53"/>
      <c r="K588" s="110"/>
      <c r="L588" s="110"/>
      <c r="M588" s="110"/>
      <c r="N588" s="110"/>
      <c r="O588" s="110"/>
      <c r="P588" s="155"/>
      <c r="Q588" s="184"/>
      <c r="R588" s="49"/>
      <c r="S588" s="110"/>
      <c r="T588" s="111"/>
      <c r="U588" s="110"/>
      <c r="V588" s="110"/>
      <c r="W588" s="49"/>
      <c r="X588" s="110"/>
      <c r="Y588" s="110"/>
      <c r="Z588" s="110"/>
      <c r="AA588" s="49"/>
      <c r="AF588" s="49"/>
      <c r="AG588" s="110"/>
      <c r="AH588" s="110"/>
      <c r="AI588" s="110"/>
      <c r="AJ588" s="49"/>
      <c r="AK588" s="110"/>
      <c r="AL588" s="110"/>
      <c r="AM588" s="110"/>
      <c r="AN588" s="156"/>
      <c r="AO588" s="134"/>
      <c r="AP588" s="134"/>
      <c r="AQ588" s="110"/>
      <c r="AR588" s="110"/>
      <c r="AS588" s="49"/>
      <c r="AT588" s="110"/>
      <c r="AU588" s="110"/>
      <c r="AV588" s="110"/>
      <c r="AW588" s="49"/>
      <c r="AX588" s="69"/>
      <c r="BB588" s="49"/>
      <c r="BC588" s="69"/>
      <c r="BE588" s="49"/>
      <c r="BF588" s="69"/>
      <c r="BG588" s="69"/>
      <c r="BI588" s="49"/>
    </row>
    <row r="589" ht="15.75" customHeight="1">
      <c r="A589" s="69"/>
      <c r="D589" s="69"/>
      <c r="G589" s="155"/>
      <c r="H589" s="110"/>
      <c r="I589" s="175"/>
      <c r="J589" s="53"/>
      <c r="K589" s="110"/>
      <c r="L589" s="110"/>
      <c r="M589" s="110"/>
      <c r="N589" s="110"/>
      <c r="O589" s="110"/>
      <c r="P589" s="155"/>
      <c r="Q589" s="184"/>
      <c r="R589" s="49"/>
      <c r="S589" s="110"/>
      <c r="T589" s="111"/>
      <c r="U589" s="110"/>
      <c r="V589" s="110"/>
      <c r="W589" s="49"/>
      <c r="X589" s="110"/>
      <c r="Y589" s="110"/>
      <c r="Z589" s="110"/>
      <c r="AA589" s="49"/>
      <c r="AF589" s="49"/>
      <c r="AG589" s="110"/>
      <c r="AH589" s="110"/>
      <c r="AI589" s="110"/>
      <c r="AJ589" s="49"/>
      <c r="AK589" s="110"/>
      <c r="AL589" s="110"/>
      <c r="AM589" s="110"/>
      <c r="AN589" s="156"/>
      <c r="AO589" s="134"/>
      <c r="AP589" s="134"/>
      <c r="AQ589" s="110"/>
      <c r="AR589" s="110"/>
      <c r="AS589" s="49"/>
      <c r="AT589" s="110"/>
      <c r="AU589" s="110"/>
      <c r="AV589" s="110"/>
      <c r="AW589" s="49"/>
      <c r="AX589" s="69"/>
      <c r="BB589" s="49"/>
      <c r="BC589" s="69"/>
      <c r="BE589" s="49"/>
      <c r="BF589" s="69"/>
      <c r="BG589" s="69"/>
      <c r="BI589" s="49"/>
    </row>
    <row r="590" ht="15.75" customHeight="1">
      <c r="A590" s="69"/>
      <c r="D590" s="69"/>
      <c r="G590" s="155"/>
      <c r="H590" s="110"/>
      <c r="I590" s="175"/>
      <c r="J590" s="53"/>
      <c r="K590" s="110"/>
      <c r="L590" s="110"/>
      <c r="M590" s="110"/>
      <c r="N590" s="110"/>
      <c r="O590" s="110"/>
      <c r="P590" s="155"/>
      <c r="Q590" s="184"/>
      <c r="R590" s="49"/>
      <c r="S590" s="110"/>
      <c r="T590" s="111"/>
      <c r="U590" s="110"/>
      <c r="V590" s="110"/>
      <c r="W590" s="49"/>
      <c r="X590" s="110"/>
      <c r="Y590" s="110"/>
      <c r="Z590" s="110"/>
      <c r="AA590" s="49"/>
      <c r="AF590" s="49"/>
      <c r="AG590" s="110"/>
      <c r="AH590" s="110"/>
      <c r="AI590" s="110"/>
      <c r="AJ590" s="49"/>
      <c r="AK590" s="110"/>
      <c r="AL590" s="110"/>
      <c r="AM590" s="110"/>
      <c r="AN590" s="156"/>
      <c r="AO590" s="134"/>
      <c r="AP590" s="134"/>
      <c r="AQ590" s="110"/>
      <c r="AR590" s="110"/>
      <c r="AS590" s="49"/>
      <c r="AT590" s="110"/>
      <c r="AU590" s="110"/>
      <c r="AV590" s="110"/>
      <c r="AW590" s="49"/>
      <c r="AX590" s="69"/>
      <c r="BB590" s="49"/>
      <c r="BC590" s="69"/>
      <c r="BE590" s="49"/>
      <c r="BF590" s="69"/>
      <c r="BG590" s="69"/>
      <c r="BI590" s="49"/>
    </row>
    <row r="591" ht="15.75" customHeight="1">
      <c r="A591" s="69"/>
      <c r="D591" s="69"/>
      <c r="G591" s="155"/>
      <c r="H591" s="110"/>
      <c r="I591" s="175"/>
      <c r="J591" s="53"/>
      <c r="K591" s="110"/>
      <c r="L591" s="110"/>
      <c r="M591" s="110"/>
      <c r="N591" s="110"/>
      <c r="O591" s="110"/>
      <c r="P591" s="155"/>
      <c r="Q591" s="184"/>
      <c r="R591" s="49"/>
      <c r="S591" s="110"/>
      <c r="T591" s="111"/>
      <c r="U591" s="110"/>
      <c r="V591" s="110"/>
      <c r="W591" s="49"/>
      <c r="X591" s="110"/>
      <c r="Y591" s="110"/>
      <c r="Z591" s="110"/>
      <c r="AA591" s="49"/>
      <c r="AF591" s="49"/>
      <c r="AG591" s="110"/>
      <c r="AH591" s="110"/>
      <c r="AI591" s="110"/>
      <c r="AJ591" s="49"/>
      <c r="AK591" s="110"/>
      <c r="AL591" s="110"/>
      <c r="AM591" s="110"/>
      <c r="AN591" s="156"/>
      <c r="AO591" s="134"/>
      <c r="AP591" s="134"/>
      <c r="AQ591" s="110"/>
      <c r="AR591" s="110"/>
      <c r="AS591" s="49"/>
      <c r="AT591" s="110"/>
      <c r="AU591" s="110"/>
      <c r="AV591" s="110"/>
      <c r="AW591" s="49"/>
      <c r="AX591" s="69"/>
      <c r="BB591" s="49"/>
      <c r="BC591" s="69"/>
      <c r="BE591" s="49"/>
      <c r="BF591" s="69"/>
      <c r="BG591" s="69"/>
      <c r="BI591" s="49"/>
    </row>
    <row r="592" ht="15.75" customHeight="1">
      <c r="A592" s="69"/>
      <c r="D592" s="69"/>
      <c r="G592" s="155"/>
      <c r="H592" s="110"/>
      <c r="I592" s="175"/>
      <c r="J592" s="53"/>
      <c r="K592" s="110"/>
      <c r="L592" s="110"/>
      <c r="M592" s="110"/>
      <c r="N592" s="110"/>
      <c r="O592" s="110"/>
      <c r="P592" s="155"/>
      <c r="Q592" s="184"/>
      <c r="R592" s="49"/>
      <c r="S592" s="110"/>
      <c r="T592" s="111"/>
      <c r="U592" s="110"/>
      <c r="V592" s="110"/>
      <c r="W592" s="49"/>
      <c r="X592" s="110"/>
      <c r="Y592" s="110"/>
      <c r="Z592" s="110"/>
      <c r="AA592" s="49"/>
      <c r="AF592" s="49"/>
      <c r="AG592" s="110"/>
      <c r="AH592" s="110"/>
      <c r="AI592" s="110"/>
      <c r="AJ592" s="49"/>
      <c r="AK592" s="110"/>
      <c r="AL592" s="110"/>
      <c r="AM592" s="110"/>
      <c r="AN592" s="156"/>
      <c r="AO592" s="134"/>
      <c r="AP592" s="134"/>
      <c r="AQ592" s="110"/>
      <c r="AR592" s="110"/>
      <c r="AS592" s="49"/>
      <c r="AT592" s="110"/>
      <c r="AU592" s="110"/>
      <c r="AV592" s="110"/>
      <c r="AW592" s="49"/>
      <c r="AX592" s="69"/>
      <c r="BB592" s="49"/>
      <c r="BC592" s="69"/>
      <c r="BE592" s="49"/>
      <c r="BF592" s="69"/>
      <c r="BG592" s="69"/>
      <c r="BI592" s="49"/>
    </row>
    <row r="593" ht="15.75" customHeight="1">
      <c r="A593" s="69"/>
      <c r="D593" s="69"/>
      <c r="G593" s="155"/>
      <c r="H593" s="110"/>
      <c r="I593" s="175"/>
      <c r="J593" s="53"/>
      <c r="K593" s="110"/>
      <c r="L593" s="110"/>
      <c r="M593" s="110"/>
      <c r="N593" s="110"/>
      <c r="O593" s="110"/>
      <c r="P593" s="155"/>
      <c r="Q593" s="184"/>
      <c r="R593" s="49"/>
      <c r="S593" s="110"/>
      <c r="T593" s="111"/>
      <c r="U593" s="110"/>
      <c r="V593" s="110"/>
      <c r="W593" s="49"/>
      <c r="X593" s="110"/>
      <c r="Y593" s="110"/>
      <c r="Z593" s="110"/>
      <c r="AA593" s="49"/>
      <c r="AF593" s="49"/>
      <c r="AG593" s="110"/>
      <c r="AH593" s="110"/>
      <c r="AI593" s="110"/>
      <c r="AJ593" s="49"/>
      <c r="AK593" s="110"/>
      <c r="AL593" s="110"/>
      <c r="AM593" s="110"/>
      <c r="AN593" s="156"/>
      <c r="AO593" s="134"/>
      <c r="AP593" s="134"/>
      <c r="AQ593" s="110"/>
      <c r="AR593" s="110"/>
      <c r="AS593" s="49"/>
      <c r="AT593" s="110"/>
      <c r="AU593" s="110"/>
      <c r="AV593" s="110"/>
      <c r="AW593" s="49"/>
      <c r="AX593" s="69"/>
      <c r="BB593" s="49"/>
      <c r="BC593" s="69"/>
      <c r="BE593" s="49"/>
      <c r="BF593" s="69"/>
      <c r="BG593" s="69"/>
      <c r="BI593" s="49"/>
    </row>
    <row r="594" ht="15.75" customHeight="1">
      <c r="A594" s="69"/>
      <c r="D594" s="69"/>
      <c r="G594" s="155"/>
      <c r="H594" s="110"/>
      <c r="I594" s="175"/>
      <c r="J594" s="53"/>
      <c r="K594" s="110"/>
      <c r="L594" s="110"/>
      <c r="M594" s="110"/>
      <c r="N594" s="110"/>
      <c r="O594" s="110"/>
      <c r="P594" s="155"/>
      <c r="Q594" s="184"/>
      <c r="R594" s="49"/>
      <c r="S594" s="110"/>
      <c r="T594" s="111"/>
      <c r="U594" s="110"/>
      <c r="V594" s="110"/>
      <c r="W594" s="49"/>
      <c r="X594" s="110"/>
      <c r="Y594" s="110"/>
      <c r="Z594" s="110"/>
      <c r="AA594" s="49"/>
      <c r="AF594" s="49"/>
      <c r="AG594" s="110"/>
      <c r="AH594" s="110"/>
      <c r="AI594" s="110"/>
      <c r="AJ594" s="49"/>
      <c r="AK594" s="110"/>
      <c r="AL594" s="110"/>
      <c r="AM594" s="110"/>
      <c r="AN594" s="156"/>
      <c r="AO594" s="134"/>
      <c r="AP594" s="134"/>
      <c r="AQ594" s="110"/>
      <c r="AR594" s="110"/>
      <c r="AS594" s="49"/>
      <c r="AT594" s="110"/>
      <c r="AU594" s="110"/>
      <c r="AV594" s="110"/>
      <c r="AW594" s="49"/>
      <c r="AX594" s="69"/>
      <c r="BB594" s="49"/>
      <c r="BC594" s="69"/>
      <c r="BE594" s="49"/>
      <c r="BF594" s="69"/>
      <c r="BG594" s="69"/>
      <c r="BI594" s="49"/>
    </row>
    <row r="595" ht="15.75" customHeight="1">
      <c r="A595" s="69"/>
      <c r="D595" s="69"/>
      <c r="G595" s="155"/>
      <c r="H595" s="110"/>
      <c r="I595" s="175"/>
      <c r="J595" s="53"/>
      <c r="K595" s="110"/>
      <c r="L595" s="110"/>
      <c r="M595" s="110"/>
      <c r="N595" s="110"/>
      <c r="O595" s="110"/>
      <c r="P595" s="155"/>
      <c r="Q595" s="184"/>
      <c r="R595" s="49"/>
      <c r="S595" s="110"/>
      <c r="T595" s="111"/>
      <c r="U595" s="110"/>
      <c r="V595" s="110"/>
      <c r="W595" s="49"/>
      <c r="X595" s="110"/>
      <c r="Y595" s="110"/>
      <c r="Z595" s="110"/>
      <c r="AA595" s="49"/>
      <c r="AF595" s="49"/>
      <c r="AG595" s="110"/>
      <c r="AH595" s="110"/>
      <c r="AI595" s="110"/>
      <c r="AJ595" s="49"/>
      <c r="AK595" s="110"/>
      <c r="AL595" s="110"/>
      <c r="AM595" s="110"/>
      <c r="AN595" s="156"/>
      <c r="AO595" s="134"/>
      <c r="AP595" s="134"/>
      <c r="AQ595" s="110"/>
      <c r="AR595" s="110"/>
      <c r="AS595" s="49"/>
      <c r="AT595" s="110"/>
      <c r="AU595" s="110"/>
      <c r="AV595" s="110"/>
      <c r="AW595" s="49"/>
      <c r="AX595" s="69"/>
      <c r="BB595" s="49"/>
      <c r="BC595" s="69"/>
      <c r="BE595" s="49"/>
      <c r="BF595" s="69"/>
      <c r="BG595" s="69"/>
      <c r="BI595" s="49"/>
    </row>
    <row r="596" ht="15.75" customHeight="1">
      <c r="A596" s="69"/>
      <c r="D596" s="69"/>
      <c r="G596" s="155"/>
      <c r="H596" s="110"/>
      <c r="I596" s="175"/>
      <c r="J596" s="53"/>
      <c r="K596" s="110"/>
      <c r="L596" s="110"/>
      <c r="M596" s="110"/>
      <c r="N596" s="110"/>
      <c r="O596" s="110"/>
      <c r="P596" s="155"/>
      <c r="Q596" s="184"/>
      <c r="R596" s="49"/>
      <c r="S596" s="110"/>
      <c r="T596" s="111"/>
      <c r="U596" s="110"/>
      <c r="V596" s="110"/>
      <c r="W596" s="49"/>
      <c r="X596" s="110"/>
      <c r="Y596" s="110"/>
      <c r="Z596" s="110"/>
      <c r="AA596" s="49"/>
      <c r="AF596" s="49"/>
      <c r="AG596" s="110"/>
      <c r="AH596" s="110"/>
      <c r="AI596" s="110"/>
      <c r="AJ596" s="49"/>
      <c r="AK596" s="110"/>
      <c r="AL596" s="110"/>
      <c r="AM596" s="110"/>
      <c r="AN596" s="156"/>
      <c r="AO596" s="134"/>
      <c r="AP596" s="134"/>
      <c r="AQ596" s="110"/>
      <c r="AR596" s="110"/>
      <c r="AS596" s="49"/>
      <c r="AT596" s="110"/>
      <c r="AU596" s="110"/>
      <c r="AV596" s="110"/>
      <c r="AW596" s="49"/>
      <c r="AX596" s="69"/>
      <c r="BB596" s="49"/>
      <c r="BC596" s="69"/>
      <c r="BE596" s="49"/>
      <c r="BF596" s="69"/>
      <c r="BG596" s="69"/>
      <c r="BI596" s="49"/>
    </row>
    <row r="597" ht="15.75" customHeight="1">
      <c r="A597" s="69"/>
      <c r="D597" s="69"/>
      <c r="G597" s="155"/>
      <c r="H597" s="110"/>
      <c r="I597" s="175"/>
      <c r="J597" s="53"/>
      <c r="K597" s="110"/>
      <c r="L597" s="110"/>
      <c r="M597" s="110"/>
      <c r="N597" s="110"/>
      <c r="O597" s="110"/>
      <c r="P597" s="155"/>
      <c r="Q597" s="184"/>
      <c r="R597" s="49"/>
      <c r="S597" s="110"/>
      <c r="T597" s="111"/>
      <c r="U597" s="110"/>
      <c r="V597" s="110"/>
      <c r="W597" s="49"/>
      <c r="X597" s="110"/>
      <c r="Y597" s="110"/>
      <c r="Z597" s="110"/>
      <c r="AA597" s="49"/>
      <c r="AF597" s="49"/>
      <c r="AG597" s="110"/>
      <c r="AH597" s="110"/>
      <c r="AI597" s="110"/>
      <c r="AJ597" s="49"/>
      <c r="AK597" s="110"/>
      <c r="AL597" s="110"/>
      <c r="AM597" s="110"/>
      <c r="AN597" s="156"/>
      <c r="AO597" s="134"/>
      <c r="AP597" s="134"/>
      <c r="AQ597" s="110"/>
      <c r="AR597" s="110"/>
      <c r="AS597" s="49"/>
      <c r="AT597" s="110"/>
      <c r="AU597" s="110"/>
      <c r="AV597" s="110"/>
      <c r="AW597" s="49"/>
      <c r="AX597" s="69"/>
      <c r="BB597" s="49"/>
      <c r="BC597" s="69"/>
      <c r="BE597" s="49"/>
      <c r="BF597" s="69"/>
      <c r="BG597" s="69"/>
      <c r="BI597" s="49"/>
    </row>
    <row r="598" ht="15.75" customHeight="1">
      <c r="A598" s="69"/>
      <c r="D598" s="69"/>
      <c r="G598" s="155"/>
      <c r="H598" s="110"/>
      <c r="I598" s="175"/>
      <c r="J598" s="53"/>
      <c r="K598" s="110"/>
      <c r="L598" s="110"/>
      <c r="M598" s="110"/>
      <c r="N598" s="110"/>
      <c r="O598" s="110"/>
      <c r="P598" s="155"/>
      <c r="Q598" s="184"/>
      <c r="R598" s="49"/>
      <c r="S598" s="110"/>
      <c r="T598" s="111"/>
      <c r="U598" s="110"/>
      <c r="V598" s="110"/>
      <c r="W598" s="49"/>
      <c r="X598" s="110"/>
      <c r="Y598" s="110"/>
      <c r="Z598" s="110"/>
      <c r="AA598" s="49"/>
      <c r="AF598" s="49"/>
      <c r="AG598" s="110"/>
      <c r="AH598" s="110"/>
      <c r="AI598" s="110"/>
      <c r="AJ598" s="49"/>
      <c r="AK598" s="110"/>
      <c r="AL598" s="110"/>
      <c r="AM598" s="110"/>
      <c r="AN598" s="156"/>
      <c r="AO598" s="134"/>
      <c r="AP598" s="134"/>
      <c r="AQ598" s="110"/>
      <c r="AR598" s="110"/>
      <c r="AS598" s="49"/>
      <c r="AT598" s="110"/>
      <c r="AU598" s="110"/>
      <c r="AV598" s="110"/>
      <c r="AW598" s="49"/>
      <c r="AX598" s="69"/>
      <c r="BB598" s="49"/>
      <c r="BC598" s="69"/>
      <c r="BE598" s="49"/>
      <c r="BF598" s="69"/>
      <c r="BG598" s="69"/>
      <c r="BI598" s="49"/>
    </row>
    <row r="599" ht="15.75" customHeight="1">
      <c r="A599" s="69"/>
      <c r="D599" s="69"/>
      <c r="G599" s="155"/>
      <c r="H599" s="110"/>
      <c r="I599" s="175"/>
      <c r="J599" s="53"/>
      <c r="K599" s="110"/>
      <c r="L599" s="110"/>
      <c r="M599" s="110"/>
      <c r="N599" s="110"/>
      <c r="O599" s="110"/>
      <c r="P599" s="155"/>
      <c r="Q599" s="184"/>
      <c r="R599" s="49"/>
      <c r="S599" s="110"/>
      <c r="T599" s="111"/>
      <c r="U599" s="110"/>
      <c r="V599" s="110"/>
      <c r="W599" s="49"/>
      <c r="X599" s="110"/>
      <c r="Y599" s="110"/>
      <c r="Z599" s="110"/>
      <c r="AA599" s="49"/>
      <c r="AF599" s="49"/>
      <c r="AG599" s="110"/>
      <c r="AH599" s="110"/>
      <c r="AI599" s="110"/>
      <c r="AJ599" s="49"/>
      <c r="AK599" s="110"/>
      <c r="AL599" s="110"/>
      <c r="AM599" s="110"/>
      <c r="AN599" s="156"/>
      <c r="AO599" s="134"/>
      <c r="AP599" s="134"/>
      <c r="AQ599" s="110"/>
      <c r="AR599" s="110"/>
      <c r="AS599" s="49"/>
      <c r="AT599" s="110"/>
      <c r="AU599" s="110"/>
      <c r="AV599" s="110"/>
      <c r="AW599" s="49"/>
      <c r="AX599" s="69"/>
      <c r="BB599" s="49"/>
      <c r="BC599" s="69"/>
      <c r="BE599" s="49"/>
      <c r="BF599" s="69"/>
      <c r="BG599" s="69"/>
      <c r="BI599" s="49"/>
    </row>
    <row r="600" ht="15.75" customHeight="1">
      <c r="A600" s="69"/>
      <c r="D600" s="69"/>
      <c r="G600" s="155"/>
      <c r="H600" s="110"/>
      <c r="I600" s="175"/>
      <c r="J600" s="53"/>
      <c r="K600" s="110"/>
      <c r="L600" s="110"/>
      <c r="M600" s="110"/>
      <c r="N600" s="110"/>
      <c r="O600" s="110"/>
      <c r="P600" s="155"/>
      <c r="Q600" s="184"/>
      <c r="R600" s="49"/>
      <c r="S600" s="110"/>
      <c r="T600" s="111"/>
      <c r="U600" s="110"/>
      <c r="V600" s="110"/>
      <c r="W600" s="49"/>
      <c r="X600" s="110"/>
      <c r="Y600" s="110"/>
      <c r="Z600" s="110"/>
      <c r="AA600" s="49"/>
      <c r="AF600" s="49"/>
      <c r="AG600" s="110"/>
      <c r="AH600" s="110"/>
      <c r="AI600" s="110"/>
      <c r="AJ600" s="49"/>
      <c r="AK600" s="110"/>
      <c r="AL600" s="110"/>
      <c r="AM600" s="110"/>
      <c r="AN600" s="156"/>
      <c r="AO600" s="134"/>
      <c r="AP600" s="134"/>
      <c r="AQ600" s="110"/>
      <c r="AR600" s="110"/>
      <c r="AS600" s="49"/>
      <c r="AT600" s="110"/>
      <c r="AU600" s="110"/>
      <c r="AV600" s="110"/>
      <c r="AW600" s="49"/>
      <c r="AX600" s="69"/>
      <c r="BB600" s="49"/>
      <c r="BC600" s="69"/>
      <c r="BE600" s="49"/>
      <c r="BF600" s="69"/>
      <c r="BG600" s="69"/>
      <c r="BI600" s="49"/>
    </row>
    <row r="601" ht="15.75" customHeight="1">
      <c r="A601" s="69"/>
      <c r="D601" s="69"/>
      <c r="G601" s="155"/>
      <c r="H601" s="110"/>
      <c r="I601" s="175"/>
      <c r="J601" s="53"/>
      <c r="K601" s="110"/>
      <c r="L601" s="110"/>
      <c r="M601" s="110"/>
      <c r="N601" s="110"/>
      <c r="O601" s="110"/>
      <c r="P601" s="155"/>
      <c r="Q601" s="184"/>
      <c r="R601" s="49"/>
      <c r="S601" s="110"/>
      <c r="T601" s="111"/>
      <c r="U601" s="110"/>
      <c r="V601" s="110"/>
      <c r="W601" s="49"/>
      <c r="X601" s="110"/>
      <c r="Y601" s="110"/>
      <c r="Z601" s="110"/>
      <c r="AA601" s="49"/>
      <c r="AF601" s="49"/>
      <c r="AG601" s="110"/>
      <c r="AH601" s="110"/>
      <c r="AI601" s="110"/>
      <c r="AJ601" s="49"/>
      <c r="AK601" s="110"/>
      <c r="AL601" s="110"/>
      <c r="AM601" s="110"/>
      <c r="AN601" s="156"/>
      <c r="AO601" s="134"/>
      <c r="AP601" s="134"/>
      <c r="AQ601" s="110"/>
      <c r="AR601" s="110"/>
      <c r="AS601" s="49"/>
      <c r="AT601" s="110"/>
      <c r="AU601" s="110"/>
      <c r="AV601" s="110"/>
      <c r="AW601" s="49"/>
      <c r="AX601" s="69"/>
      <c r="BB601" s="49"/>
      <c r="BC601" s="69"/>
      <c r="BE601" s="49"/>
      <c r="BF601" s="69"/>
      <c r="BG601" s="69"/>
      <c r="BI601" s="49"/>
    </row>
    <row r="602" ht="15.75" customHeight="1">
      <c r="A602" s="69"/>
      <c r="D602" s="69"/>
      <c r="G602" s="155"/>
      <c r="H602" s="110"/>
      <c r="I602" s="175"/>
      <c r="J602" s="53"/>
      <c r="K602" s="110"/>
      <c r="L602" s="110"/>
      <c r="M602" s="110"/>
      <c r="N602" s="110"/>
      <c r="O602" s="110"/>
      <c r="P602" s="155"/>
      <c r="Q602" s="184"/>
      <c r="R602" s="49"/>
      <c r="S602" s="110"/>
      <c r="T602" s="111"/>
      <c r="U602" s="110"/>
      <c r="V602" s="110"/>
      <c r="W602" s="49"/>
      <c r="X602" s="110"/>
      <c r="Y602" s="110"/>
      <c r="Z602" s="110"/>
      <c r="AA602" s="49"/>
      <c r="AF602" s="49"/>
      <c r="AG602" s="110"/>
      <c r="AH602" s="110"/>
      <c r="AI602" s="110"/>
      <c r="AJ602" s="49"/>
      <c r="AK602" s="110"/>
      <c r="AL602" s="110"/>
      <c r="AM602" s="110"/>
      <c r="AN602" s="156"/>
      <c r="AO602" s="134"/>
      <c r="AP602" s="134"/>
      <c r="AQ602" s="110"/>
      <c r="AR602" s="110"/>
      <c r="AS602" s="49"/>
      <c r="AT602" s="110"/>
      <c r="AU602" s="110"/>
      <c r="AV602" s="110"/>
      <c r="AW602" s="49"/>
      <c r="AX602" s="69"/>
      <c r="BB602" s="49"/>
      <c r="BC602" s="69"/>
      <c r="BE602" s="49"/>
      <c r="BF602" s="69"/>
      <c r="BG602" s="69"/>
      <c r="BI602" s="49"/>
    </row>
    <row r="603" ht="15.75" customHeight="1">
      <c r="A603" s="69"/>
      <c r="D603" s="69"/>
      <c r="G603" s="155"/>
      <c r="H603" s="110"/>
      <c r="I603" s="175"/>
      <c r="J603" s="53"/>
      <c r="K603" s="110"/>
      <c r="L603" s="110"/>
      <c r="M603" s="110"/>
      <c r="N603" s="110"/>
      <c r="O603" s="110"/>
      <c r="P603" s="155"/>
      <c r="Q603" s="184"/>
      <c r="R603" s="49"/>
      <c r="S603" s="110"/>
      <c r="T603" s="111"/>
      <c r="U603" s="110"/>
      <c r="V603" s="110"/>
      <c r="W603" s="49"/>
      <c r="X603" s="110"/>
      <c r="Y603" s="110"/>
      <c r="Z603" s="110"/>
      <c r="AA603" s="49"/>
      <c r="AF603" s="49"/>
      <c r="AG603" s="110"/>
      <c r="AH603" s="110"/>
      <c r="AI603" s="110"/>
      <c r="AJ603" s="49"/>
      <c r="AK603" s="110"/>
      <c r="AL603" s="110"/>
      <c r="AM603" s="110"/>
      <c r="AN603" s="156"/>
      <c r="AO603" s="134"/>
      <c r="AP603" s="134"/>
      <c r="AQ603" s="110"/>
      <c r="AR603" s="110"/>
      <c r="AS603" s="49"/>
      <c r="AT603" s="110"/>
      <c r="AU603" s="110"/>
      <c r="AV603" s="110"/>
      <c r="AW603" s="49"/>
      <c r="AX603" s="69"/>
      <c r="BB603" s="49"/>
      <c r="BC603" s="69"/>
      <c r="BE603" s="49"/>
      <c r="BF603" s="69"/>
      <c r="BG603" s="69"/>
      <c r="BI603" s="49"/>
    </row>
    <row r="604" ht="15.75" customHeight="1">
      <c r="A604" s="69"/>
      <c r="D604" s="69"/>
      <c r="G604" s="155"/>
      <c r="H604" s="110"/>
      <c r="I604" s="175"/>
      <c r="J604" s="53"/>
      <c r="K604" s="110"/>
      <c r="L604" s="110"/>
      <c r="M604" s="110"/>
      <c r="N604" s="110"/>
      <c r="O604" s="110"/>
      <c r="P604" s="155"/>
      <c r="Q604" s="184"/>
      <c r="R604" s="49"/>
      <c r="S604" s="110"/>
      <c r="T604" s="111"/>
      <c r="U604" s="110"/>
      <c r="V604" s="110"/>
      <c r="W604" s="49"/>
      <c r="X604" s="110"/>
      <c r="Y604" s="110"/>
      <c r="Z604" s="110"/>
      <c r="AA604" s="49"/>
      <c r="AF604" s="49"/>
      <c r="AG604" s="110"/>
      <c r="AH604" s="110"/>
      <c r="AI604" s="110"/>
      <c r="AJ604" s="49"/>
      <c r="AK604" s="110"/>
      <c r="AL604" s="110"/>
      <c r="AM604" s="110"/>
      <c r="AN604" s="156"/>
      <c r="AO604" s="134"/>
      <c r="AP604" s="134"/>
      <c r="AQ604" s="110"/>
      <c r="AR604" s="110"/>
      <c r="AS604" s="49"/>
      <c r="AT604" s="110"/>
      <c r="AU604" s="110"/>
      <c r="AV604" s="110"/>
      <c r="AW604" s="49"/>
      <c r="AX604" s="69"/>
      <c r="BB604" s="49"/>
      <c r="BC604" s="69"/>
      <c r="BE604" s="49"/>
      <c r="BF604" s="69"/>
      <c r="BG604" s="69"/>
      <c r="BI604" s="49"/>
    </row>
    <row r="605" ht="15.75" customHeight="1">
      <c r="A605" s="69"/>
      <c r="D605" s="69"/>
      <c r="G605" s="155"/>
      <c r="H605" s="110"/>
      <c r="I605" s="175"/>
      <c r="J605" s="53"/>
      <c r="K605" s="110"/>
      <c r="L605" s="110"/>
      <c r="M605" s="110"/>
      <c r="N605" s="110"/>
      <c r="O605" s="110"/>
      <c r="P605" s="155"/>
      <c r="Q605" s="184"/>
      <c r="R605" s="49"/>
      <c r="S605" s="110"/>
      <c r="T605" s="111"/>
      <c r="U605" s="110"/>
      <c r="V605" s="110"/>
      <c r="W605" s="49"/>
      <c r="X605" s="110"/>
      <c r="Y605" s="110"/>
      <c r="Z605" s="110"/>
      <c r="AA605" s="49"/>
      <c r="AF605" s="49"/>
      <c r="AG605" s="110"/>
      <c r="AH605" s="110"/>
      <c r="AI605" s="110"/>
      <c r="AJ605" s="49"/>
      <c r="AK605" s="110"/>
      <c r="AL605" s="110"/>
      <c r="AM605" s="110"/>
      <c r="AN605" s="156"/>
      <c r="AO605" s="134"/>
      <c r="AP605" s="134"/>
      <c r="AQ605" s="110"/>
      <c r="AR605" s="110"/>
      <c r="AS605" s="49"/>
      <c r="AT605" s="110"/>
      <c r="AU605" s="110"/>
      <c r="AV605" s="110"/>
      <c r="AW605" s="49"/>
      <c r="AX605" s="69"/>
      <c r="BB605" s="49"/>
      <c r="BC605" s="69"/>
      <c r="BE605" s="49"/>
      <c r="BF605" s="69"/>
      <c r="BG605" s="69"/>
      <c r="BI605" s="49"/>
    </row>
    <row r="606" ht="15.75" customHeight="1">
      <c r="A606" s="69"/>
      <c r="D606" s="69"/>
      <c r="G606" s="155"/>
      <c r="H606" s="110"/>
      <c r="I606" s="175"/>
      <c r="J606" s="53"/>
      <c r="K606" s="110"/>
      <c r="L606" s="110"/>
      <c r="M606" s="110"/>
      <c r="N606" s="110"/>
      <c r="O606" s="110"/>
      <c r="P606" s="155"/>
      <c r="Q606" s="184"/>
      <c r="R606" s="49"/>
      <c r="S606" s="110"/>
      <c r="T606" s="111"/>
      <c r="U606" s="110"/>
      <c r="V606" s="110"/>
      <c r="W606" s="49"/>
      <c r="X606" s="110"/>
      <c r="Y606" s="110"/>
      <c r="Z606" s="110"/>
      <c r="AA606" s="49"/>
      <c r="AF606" s="49"/>
      <c r="AG606" s="110"/>
      <c r="AH606" s="110"/>
      <c r="AI606" s="110"/>
      <c r="AJ606" s="49"/>
      <c r="AK606" s="110"/>
      <c r="AL606" s="110"/>
      <c r="AM606" s="110"/>
      <c r="AN606" s="156"/>
      <c r="AO606" s="134"/>
      <c r="AP606" s="134"/>
      <c r="AQ606" s="110"/>
      <c r="AR606" s="110"/>
      <c r="AS606" s="49"/>
      <c r="AT606" s="110"/>
      <c r="AU606" s="110"/>
      <c r="AV606" s="110"/>
      <c r="AW606" s="49"/>
      <c r="AX606" s="69"/>
      <c r="BB606" s="49"/>
      <c r="BC606" s="69"/>
      <c r="BE606" s="49"/>
      <c r="BF606" s="69"/>
      <c r="BG606" s="69"/>
      <c r="BI606" s="49"/>
    </row>
    <row r="607" ht="15.75" customHeight="1">
      <c r="A607" s="69"/>
      <c r="D607" s="69"/>
      <c r="G607" s="155"/>
      <c r="H607" s="110"/>
      <c r="I607" s="175"/>
      <c r="J607" s="53"/>
      <c r="K607" s="110"/>
      <c r="L607" s="110"/>
      <c r="M607" s="110"/>
      <c r="N607" s="110"/>
      <c r="O607" s="110"/>
      <c r="P607" s="155"/>
      <c r="Q607" s="184"/>
      <c r="R607" s="49"/>
      <c r="S607" s="110"/>
      <c r="T607" s="111"/>
      <c r="U607" s="110"/>
      <c r="V607" s="110"/>
      <c r="W607" s="49"/>
      <c r="X607" s="110"/>
      <c r="Y607" s="110"/>
      <c r="Z607" s="110"/>
      <c r="AA607" s="49"/>
      <c r="AF607" s="49"/>
      <c r="AG607" s="110"/>
      <c r="AH607" s="110"/>
      <c r="AI607" s="110"/>
      <c r="AJ607" s="49"/>
      <c r="AK607" s="110"/>
      <c r="AL607" s="110"/>
      <c r="AM607" s="110"/>
      <c r="AN607" s="156"/>
      <c r="AO607" s="134"/>
      <c r="AP607" s="134"/>
      <c r="AQ607" s="110"/>
      <c r="AR607" s="110"/>
      <c r="AS607" s="49"/>
      <c r="AT607" s="110"/>
      <c r="AU607" s="110"/>
      <c r="AV607" s="110"/>
      <c r="AW607" s="49"/>
      <c r="AX607" s="69"/>
      <c r="BB607" s="49"/>
      <c r="BC607" s="69"/>
      <c r="BE607" s="49"/>
      <c r="BF607" s="69"/>
      <c r="BG607" s="69"/>
      <c r="BI607" s="49"/>
    </row>
    <row r="608" ht="15.75" customHeight="1">
      <c r="A608" s="69"/>
      <c r="D608" s="69"/>
      <c r="G608" s="155"/>
      <c r="H608" s="110"/>
      <c r="I608" s="175"/>
      <c r="J608" s="53"/>
      <c r="K608" s="110"/>
      <c r="L608" s="110"/>
      <c r="M608" s="110"/>
      <c r="N608" s="110"/>
      <c r="O608" s="110"/>
      <c r="P608" s="155"/>
      <c r="Q608" s="184"/>
      <c r="R608" s="49"/>
      <c r="S608" s="110"/>
      <c r="T608" s="111"/>
      <c r="U608" s="110"/>
      <c r="V608" s="110"/>
      <c r="W608" s="49"/>
      <c r="X608" s="110"/>
      <c r="Y608" s="110"/>
      <c r="Z608" s="110"/>
      <c r="AA608" s="49"/>
      <c r="AF608" s="49"/>
      <c r="AG608" s="110"/>
      <c r="AH608" s="110"/>
      <c r="AI608" s="110"/>
      <c r="AJ608" s="49"/>
      <c r="AK608" s="110"/>
      <c r="AL608" s="110"/>
      <c r="AM608" s="110"/>
      <c r="AN608" s="156"/>
      <c r="AO608" s="134"/>
      <c r="AP608" s="134"/>
      <c r="AQ608" s="110"/>
      <c r="AR608" s="110"/>
      <c r="AS608" s="49"/>
      <c r="AT608" s="110"/>
      <c r="AU608" s="110"/>
      <c r="AV608" s="110"/>
      <c r="AW608" s="49"/>
      <c r="AX608" s="69"/>
      <c r="BB608" s="49"/>
      <c r="BC608" s="69"/>
      <c r="BE608" s="49"/>
      <c r="BF608" s="69"/>
      <c r="BG608" s="69"/>
      <c r="BI608" s="49"/>
    </row>
    <row r="609" ht="15.75" customHeight="1">
      <c r="A609" s="69"/>
      <c r="D609" s="69"/>
      <c r="G609" s="155"/>
      <c r="H609" s="110"/>
      <c r="I609" s="175"/>
      <c r="J609" s="53"/>
      <c r="K609" s="110"/>
      <c r="L609" s="110"/>
      <c r="M609" s="110"/>
      <c r="N609" s="110"/>
      <c r="O609" s="110"/>
      <c r="P609" s="155"/>
      <c r="Q609" s="184"/>
      <c r="R609" s="49"/>
      <c r="S609" s="110"/>
      <c r="T609" s="111"/>
      <c r="U609" s="110"/>
      <c r="V609" s="110"/>
      <c r="W609" s="49"/>
      <c r="X609" s="110"/>
      <c r="Y609" s="110"/>
      <c r="Z609" s="110"/>
      <c r="AA609" s="49"/>
      <c r="AF609" s="49"/>
      <c r="AG609" s="110"/>
      <c r="AH609" s="110"/>
      <c r="AI609" s="110"/>
      <c r="AJ609" s="49"/>
      <c r="AK609" s="110"/>
      <c r="AL609" s="110"/>
      <c r="AM609" s="110"/>
      <c r="AN609" s="156"/>
      <c r="AO609" s="134"/>
      <c r="AP609" s="134"/>
      <c r="AQ609" s="110"/>
      <c r="AR609" s="110"/>
      <c r="AS609" s="49"/>
      <c r="AT609" s="110"/>
      <c r="AU609" s="110"/>
      <c r="AV609" s="110"/>
      <c r="AW609" s="49"/>
      <c r="AX609" s="69"/>
      <c r="BB609" s="49"/>
      <c r="BC609" s="69"/>
      <c r="BE609" s="49"/>
      <c r="BF609" s="69"/>
      <c r="BG609" s="69"/>
      <c r="BI609" s="49"/>
    </row>
    <row r="610" ht="15.75" customHeight="1">
      <c r="A610" s="69"/>
      <c r="D610" s="69"/>
      <c r="G610" s="155"/>
      <c r="H610" s="110"/>
      <c r="I610" s="175"/>
      <c r="J610" s="53"/>
      <c r="K610" s="110"/>
      <c r="L610" s="110"/>
      <c r="M610" s="110"/>
      <c r="N610" s="110"/>
      <c r="O610" s="110"/>
      <c r="P610" s="155"/>
      <c r="Q610" s="184"/>
      <c r="R610" s="49"/>
      <c r="S610" s="110"/>
      <c r="T610" s="111"/>
      <c r="U610" s="110"/>
      <c r="V610" s="110"/>
      <c r="W610" s="49"/>
      <c r="X610" s="110"/>
      <c r="Y610" s="110"/>
      <c r="Z610" s="110"/>
      <c r="AA610" s="49"/>
      <c r="AF610" s="49"/>
      <c r="AG610" s="110"/>
      <c r="AH610" s="110"/>
      <c r="AI610" s="110"/>
      <c r="AJ610" s="49"/>
      <c r="AK610" s="110"/>
      <c r="AL610" s="110"/>
      <c r="AM610" s="110"/>
      <c r="AN610" s="156"/>
      <c r="AO610" s="134"/>
      <c r="AP610" s="134"/>
      <c r="AQ610" s="110"/>
      <c r="AR610" s="110"/>
      <c r="AS610" s="49"/>
      <c r="AT610" s="110"/>
      <c r="AU610" s="110"/>
      <c r="AV610" s="110"/>
      <c r="AW610" s="49"/>
      <c r="AX610" s="69"/>
      <c r="BB610" s="49"/>
      <c r="BC610" s="69"/>
      <c r="BE610" s="49"/>
      <c r="BF610" s="69"/>
      <c r="BG610" s="69"/>
      <c r="BI610" s="49"/>
    </row>
    <row r="611" ht="15.75" customHeight="1">
      <c r="A611" s="69"/>
      <c r="D611" s="69"/>
      <c r="G611" s="155"/>
      <c r="H611" s="110"/>
      <c r="I611" s="175"/>
      <c r="J611" s="53"/>
      <c r="K611" s="110"/>
      <c r="L611" s="110"/>
      <c r="M611" s="110"/>
      <c r="N611" s="110"/>
      <c r="O611" s="110"/>
      <c r="P611" s="155"/>
      <c r="Q611" s="184"/>
      <c r="R611" s="49"/>
      <c r="S611" s="110"/>
      <c r="T611" s="111"/>
      <c r="U611" s="110"/>
      <c r="V611" s="110"/>
      <c r="W611" s="49"/>
      <c r="X611" s="110"/>
      <c r="Y611" s="110"/>
      <c r="Z611" s="110"/>
      <c r="AA611" s="49"/>
      <c r="AF611" s="49"/>
      <c r="AG611" s="110"/>
      <c r="AH611" s="110"/>
      <c r="AI611" s="110"/>
      <c r="AJ611" s="49"/>
      <c r="AK611" s="110"/>
      <c r="AL611" s="110"/>
      <c r="AM611" s="110"/>
      <c r="AN611" s="156"/>
      <c r="AO611" s="134"/>
      <c r="AP611" s="134"/>
      <c r="AQ611" s="110"/>
      <c r="AR611" s="110"/>
      <c r="AS611" s="49"/>
      <c r="AT611" s="110"/>
      <c r="AU611" s="110"/>
      <c r="AV611" s="110"/>
      <c r="AW611" s="49"/>
      <c r="AX611" s="69"/>
      <c r="BB611" s="49"/>
      <c r="BC611" s="69"/>
      <c r="BE611" s="49"/>
      <c r="BF611" s="69"/>
      <c r="BG611" s="69"/>
      <c r="BI611" s="49"/>
    </row>
    <row r="612" ht="15.75" customHeight="1">
      <c r="A612" s="69"/>
      <c r="D612" s="69"/>
      <c r="G612" s="155"/>
      <c r="H612" s="110"/>
      <c r="I612" s="175"/>
      <c r="J612" s="53"/>
      <c r="K612" s="110"/>
      <c r="L612" s="110"/>
      <c r="M612" s="110"/>
      <c r="N612" s="110"/>
      <c r="O612" s="110"/>
      <c r="P612" s="155"/>
      <c r="Q612" s="184"/>
      <c r="R612" s="49"/>
      <c r="S612" s="110"/>
      <c r="T612" s="111"/>
      <c r="U612" s="110"/>
      <c r="V612" s="110"/>
      <c r="W612" s="49"/>
      <c r="X612" s="110"/>
      <c r="Y612" s="110"/>
      <c r="Z612" s="110"/>
      <c r="AA612" s="49"/>
      <c r="AF612" s="49"/>
      <c r="AG612" s="110"/>
      <c r="AH612" s="110"/>
      <c r="AI612" s="110"/>
      <c r="AJ612" s="49"/>
      <c r="AK612" s="110"/>
      <c r="AL612" s="110"/>
      <c r="AM612" s="110"/>
      <c r="AN612" s="156"/>
      <c r="AO612" s="134"/>
      <c r="AP612" s="134"/>
      <c r="AQ612" s="110"/>
      <c r="AR612" s="110"/>
      <c r="AS612" s="49"/>
      <c r="AT612" s="110"/>
      <c r="AU612" s="110"/>
      <c r="AV612" s="110"/>
      <c r="AW612" s="49"/>
      <c r="AX612" s="69"/>
      <c r="BB612" s="49"/>
      <c r="BC612" s="69"/>
      <c r="BE612" s="49"/>
      <c r="BF612" s="69"/>
      <c r="BG612" s="69"/>
      <c r="BI612" s="49"/>
    </row>
    <row r="613" ht="15.75" customHeight="1">
      <c r="A613" s="69"/>
      <c r="D613" s="69"/>
      <c r="G613" s="155"/>
      <c r="H613" s="110"/>
      <c r="I613" s="175"/>
      <c r="J613" s="53"/>
      <c r="K613" s="110"/>
      <c r="L613" s="110"/>
      <c r="M613" s="110"/>
      <c r="N613" s="110"/>
      <c r="O613" s="110"/>
      <c r="P613" s="155"/>
      <c r="Q613" s="184"/>
      <c r="R613" s="49"/>
      <c r="S613" s="110"/>
      <c r="T613" s="111"/>
      <c r="U613" s="110"/>
      <c r="V613" s="110"/>
      <c r="W613" s="49"/>
      <c r="X613" s="110"/>
      <c r="Y613" s="110"/>
      <c r="Z613" s="110"/>
      <c r="AA613" s="49"/>
      <c r="AF613" s="49"/>
      <c r="AG613" s="110"/>
      <c r="AH613" s="110"/>
      <c r="AI613" s="110"/>
      <c r="AJ613" s="49"/>
      <c r="AK613" s="110"/>
      <c r="AL613" s="110"/>
      <c r="AM613" s="110"/>
      <c r="AN613" s="156"/>
      <c r="AO613" s="134"/>
      <c r="AP613" s="134"/>
      <c r="AQ613" s="110"/>
      <c r="AR613" s="110"/>
      <c r="AS613" s="49"/>
      <c r="AT613" s="110"/>
      <c r="AU613" s="110"/>
      <c r="AV613" s="110"/>
      <c r="AW613" s="49"/>
      <c r="AX613" s="69"/>
      <c r="BB613" s="49"/>
      <c r="BC613" s="69"/>
      <c r="BE613" s="49"/>
      <c r="BF613" s="69"/>
      <c r="BG613" s="69"/>
      <c r="BI613" s="49"/>
    </row>
    <row r="614" ht="15.75" customHeight="1">
      <c r="A614" s="69"/>
      <c r="D614" s="69"/>
      <c r="G614" s="155"/>
      <c r="H614" s="110"/>
      <c r="I614" s="175"/>
      <c r="J614" s="53"/>
      <c r="K614" s="110"/>
      <c r="L614" s="110"/>
      <c r="M614" s="110"/>
      <c r="N614" s="110"/>
      <c r="O614" s="110"/>
      <c r="P614" s="155"/>
      <c r="Q614" s="184"/>
      <c r="R614" s="49"/>
      <c r="S614" s="110"/>
      <c r="T614" s="111"/>
      <c r="U614" s="110"/>
      <c r="V614" s="110"/>
      <c r="W614" s="49"/>
      <c r="X614" s="110"/>
      <c r="Y614" s="110"/>
      <c r="Z614" s="110"/>
      <c r="AA614" s="49"/>
      <c r="AF614" s="49"/>
      <c r="AG614" s="110"/>
      <c r="AH614" s="110"/>
      <c r="AI614" s="110"/>
      <c r="AJ614" s="49"/>
      <c r="AK614" s="110"/>
      <c r="AL614" s="110"/>
      <c r="AM614" s="110"/>
      <c r="AN614" s="156"/>
      <c r="AO614" s="134"/>
      <c r="AP614" s="134"/>
      <c r="AQ614" s="110"/>
      <c r="AR614" s="110"/>
      <c r="AS614" s="49"/>
      <c r="AT614" s="110"/>
      <c r="AU614" s="110"/>
      <c r="AV614" s="110"/>
      <c r="AW614" s="49"/>
      <c r="AX614" s="69"/>
      <c r="BB614" s="49"/>
      <c r="BC614" s="69"/>
      <c r="BE614" s="49"/>
      <c r="BF614" s="69"/>
      <c r="BG614" s="69"/>
      <c r="BI614" s="49"/>
    </row>
    <row r="615" ht="15.75" customHeight="1">
      <c r="A615" s="69"/>
      <c r="D615" s="69"/>
      <c r="G615" s="155"/>
      <c r="H615" s="110"/>
      <c r="I615" s="175"/>
      <c r="J615" s="53"/>
      <c r="K615" s="110"/>
      <c r="L615" s="110"/>
      <c r="M615" s="110"/>
      <c r="N615" s="110"/>
      <c r="O615" s="110"/>
      <c r="P615" s="155"/>
      <c r="Q615" s="184"/>
      <c r="R615" s="49"/>
      <c r="S615" s="110"/>
      <c r="T615" s="111"/>
      <c r="U615" s="110"/>
      <c r="V615" s="110"/>
      <c r="W615" s="49"/>
      <c r="X615" s="110"/>
      <c r="Y615" s="110"/>
      <c r="Z615" s="110"/>
      <c r="AA615" s="49"/>
      <c r="AF615" s="49"/>
      <c r="AG615" s="110"/>
      <c r="AH615" s="110"/>
      <c r="AI615" s="110"/>
      <c r="AJ615" s="49"/>
      <c r="AK615" s="110"/>
      <c r="AL615" s="110"/>
      <c r="AM615" s="110"/>
      <c r="AN615" s="156"/>
      <c r="AO615" s="134"/>
      <c r="AP615" s="134"/>
      <c r="AQ615" s="110"/>
      <c r="AR615" s="110"/>
      <c r="AS615" s="49"/>
      <c r="AT615" s="110"/>
      <c r="AU615" s="110"/>
      <c r="AV615" s="110"/>
      <c r="AW615" s="49"/>
      <c r="AX615" s="69"/>
      <c r="BB615" s="49"/>
      <c r="BC615" s="69"/>
      <c r="BE615" s="49"/>
      <c r="BF615" s="69"/>
      <c r="BG615" s="69"/>
      <c r="BI615" s="49"/>
    </row>
    <row r="616" ht="15.75" customHeight="1">
      <c r="A616" s="69"/>
      <c r="D616" s="69"/>
      <c r="G616" s="155"/>
      <c r="H616" s="110"/>
      <c r="I616" s="175"/>
      <c r="J616" s="53"/>
      <c r="K616" s="110"/>
      <c r="L616" s="110"/>
      <c r="M616" s="110"/>
      <c r="N616" s="110"/>
      <c r="O616" s="110"/>
      <c r="P616" s="155"/>
      <c r="Q616" s="184"/>
      <c r="R616" s="49"/>
      <c r="S616" s="110"/>
      <c r="T616" s="111"/>
      <c r="U616" s="110"/>
      <c r="V616" s="110"/>
      <c r="W616" s="49"/>
      <c r="X616" s="110"/>
      <c r="Y616" s="110"/>
      <c r="Z616" s="110"/>
      <c r="AA616" s="49"/>
      <c r="AF616" s="49"/>
      <c r="AG616" s="110"/>
      <c r="AH616" s="110"/>
      <c r="AI616" s="110"/>
      <c r="AJ616" s="49"/>
      <c r="AK616" s="110"/>
      <c r="AL616" s="110"/>
      <c r="AM616" s="110"/>
      <c r="AN616" s="156"/>
      <c r="AO616" s="134"/>
      <c r="AP616" s="134"/>
      <c r="AQ616" s="110"/>
      <c r="AR616" s="110"/>
      <c r="AS616" s="49"/>
      <c r="AT616" s="110"/>
      <c r="AU616" s="110"/>
      <c r="AV616" s="110"/>
      <c r="AW616" s="49"/>
      <c r="AX616" s="69"/>
      <c r="BB616" s="49"/>
      <c r="BC616" s="69"/>
      <c r="BE616" s="49"/>
      <c r="BF616" s="69"/>
      <c r="BG616" s="69"/>
      <c r="BI616" s="49"/>
    </row>
    <row r="617" ht="15.75" customHeight="1">
      <c r="A617" s="69"/>
      <c r="D617" s="69"/>
      <c r="G617" s="155"/>
      <c r="H617" s="110"/>
      <c r="I617" s="175"/>
      <c r="J617" s="53"/>
      <c r="K617" s="110"/>
      <c r="L617" s="110"/>
      <c r="M617" s="110"/>
      <c r="N617" s="110"/>
      <c r="O617" s="110"/>
      <c r="P617" s="155"/>
      <c r="Q617" s="184"/>
      <c r="R617" s="49"/>
      <c r="S617" s="110"/>
      <c r="T617" s="111"/>
      <c r="U617" s="110"/>
      <c r="V617" s="110"/>
      <c r="W617" s="49"/>
      <c r="X617" s="110"/>
      <c r="Y617" s="110"/>
      <c r="Z617" s="110"/>
      <c r="AA617" s="49"/>
      <c r="AF617" s="49"/>
      <c r="AG617" s="110"/>
      <c r="AH617" s="110"/>
      <c r="AI617" s="110"/>
      <c r="AJ617" s="49"/>
      <c r="AK617" s="110"/>
      <c r="AL617" s="110"/>
      <c r="AM617" s="110"/>
      <c r="AN617" s="156"/>
      <c r="AO617" s="134"/>
      <c r="AP617" s="134"/>
      <c r="AQ617" s="110"/>
      <c r="AR617" s="110"/>
      <c r="AS617" s="49"/>
      <c r="AT617" s="110"/>
      <c r="AU617" s="110"/>
      <c r="AV617" s="110"/>
      <c r="AW617" s="49"/>
      <c r="AX617" s="69"/>
      <c r="BB617" s="49"/>
      <c r="BC617" s="69"/>
      <c r="BE617" s="49"/>
      <c r="BF617" s="69"/>
      <c r="BG617" s="69"/>
      <c r="BI617" s="49"/>
    </row>
    <row r="618" ht="15.75" customHeight="1">
      <c r="A618" s="69"/>
      <c r="D618" s="69"/>
      <c r="G618" s="155"/>
      <c r="H618" s="110"/>
      <c r="I618" s="175"/>
      <c r="J618" s="53"/>
      <c r="K618" s="110"/>
      <c r="L618" s="110"/>
      <c r="M618" s="110"/>
      <c r="N618" s="110"/>
      <c r="O618" s="110"/>
      <c r="P618" s="155"/>
      <c r="Q618" s="184"/>
      <c r="R618" s="49"/>
      <c r="S618" s="110"/>
      <c r="T618" s="111"/>
      <c r="U618" s="110"/>
      <c r="V618" s="110"/>
      <c r="W618" s="49"/>
      <c r="X618" s="110"/>
      <c r="Y618" s="110"/>
      <c r="Z618" s="110"/>
      <c r="AA618" s="49"/>
      <c r="AF618" s="49"/>
      <c r="AG618" s="110"/>
      <c r="AH618" s="110"/>
      <c r="AI618" s="110"/>
      <c r="AJ618" s="49"/>
      <c r="AK618" s="110"/>
      <c r="AL618" s="110"/>
      <c r="AM618" s="110"/>
      <c r="AN618" s="156"/>
      <c r="AO618" s="134"/>
      <c r="AP618" s="134"/>
      <c r="AQ618" s="110"/>
      <c r="AR618" s="110"/>
      <c r="AS618" s="49"/>
      <c r="AT618" s="110"/>
      <c r="AU618" s="110"/>
      <c r="AV618" s="110"/>
      <c r="AW618" s="49"/>
      <c r="AX618" s="69"/>
      <c r="BB618" s="49"/>
      <c r="BC618" s="69"/>
      <c r="BE618" s="49"/>
      <c r="BF618" s="69"/>
      <c r="BG618" s="69"/>
      <c r="BI618" s="49"/>
    </row>
    <row r="619" ht="15.75" customHeight="1">
      <c r="A619" s="69"/>
      <c r="D619" s="69"/>
      <c r="G619" s="155"/>
      <c r="H619" s="110"/>
      <c r="I619" s="175"/>
      <c r="J619" s="53"/>
      <c r="K619" s="110"/>
      <c r="L619" s="110"/>
      <c r="M619" s="110"/>
      <c r="N619" s="110"/>
      <c r="O619" s="110"/>
      <c r="P619" s="155"/>
      <c r="Q619" s="184"/>
      <c r="R619" s="49"/>
      <c r="S619" s="110"/>
      <c r="T619" s="111"/>
      <c r="U619" s="110"/>
      <c r="V619" s="110"/>
      <c r="W619" s="49"/>
      <c r="X619" s="110"/>
      <c r="Y619" s="110"/>
      <c r="Z619" s="110"/>
      <c r="AA619" s="49"/>
      <c r="AF619" s="49"/>
      <c r="AG619" s="110"/>
      <c r="AH619" s="110"/>
      <c r="AI619" s="110"/>
      <c r="AJ619" s="49"/>
      <c r="AK619" s="110"/>
      <c r="AL619" s="110"/>
      <c r="AM619" s="110"/>
      <c r="AN619" s="156"/>
      <c r="AO619" s="134"/>
      <c r="AP619" s="134"/>
      <c r="AQ619" s="110"/>
      <c r="AR619" s="110"/>
      <c r="AS619" s="49"/>
      <c r="AT619" s="110"/>
      <c r="AU619" s="110"/>
      <c r="AV619" s="110"/>
      <c r="AW619" s="49"/>
      <c r="AX619" s="69"/>
      <c r="BB619" s="49"/>
      <c r="BC619" s="69"/>
      <c r="BE619" s="49"/>
      <c r="BF619" s="69"/>
      <c r="BG619" s="69"/>
      <c r="BI619" s="49"/>
    </row>
    <row r="620" ht="15.75" customHeight="1">
      <c r="A620" s="69"/>
      <c r="D620" s="69"/>
      <c r="G620" s="155"/>
      <c r="H620" s="110"/>
      <c r="I620" s="175"/>
      <c r="J620" s="53"/>
      <c r="K620" s="110"/>
      <c r="L620" s="110"/>
      <c r="M620" s="110"/>
      <c r="N620" s="110"/>
      <c r="O620" s="110"/>
      <c r="P620" s="155"/>
      <c r="Q620" s="184"/>
      <c r="R620" s="49"/>
      <c r="S620" s="110"/>
      <c r="T620" s="111"/>
      <c r="U620" s="110"/>
      <c r="V620" s="110"/>
      <c r="W620" s="49"/>
      <c r="X620" s="110"/>
      <c r="Y620" s="110"/>
      <c r="Z620" s="110"/>
      <c r="AA620" s="49"/>
      <c r="AF620" s="49"/>
      <c r="AG620" s="110"/>
      <c r="AH620" s="110"/>
      <c r="AI620" s="110"/>
      <c r="AJ620" s="49"/>
      <c r="AK620" s="110"/>
      <c r="AL620" s="110"/>
      <c r="AM620" s="110"/>
      <c r="AN620" s="156"/>
      <c r="AO620" s="134"/>
      <c r="AP620" s="134"/>
      <c r="AQ620" s="110"/>
      <c r="AR620" s="110"/>
      <c r="AS620" s="49"/>
      <c r="AT620" s="110"/>
      <c r="AU620" s="110"/>
      <c r="AV620" s="110"/>
      <c r="AW620" s="49"/>
      <c r="AX620" s="69"/>
      <c r="BB620" s="49"/>
      <c r="BC620" s="69"/>
      <c r="BE620" s="49"/>
      <c r="BF620" s="69"/>
      <c r="BG620" s="69"/>
      <c r="BI620" s="49"/>
    </row>
    <row r="621" ht="15.75" customHeight="1">
      <c r="A621" s="69"/>
      <c r="D621" s="69"/>
      <c r="G621" s="155"/>
      <c r="H621" s="110"/>
      <c r="I621" s="175"/>
      <c r="J621" s="53"/>
      <c r="K621" s="110"/>
      <c r="L621" s="110"/>
      <c r="M621" s="110"/>
      <c r="N621" s="110"/>
      <c r="O621" s="110"/>
      <c r="P621" s="155"/>
      <c r="Q621" s="184"/>
      <c r="R621" s="49"/>
      <c r="S621" s="110"/>
      <c r="T621" s="111"/>
      <c r="U621" s="110"/>
      <c r="V621" s="110"/>
      <c r="W621" s="49"/>
      <c r="X621" s="110"/>
      <c r="Y621" s="110"/>
      <c r="Z621" s="110"/>
      <c r="AA621" s="49"/>
      <c r="AF621" s="49"/>
      <c r="AG621" s="110"/>
      <c r="AH621" s="110"/>
      <c r="AI621" s="110"/>
      <c r="AJ621" s="49"/>
      <c r="AK621" s="110"/>
      <c r="AL621" s="110"/>
      <c r="AM621" s="110"/>
      <c r="AN621" s="156"/>
      <c r="AO621" s="134"/>
      <c r="AP621" s="134"/>
      <c r="AQ621" s="110"/>
      <c r="AR621" s="110"/>
      <c r="AS621" s="49"/>
      <c r="AT621" s="110"/>
      <c r="AU621" s="110"/>
      <c r="AV621" s="110"/>
      <c r="AW621" s="49"/>
      <c r="AX621" s="69"/>
      <c r="BB621" s="49"/>
      <c r="BC621" s="69"/>
      <c r="BE621" s="49"/>
      <c r="BF621" s="69"/>
      <c r="BG621" s="69"/>
      <c r="BI621" s="49"/>
    </row>
    <row r="622" ht="15.75" customHeight="1">
      <c r="A622" s="69"/>
      <c r="D622" s="69"/>
      <c r="G622" s="155"/>
      <c r="H622" s="110"/>
      <c r="I622" s="175"/>
      <c r="J622" s="53"/>
      <c r="K622" s="110"/>
      <c r="L622" s="110"/>
      <c r="M622" s="110"/>
      <c r="N622" s="110"/>
      <c r="O622" s="110"/>
      <c r="P622" s="155"/>
      <c r="Q622" s="184"/>
      <c r="R622" s="49"/>
      <c r="S622" s="110"/>
      <c r="T622" s="111"/>
      <c r="U622" s="110"/>
      <c r="V622" s="110"/>
      <c r="W622" s="49"/>
      <c r="X622" s="110"/>
      <c r="Y622" s="110"/>
      <c r="Z622" s="110"/>
      <c r="AA622" s="49"/>
      <c r="AF622" s="49"/>
      <c r="AG622" s="110"/>
      <c r="AH622" s="110"/>
      <c r="AI622" s="110"/>
      <c r="AJ622" s="49"/>
      <c r="AK622" s="110"/>
      <c r="AL622" s="110"/>
      <c r="AM622" s="110"/>
      <c r="AN622" s="156"/>
      <c r="AO622" s="134"/>
      <c r="AP622" s="134"/>
      <c r="AQ622" s="110"/>
      <c r="AR622" s="110"/>
      <c r="AS622" s="49"/>
      <c r="AT622" s="110"/>
      <c r="AU622" s="110"/>
      <c r="AV622" s="110"/>
      <c r="AW622" s="49"/>
      <c r="AX622" s="69"/>
      <c r="BB622" s="49"/>
      <c r="BC622" s="69"/>
      <c r="BE622" s="49"/>
      <c r="BF622" s="69"/>
      <c r="BG622" s="69"/>
      <c r="BI622" s="49"/>
    </row>
    <row r="623" ht="15.75" customHeight="1">
      <c r="A623" s="69"/>
      <c r="D623" s="69"/>
      <c r="G623" s="155"/>
      <c r="H623" s="110"/>
      <c r="I623" s="175"/>
      <c r="J623" s="53"/>
      <c r="K623" s="110"/>
      <c r="L623" s="110"/>
      <c r="M623" s="110"/>
      <c r="N623" s="110"/>
      <c r="O623" s="110"/>
      <c r="P623" s="155"/>
      <c r="Q623" s="184"/>
      <c r="R623" s="49"/>
      <c r="S623" s="110"/>
      <c r="T623" s="111"/>
      <c r="U623" s="110"/>
      <c r="V623" s="110"/>
      <c r="W623" s="49"/>
      <c r="X623" s="110"/>
      <c r="Y623" s="110"/>
      <c r="Z623" s="110"/>
      <c r="AA623" s="49"/>
      <c r="AF623" s="49"/>
      <c r="AG623" s="110"/>
      <c r="AH623" s="110"/>
      <c r="AI623" s="110"/>
      <c r="AJ623" s="49"/>
      <c r="AK623" s="110"/>
      <c r="AL623" s="110"/>
      <c r="AM623" s="110"/>
      <c r="AN623" s="156"/>
      <c r="AO623" s="134"/>
      <c r="AP623" s="134"/>
      <c r="AQ623" s="110"/>
      <c r="AR623" s="110"/>
      <c r="AS623" s="49"/>
      <c r="AT623" s="110"/>
      <c r="AU623" s="110"/>
      <c r="AV623" s="110"/>
      <c r="AW623" s="49"/>
      <c r="AX623" s="69"/>
      <c r="BB623" s="49"/>
      <c r="BC623" s="69"/>
      <c r="BE623" s="49"/>
      <c r="BF623" s="69"/>
      <c r="BG623" s="69"/>
      <c r="BI623" s="49"/>
    </row>
    <row r="624" ht="15.75" customHeight="1">
      <c r="A624" s="69"/>
      <c r="D624" s="69"/>
      <c r="G624" s="155"/>
      <c r="H624" s="110"/>
      <c r="I624" s="175"/>
      <c r="J624" s="53"/>
      <c r="K624" s="110"/>
      <c r="L624" s="110"/>
      <c r="M624" s="110"/>
      <c r="N624" s="110"/>
      <c r="O624" s="110"/>
      <c r="P624" s="155"/>
      <c r="Q624" s="184"/>
      <c r="R624" s="49"/>
      <c r="S624" s="110"/>
      <c r="T624" s="111"/>
      <c r="U624" s="110"/>
      <c r="V624" s="110"/>
      <c r="W624" s="49"/>
      <c r="X624" s="110"/>
      <c r="Y624" s="110"/>
      <c r="Z624" s="110"/>
      <c r="AA624" s="49"/>
      <c r="AF624" s="49"/>
      <c r="AG624" s="110"/>
      <c r="AH624" s="110"/>
      <c r="AI624" s="110"/>
      <c r="AJ624" s="49"/>
      <c r="AK624" s="110"/>
      <c r="AL624" s="110"/>
      <c r="AM624" s="110"/>
      <c r="AN624" s="156"/>
      <c r="AO624" s="134"/>
      <c r="AP624" s="134"/>
      <c r="AQ624" s="110"/>
      <c r="AR624" s="110"/>
      <c r="AS624" s="49"/>
      <c r="AT624" s="110"/>
      <c r="AU624" s="110"/>
      <c r="AV624" s="110"/>
      <c r="AW624" s="49"/>
      <c r="AX624" s="69"/>
      <c r="BB624" s="49"/>
      <c r="BC624" s="69"/>
      <c r="BE624" s="49"/>
      <c r="BF624" s="69"/>
      <c r="BG624" s="69"/>
      <c r="BI624" s="49"/>
    </row>
    <row r="625" ht="15.75" customHeight="1">
      <c r="A625" s="69"/>
      <c r="D625" s="69"/>
      <c r="G625" s="155"/>
      <c r="H625" s="110"/>
      <c r="I625" s="175"/>
      <c r="J625" s="53"/>
      <c r="K625" s="110"/>
      <c r="L625" s="110"/>
      <c r="M625" s="110"/>
      <c r="N625" s="110"/>
      <c r="O625" s="110"/>
      <c r="P625" s="155"/>
      <c r="Q625" s="184"/>
      <c r="R625" s="49"/>
      <c r="S625" s="110"/>
      <c r="T625" s="111"/>
      <c r="U625" s="110"/>
      <c r="V625" s="110"/>
      <c r="W625" s="49"/>
      <c r="X625" s="110"/>
      <c r="Y625" s="110"/>
      <c r="Z625" s="110"/>
      <c r="AA625" s="49"/>
      <c r="AF625" s="49"/>
      <c r="AG625" s="110"/>
      <c r="AH625" s="110"/>
      <c r="AI625" s="110"/>
      <c r="AJ625" s="49"/>
      <c r="AK625" s="110"/>
      <c r="AL625" s="110"/>
      <c r="AM625" s="110"/>
      <c r="AN625" s="156"/>
      <c r="AO625" s="134"/>
      <c r="AP625" s="134"/>
      <c r="AQ625" s="110"/>
      <c r="AR625" s="110"/>
      <c r="AS625" s="49"/>
      <c r="AT625" s="110"/>
      <c r="AU625" s="110"/>
      <c r="AV625" s="110"/>
      <c r="AW625" s="49"/>
      <c r="AX625" s="69"/>
      <c r="BB625" s="49"/>
      <c r="BC625" s="69"/>
      <c r="BE625" s="49"/>
      <c r="BF625" s="69"/>
      <c r="BG625" s="69"/>
      <c r="BI625" s="49"/>
    </row>
    <row r="626" ht="15.75" customHeight="1">
      <c r="A626" s="69"/>
      <c r="D626" s="69"/>
      <c r="G626" s="155"/>
      <c r="H626" s="110"/>
      <c r="I626" s="175"/>
      <c r="J626" s="53"/>
      <c r="K626" s="110"/>
      <c r="L626" s="110"/>
      <c r="M626" s="110"/>
      <c r="N626" s="110"/>
      <c r="O626" s="110"/>
      <c r="P626" s="155"/>
      <c r="Q626" s="184"/>
      <c r="R626" s="49"/>
      <c r="S626" s="110"/>
      <c r="T626" s="111"/>
      <c r="U626" s="110"/>
      <c r="V626" s="110"/>
      <c r="W626" s="49"/>
      <c r="X626" s="110"/>
      <c r="Y626" s="110"/>
      <c r="Z626" s="110"/>
      <c r="AA626" s="49"/>
      <c r="AF626" s="49"/>
      <c r="AG626" s="110"/>
      <c r="AH626" s="110"/>
      <c r="AI626" s="110"/>
      <c r="AJ626" s="49"/>
      <c r="AK626" s="110"/>
      <c r="AL626" s="110"/>
      <c r="AM626" s="110"/>
      <c r="AN626" s="156"/>
      <c r="AO626" s="134"/>
      <c r="AP626" s="134"/>
      <c r="AQ626" s="110"/>
      <c r="AR626" s="110"/>
      <c r="AS626" s="49"/>
      <c r="AT626" s="110"/>
      <c r="AU626" s="110"/>
      <c r="AV626" s="110"/>
      <c r="AW626" s="49"/>
      <c r="AX626" s="69"/>
      <c r="BB626" s="49"/>
      <c r="BC626" s="69"/>
      <c r="BE626" s="49"/>
      <c r="BF626" s="69"/>
      <c r="BG626" s="69"/>
      <c r="BI626" s="49"/>
    </row>
    <row r="627" ht="15.75" customHeight="1">
      <c r="A627" s="69"/>
      <c r="D627" s="69"/>
      <c r="G627" s="155"/>
      <c r="H627" s="110"/>
      <c r="I627" s="175"/>
      <c r="J627" s="53"/>
      <c r="K627" s="110"/>
      <c r="L627" s="110"/>
      <c r="M627" s="110"/>
      <c r="N627" s="110"/>
      <c r="O627" s="110"/>
      <c r="P627" s="155"/>
      <c r="Q627" s="184"/>
      <c r="R627" s="49"/>
      <c r="S627" s="110"/>
      <c r="T627" s="111"/>
      <c r="U627" s="110"/>
      <c r="V627" s="110"/>
      <c r="W627" s="49"/>
      <c r="X627" s="110"/>
      <c r="Y627" s="110"/>
      <c r="Z627" s="110"/>
      <c r="AA627" s="49"/>
      <c r="AF627" s="49"/>
      <c r="AG627" s="110"/>
      <c r="AH627" s="110"/>
      <c r="AI627" s="110"/>
      <c r="AJ627" s="49"/>
      <c r="AK627" s="110"/>
      <c r="AL627" s="110"/>
      <c r="AM627" s="110"/>
      <c r="AN627" s="156"/>
      <c r="AO627" s="134"/>
      <c r="AP627" s="134"/>
      <c r="AQ627" s="110"/>
      <c r="AR627" s="110"/>
      <c r="AS627" s="49"/>
      <c r="AT627" s="110"/>
      <c r="AU627" s="110"/>
      <c r="AV627" s="110"/>
      <c r="AW627" s="49"/>
      <c r="AX627" s="69"/>
      <c r="BB627" s="49"/>
      <c r="BC627" s="69"/>
      <c r="BE627" s="49"/>
      <c r="BF627" s="69"/>
      <c r="BG627" s="69"/>
      <c r="BI627" s="49"/>
    </row>
    <row r="628" ht="15.75" customHeight="1">
      <c r="A628" s="69"/>
      <c r="D628" s="69"/>
      <c r="G628" s="155"/>
      <c r="H628" s="110"/>
      <c r="I628" s="175"/>
      <c r="J628" s="53"/>
      <c r="K628" s="110"/>
      <c r="L628" s="110"/>
      <c r="M628" s="110"/>
      <c r="N628" s="110"/>
      <c r="O628" s="110"/>
      <c r="P628" s="155"/>
      <c r="Q628" s="184"/>
      <c r="R628" s="49"/>
      <c r="S628" s="110"/>
      <c r="T628" s="111"/>
      <c r="U628" s="110"/>
      <c r="V628" s="110"/>
      <c r="W628" s="49"/>
      <c r="X628" s="110"/>
      <c r="Y628" s="110"/>
      <c r="Z628" s="110"/>
      <c r="AA628" s="49"/>
      <c r="AF628" s="49"/>
      <c r="AG628" s="110"/>
      <c r="AH628" s="110"/>
      <c r="AI628" s="110"/>
      <c r="AJ628" s="49"/>
      <c r="AK628" s="110"/>
      <c r="AL628" s="110"/>
      <c r="AM628" s="110"/>
      <c r="AN628" s="156"/>
      <c r="AO628" s="134"/>
      <c r="AP628" s="134"/>
      <c r="AQ628" s="110"/>
      <c r="AR628" s="110"/>
      <c r="AS628" s="49"/>
      <c r="AT628" s="110"/>
      <c r="AU628" s="110"/>
      <c r="AV628" s="110"/>
      <c r="AW628" s="49"/>
      <c r="AX628" s="69"/>
      <c r="BB628" s="49"/>
      <c r="BC628" s="69"/>
      <c r="BE628" s="49"/>
      <c r="BF628" s="69"/>
      <c r="BG628" s="69"/>
      <c r="BI628" s="49"/>
    </row>
    <row r="629" ht="15.75" customHeight="1">
      <c r="A629" s="69"/>
      <c r="D629" s="69"/>
      <c r="G629" s="155"/>
      <c r="H629" s="110"/>
      <c r="I629" s="175"/>
      <c r="J629" s="53"/>
      <c r="K629" s="110"/>
      <c r="L629" s="110"/>
      <c r="M629" s="110"/>
      <c r="N629" s="110"/>
      <c r="O629" s="110"/>
      <c r="P629" s="155"/>
      <c r="Q629" s="184"/>
      <c r="R629" s="49"/>
      <c r="S629" s="110"/>
      <c r="T629" s="111"/>
      <c r="U629" s="110"/>
      <c r="V629" s="110"/>
      <c r="W629" s="49"/>
      <c r="X629" s="110"/>
      <c r="Y629" s="110"/>
      <c r="Z629" s="110"/>
      <c r="AA629" s="49"/>
      <c r="AF629" s="49"/>
      <c r="AG629" s="110"/>
      <c r="AH629" s="110"/>
      <c r="AI629" s="110"/>
      <c r="AJ629" s="49"/>
      <c r="AK629" s="110"/>
      <c r="AL629" s="110"/>
      <c r="AM629" s="110"/>
      <c r="AN629" s="156"/>
      <c r="AO629" s="134"/>
      <c r="AP629" s="134"/>
      <c r="AQ629" s="110"/>
      <c r="AR629" s="110"/>
      <c r="AS629" s="49"/>
      <c r="AT629" s="110"/>
      <c r="AU629" s="110"/>
      <c r="AV629" s="110"/>
      <c r="AW629" s="49"/>
      <c r="AX629" s="69"/>
      <c r="BB629" s="49"/>
      <c r="BC629" s="69"/>
      <c r="BE629" s="49"/>
      <c r="BF629" s="69"/>
      <c r="BG629" s="69"/>
      <c r="BI629" s="49"/>
    </row>
    <row r="630" ht="15.75" customHeight="1">
      <c r="A630" s="69"/>
      <c r="D630" s="69"/>
      <c r="G630" s="155"/>
      <c r="H630" s="110"/>
      <c r="I630" s="175"/>
      <c r="J630" s="53"/>
      <c r="K630" s="110"/>
      <c r="L630" s="110"/>
      <c r="M630" s="110"/>
      <c r="N630" s="110"/>
      <c r="O630" s="110"/>
      <c r="P630" s="155"/>
      <c r="Q630" s="184"/>
      <c r="R630" s="49"/>
      <c r="S630" s="110"/>
      <c r="T630" s="111"/>
      <c r="U630" s="110"/>
      <c r="V630" s="110"/>
      <c r="W630" s="49"/>
      <c r="X630" s="110"/>
      <c r="Y630" s="110"/>
      <c r="Z630" s="110"/>
      <c r="AA630" s="49"/>
      <c r="AF630" s="49"/>
      <c r="AG630" s="110"/>
      <c r="AH630" s="110"/>
      <c r="AI630" s="110"/>
      <c r="AJ630" s="49"/>
      <c r="AK630" s="110"/>
      <c r="AL630" s="110"/>
      <c r="AM630" s="110"/>
      <c r="AN630" s="156"/>
      <c r="AO630" s="134"/>
      <c r="AP630" s="134"/>
      <c r="AQ630" s="110"/>
      <c r="AR630" s="110"/>
      <c r="AS630" s="49"/>
      <c r="AT630" s="110"/>
      <c r="AU630" s="110"/>
      <c r="AV630" s="110"/>
      <c r="AW630" s="49"/>
      <c r="AX630" s="69"/>
      <c r="BB630" s="49"/>
      <c r="BC630" s="69"/>
      <c r="BE630" s="49"/>
      <c r="BF630" s="69"/>
      <c r="BG630" s="69"/>
      <c r="BI630" s="49"/>
    </row>
    <row r="631" ht="15.75" customHeight="1">
      <c r="A631" s="69"/>
      <c r="D631" s="69"/>
      <c r="G631" s="155"/>
      <c r="H631" s="110"/>
      <c r="I631" s="175"/>
      <c r="J631" s="53"/>
      <c r="K631" s="110"/>
      <c r="L631" s="110"/>
      <c r="M631" s="110"/>
      <c r="N631" s="110"/>
      <c r="O631" s="110"/>
      <c r="P631" s="155"/>
      <c r="Q631" s="184"/>
      <c r="R631" s="49"/>
      <c r="S631" s="110"/>
      <c r="T631" s="111"/>
      <c r="U631" s="110"/>
      <c r="V631" s="110"/>
      <c r="W631" s="49"/>
      <c r="X631" s="110"/>
      <c r="Y631" s="110"/>
      <c r="Z631" s="110"/>
      <c r="AA631" s="49"/>
      <c r="AF631" s="49"/>
      <c r="AG631" s="110"/>
      <c r="AH631" s="110"/>
      <c r="AI631" s="110"/>
      <c r="AJ631" s="49"/>
      <c r="AK631" s="110"/>
      <c r="AL631" s="110"/>
      <c r="AM631" s="110"/>
      <c r="AN631" s="156"/>
      <c r="AO631" s="134"/>
      <c r="AP631" s="134"/>
      <c r="AQ631" s="110"/>
      <c r="AR631" s="110"/>
      <c r="AS631" s="49"/>
      <c r="AT631" s="110"/>
      <c r="AU631" s="110"/>
      <c r="AV631" s="110"/>
      <c r="AW631" s="49"/>
      <c r="AX631" s="69"/>
      <c r="BB631" s="49"/>
      <c r="BC631" s="69"/>
      <c r="BE631" s="49"/>
      <c r="BF631" s="69"/>
      <c r="BG631" s="69"/>
      <c r="BI631" s="49"/>
    </row>
    <row r="632" ht="15.75" customHeight="1">
      <c r="A632" s="69"/>
      <c r="D632" s="69"/>
      <c r="G632" s="155"/>
      <c r="H632" s="110"/>
      <c r="I632" s="175"/>
      <c r="J632" s="53"/>
      <c r="K632" s="110"/>
      <c r="L632" s="110"/>
      <c r="M632" s="110"/>
      <c r="N632" s="110"/>
      <c r="O632" s="110"/>
      <c r="P632" s="155"/>
      <c r="Q632" s="184"/>
      <c r="R632" s="49"/>
      <c r="S632" s="110"/>
      <c r="T632" s="111"/>
      <c r="U632" s="110"/>
      <c r="V632" s="110"/>
      <c r="W632" s="49"/>
      <c r="X632" s="110"/>
      <c r="Y632" s="110"/>
      <c r="Z632" s="110"/>
      <c r="AA632" s="49"/>
      <c r="AF632" s="49"/>
      <c r="AG632" s="110"/>
      <c r="AH632" s="110"/>
      <c r="AI632" s="110"/>
      <c r="AJ632" s="49"/>
      <c r="AK632" s="110"/>
      <c r="AL632" s="110"/>
      <c r="AM632" s="110"/>
      <c r="AN632" s="156"/>
      <c r="AO632" s="134"/>
      <c r="AP632" s="134"/>
      <c r="AQ632" s="110"/>
      <c r="AR632" s="110"/>
      <c r="AS632" s="49"/>
      <c r="AT632" s="110"/>
      <c r="AU632" s="110"/>
      <c r="AV632" s="110"/>
      <c r="AW632" s="49"/>
      <c r="AX632" s="69"/>
      <c r="BB632" s="49"/>
      <c r="BC632" s="69"/>
      <c r="BE632" s="49"/>
      <c r="BF632" s="69"/>
      <c r="BG632" s="69"/>
      <c r="BI632" s="49"/>
    </row>
    <row r="633" ht="15.75" customHeight="1">
      <c r="A633" s="69"/>
      <c r="D633" s="69"/>
      <c r="G633" s="155"/>
      <c r="H633" s="110"/>
      <c r="I633" s="175"/>
      <c r="J633" s="53"/>
      <c r="K633" s="110"/>
      <c r="L633" s="110"/>
      <c r="M633" s="110"/>
      <c r="N633" s="110"/>
      <c r="O633" s="110"/>
      <c r="P633" s="155"/>
      <c r="Q633" s="184"/>
      <c r="R633" s="49"/>
      <c r="S633" s="110"/>
      <c r="T633" s="111"/>
      <c r="U633" s="110"/>
      <c r="V633" s="110"/>
      <c r="W633" s="49"/>
      <c r="X633" s="110"/>
      <c r="Y633" s="110"/>
      <c r="Z633" s="110"/>
      <c r="AA633" s="49"/>
      <c r="AF633" s="49"/>
      <c r="AG633" s="110"/>
      <c r="AH633" s="110"/>
      <c r="AI633" s="110"/>
      <c r="AJ633" s="49"/>
      <c r="AK633" s="110"/>
      <c r="AL633" s="110"/>
      <c r="AM633" s="110"/>
      <c r="AN633" s="156"/>
      <c r="AO633" s="134"/>
      <c r="AP633" s="134"/>
      <c r="AQ633" s="110"/>
      <c r="AR633" s="110"/>
      <c r="AS633" s="49"/>
      <c r="AT633" s="110"/>
      <c r="AU633" s="110"/>
      <c r="AV633" s="110"/>
      <c r="AW633" s="49"/>
      <c r="AX633" s="69"/>
      <c r="BB633" s="49"/>
      <c r="BC633" s="69"/>
      <c r="BE633" s="49"/>
      <c r="BF633" s="69"/>
      <c r="BG633" s="69"/>
      <c r="BI633" s="49"/>
    </row>
    <row r="634" ht="15.75" customHeight="1">
      <c r="A634" s="69"/>
      <c r="D634" s="69"/>
      <c r="G634" s="155"/>
      <c r="H634" s="110"/>
      <c r="I634" s="175"/>
      <c r="J634" s="53"/>
      <c r="K634" s="110"/>
      <c r="L634" s="110"/>
      <c r="M634" s="110"/>
      <c r="N634" s="110"/>
      <c r="O634" s="110"/>
      <c r="P634" s="155"/>
      <c r="Q634" s="184"/>
      <c r="R634" s="49"/>
      <c r="S634" s="110"/>
      <c r="T634" s="111"/>
      <c r="U634" s="110"/>
      <c r="V634" s="110"/>
      <c r="W634" s="49"/>
      <c r="X634" s="110"/>
      <c r="Y634" s="110"/>
      <c r="Z634" s="110"/>
      <c r="AA634" s="49"/>
      <c r="AF634" s="49"/>
      <c r="AG634" s="110"/>
      <c r="AH634" s="110"/>
      <c r="AI634" s="110"/>
      <c r="AJ634" s="49"/>
      <c r="AK634" s="110"/>
      <c r="AL634" s="110"/>
      <c r="AM634" s="110"/>
      <c r="AN634" s="156"/>
      <c r="AO634" s="134"/>
      <c r="AP634" s="134"/>
      <c r="AQ634" s="110"/>
      <c r="AR634" s="110"/>
      <c r="AS634" s="49"/>
      <c r="AT634" s="110"/>
      <c r="AU634" s="110"/>
      <c r="AV634" s="110"/>
      <c r="AW634" s="49"/>
      <c r="AX634" s="69"/>
      <c r="BB634" s="49"/>
      <c r="BC634" s="69"/>
      <c r="BE634" s="49"/>
      <c r="BF634" s="69"/>
      <c r="BG634" s="69"/>
      <c r="BI634" s="49"/>
    </row>
    <row r="635" ht="15.75" customHeight="1">
      <c r="A635" s="69"/>
      <c r="D635" s="69"/>
      <c r="G635" s="155"/>
      <c r="H635" s="110"/>
      <c r="I635" s="175"/>
      <c r="J635" s="53"/>
      <c r="K635" s="110"/>
      <c r="L635" s="110"/>
      <c r="M635" s="110"/>
      <c r="N635" s="110"/>
      <c r="O635" s="110"/>
      <c r="P635" s="155"/>
      <c r="Q635" s="184"/>
      <c r="R635" s="49"/>
      <c r="S635" s="110"/>
      <c r="T635" s="111"/>
      <c r="U635" s="110"/>
      <c r="V635" s="110"/>
      <c r="W635" s="49"/>
      <c r="X635" s="110"/>
      <c r="Y635" s="110"/>
      <c r="Z635" s="110"/>
      <c r="AA635" s="49"/>
      <c r="AF635" s="49"/>
      <c r="AG635" s="110"/>
      <c r="AH635" s="110"/>
      <c r="AI635" s="110"/>
      <c r="AJ635" s="49"/>
      <c r="AK635" s="110"/>
      <c r="AL635" s="110"/>
      <c r="AM635" s="110"/>
      <c r="AN635" s="156"/>
      <c r="AO635" s="134"/>
      <c r="AP635" s="134"/>
      <c r="AQ635" s="110"/>
      <c r="AR635" s="110"/>
      <c r="AS635" s="49"/>
      <c r="AT635" s="110"/>
      <c r="AU635" s="110"/>
      <c r="AV635" s="110"/>
      <c r="AW635" s="49"/>
      <c r="AX635" s="69"/>
      <c r="BB635" s="49"/>
      <c r="BC635" s="69"/>
      <c r="BE635" s="49"/>
      <c r="BF635" s="69"/>
      <c r="BG635" s="69"/>
      <c r="BI635" s="49"/>
    </row>
    <row r="636" ht="15.75" customHeight="1">
      <c r="A636" s="69"/>
      <c r="D636" s="69"/>
      <c r="G636" s="155"/>
      <c r="H636" s="110"/>
      <c r="I636" s="175"/>
      <c r="J636" s="53"/>
      <c r="K636" s="110"/>
      <c r="L636" s="110"/>
      <c r="M636" s="110"/>
      <c r="N636" s="110"/>
      <c r="O636" s="110"/>
      <c r="P636" s="155"/>
      <c r="Q636" s="184"/>
      <c r="R636" s="49"/>
      <c r="S636" s="110"/>
      <c r="T636" s="111"/>
      <c r="U636" s="110"/>
      <c r="V636" s="110"/>
      <c r="W636" s="49"/>
      <c r="X636" s="110"/>
      <c r="Y636" s="110"/>
      <c r="Z636" s="110"/>
      <c r="AA636" s="49"/>
      <c r="AF636" s="49"/>
      <c r="AG636" s="110"/>
      <c r="AH636" s="110"/>
      <c r="AI636" s="110"/>
      <c r="AJ636" s="49"/>
      <c r="AK636" s="110"/>
      <c r="AL636" s="110"/>
      <c r="AM636" s="110"/>
      <c r="AN636" s="156"/>
      <c r="AO636" s="134"/>
      <c r="AP636" s="134"/>
      <c r="AQ636" s="110"/>
      <c r="AR636" s="110"/>
      <c r="AS636" s="49"/>
      <c r="AT636" s="110"/>
      <c r="AU636" s="110"/>
      <c r="AV636" s="110"/>
      <c r="AW636" s="49"/>
      <c r="AX636" s="69"/>
      <c r="BB636" s="49"/>
      <c r="BC636" s="69"/>
      <c r="BE636" s="49"/>
      <c r="BF636" s="69"/>
      <c r="BG636" s="69"/>
      <c r="BI636" s="49"/>
    </row>
    <row r="637" ht="15.75" customHeight="1">
      <c r="A637" s="69"/>
      <c r="D637" s="69"/>
      <c r="G637" s="155"/>
      <c r="H637" s="110"/>
      <c r="I637" s="175"/>
      <c r="J637" s="53"/>
      <c r="K637" s="110"/>
      <c r="L637" s="110"/>
      <c r="M637" s="110"/>
      <c r="N637" s="110"/>
      <c r="O637" s="110"/>
      <c r="P637" s="155"/>
      <c r="Q637" s="184"/>
      <c r="R637" s="49"/>
      <c r="S637" s="110"/>
      <c r="T637" s="111"/>
      <c r="U637" s="110"/>
      <c r="V637" s="110"/>
      <c r="W637" s="49"/>
      <c r="X637" s="110"/>
      <c r="Y637" s="110"/>
      <c r="Z637" s="110"/>
      <c r="AA637" s="49"/>
      <c r="AF637" s="49"/>
      <c r="AG637" s="110"/>
      <c r="AH637" s="110"/>
      <c r="AI637" s="110"/>
      <c r="AJ637" s="49"/>
      <c r="AK637" s="110"/>
      <c r="AL637" s="110"/>
      <c r="AM637" s="110"/>
      <c r="AN637" s="156"/>
      <c r="AO637" s="134"/>
      <c r="AP637" s="134"/>
      <c r="AQ637" s="110"/>
      <c r="AR637" s="110"/>
      <c r="AS637" s="49"/>
      <c r="AT637" s="110"/>
      <c r="AU637" s="110"/>
      <c r="AV637" s="110"/>
      <c r="AW637" s="49"/>
      <c r="AX637" s="69"/>
      <c r="BB637" s="49"/>
      <c r="BC637" s="69"/>
      <c r="BE637" s="49"/>
      <c r="BF637" s="69"/>
      <c r="BG637" s="69"/>
      <c r="BI637" s="49"/>
    </row>
    <row r="638" ht="15.75" customHeight="1">
      <c r="A638" s="69"/>
      <c r="D638" s="69"/>
      <c r="G638" s="155"/>
      <c r="H638" s="110"/>
      <c r="I638" s="175"/>
      <c r="J638" s="53"/>
      <c r="K638" s="110"/>
      <c r="L638" s="110"/>
      <c r="M638" s="110"/>
      <c r="N638" s="110"/>
      <c r="O638" s="110"/>
      <c r="P638" s="155"/>
      <c r="Q638" s="184"/>
      <c r="R638" s="49"/>
      <c r="S638" s="110"/>
      <c r="T638" s="111"/>
      <c r="U638" s="110"/>
      <c r="V638" s="110"/>
      <c r="W638" s="49"/>
      <c r="X638" s="110"/>
      <c r="Y638" s="110"/>
      <c r="Z638" s="110"/>
      <c r="AA638" s="49"/>
      <c r="AF638" s="49"/>
      <c r="AG638" s="110"/>
      <c r="AH638" s="110"/>
      <c r="AI638" s="110"/>
      <c r="AJ638" s="49"/>
      <c r="AK638" s="110"/>
      <c r="AL638" s="110"/>
      <c r="AM638" s="110"/>
      <c r="AN638" s="156"/>
      <c r="AO638" s="134"/>
      <c r="AP638" s="134"/>
      <c r="AQ638" s="110"/>
      <c r="AR638" s="110"/>
      <c r="AS638" s="49"/>
      <c r="AT638" s="110"/>
      <c r="AU638" s="110"/>
      <c r="AV638" s="110"/>
      <c r="AW638" s="49"/>
      <c r="AX638" s="69"/>
      <c r="BB638" s="49"/>
      <c r="BC638" s="69"/>
      <c r="BE638" s="49"/>
      <c r="BF638" s="69"/>
      <c r="BG638" s="69"/>
      <c r="BI638" s="49"/>
    </row>
    <row r="639" ht="15.75" customHeight="1">
      <c r="A639" s="69"/>
      <c r="D639" s="69"/>
      <c r="G639" s="155"/>
      <c r="H639" s="110"/>
      <c r="I639" s="175"/>
      <c r="J639" s="53"/>
      <c r="K639" s="110"/>
      <c r="L639" s="110"/>
      <c r="M639" s="110"/>
      <c r="N639" s="110"/>
      <c r="O639" s="110"/>
      <c r="P639" s="155"/>
      <c r="Q639" s="184"/>
      <c r="R639" s="49"/>
      <c r="S639" s="110"/>
      <c r="T639" s="111"/>
      <c r="U639" s="110"/>
      <c r="V639" s="110"/>
      <c r="W639" s="49"/>
      <c r="X639" s="110"/>
      <c r="Y639" s="110"/>
      <c r="Z639" s="110"/>
      <c r="AA639" s="49"/>
      <c r="AF639" s="49"/>
      <c r="AG639" s="110"/>
      <c r="AH639" s="110"/>
      <c r="AI639" s="110"/>
      <c r="AJ639" s="49"/>
      <c r="AK639" s="110"/>
      <c r="AL639" s="110"/>
      <c r="AM639" s="110"/>
      <c r="AN639" s="156"/>
      <c r="AO639" s="134"/>
      <c r="AP639" s="134"/>
      <c r="AQ639" s="110"/>
      <c r="AR639" s="110"/>
      <c r="AS639" s="49"/>
      <c r="AT639" s="110"/>
      <c r="AU639" s="110"/>
      <c r="AV639" s="110"/>
      <c r="AW639" s="49"/>
      <c r="AX639" s="69"/>
      <c r="BB639" s="49"/>
      <c r="BC639" s="69"/>
      <c r="BE639" s="49"/>
      <c r="BF639" s="69"/>
      <c r="BG639" s="69"/>
      <c r="BI639" s="49"/>
    </row>
    <row r="640" ht="15.75" customHeight="1">
      <c r="A640" s="69"/>
      <c r="D640" s="69"/>
      <c r="G640" s="155"/>
      <c r="H640" s="110"/>
      <c r="I640" s="175"/>
      <c r="J640" s="53"/>
      <c r="K640" s="110"/>
      <c r="L640" s="110"/>
      <c r="M640" s="110"/>
      <c r="N640" s="110"/>
      <c r="O640" s="110"/>
      <c r="P640" s="155"/>
      <c r="Q640" s="184"/>
      <c r="R640" s="49"/>
      <c r="S640" s="110"/>
      <c r="T640" s="111"/>
      <c r="U640" s="110"/>
      <c r="V640" s="110"/>
      <c r="W640" s="49"/>
      <c r="X640" s="110"/>
      <c r="Y640" s="110"/>
      <c r="Z640" s="110"/>
      <c r="AA640" s="49"/>
      <c r="AF640" s="49"/>
      <c r="AG640" s="110"/>
      <c r="AH640" s="110"/>
      <c r="AI640" s="110"/>
      <c r="AJ640" s="49"/>
      <c r="AK640" s="110"/>
      <c r="AL640" s="110"/>
      <c r="AM640" s="110"/>
      <c r="AN640" s="156"/>
      <c r="AO640" s="134"/>
      <c r="AP640" s="134"/>
      <c r="AQ640" s="110"/>
      <c r="AR640" s="110"/>
      <c r="AS640" s="49"/>
      <c r="AT640" s="110"/>
      <c r="AU640" s="110"/>
      <c r="AV640" s="110"/>
      <c r="AW640" s="49"/>
      <c r="AX640" s="69"/>
      <c r="BB640" s="49"/>
      <c r="BC640" s="69"/>
      <c r="BE640" s="49"/>
      <c r="BF640" s="69"/>
      <c r="BG640" s="69"/>
      <c r="BI640" s="49"/>
    </row>
    <row r="641" ht="15.75" customHeight="1">
      <c r="A641" s="69"/>
      <c r="D641" s="69"/>
      <c r="G641" s="155"/>
      <c r="H641" s="110"/>
      <c r="I641" s="175"/>
      <c r="J641" s="53"/>
      <c r="K641" s="110"/>
      <c r="L641" s="110"/>
      <c r="M641" s="110"/>
      <c r="N641" s="110"/>
      <c r="O641" s="110"/>
      <c r="P641" s="155"/>
      <c r="Q641" s="184"/>
      <c r="R641" s="49"/>
      <c r="S641" s="110"/>
      <c r="T641" s="111"/>
      <c r="U641" s="110"/>
      <c r="V641" s="110"/>
      <c r="W641" s="49"/>
      <c r="X641" s="110"/>
      <c r="Y641" s="110"/>
      <c r="Z641" s="110"/>
      <c r="AA641" s="49"/>
      <c r="AF641" s="49"/>
      <c r="AG641" s="110"/>
      <c r="AH641" s="110"/>
      <c r="AI641" s="110"/>
      <c r="AJ641" s="49"/>
      <c r="AK641" s="110"/>
      <c r="AL641" s="110"/>
      <c r="AM641" s="110"/>
      <c r="AN641" s="156"/>
      <c r="AO641" s="134"/>
      <c r="AP641" s="134"/>
      <c r="AQ641" s="110"/>
      <c r="AR641" s="110"/>
      <c r="AS641" s="49"/>
      <c r="AT641" s="110"/>
      <c r="AU641" s="110"/>
      <c r="AV641" s="110"/>
      <c r="AW641" s="49"/>
      <c r="AX641" s="69"/>
      <c r="BB641" s="49"/>
      <c r="BC641" s="69"/>
      <c r="BE641" s="49"/>
      <c r="BF641" s="69"/>
      <c r="BG641" s="69"/>
      <c r="BI641" s="49"/>
    </row>
    <row r="642" ht="15.75" customHeight="1">
      <c r="A642" s="69"/>
      <c r="D642" s="69"/>
      <c r="G642" s="155"/>
      <c r="H642" s="110"/>
      <c r="I642" s="175"/>
      <c r="J642" s="53"/>
      <c r="K642" s="110"/>
      <c r="L642" s="110"/>
      <c r="M642" s="110"/>
      <c r="N642" s="110"/>
      <c r="O642" s="110"/>
      <c r="P642" s="155"/>
      <c r="Q642" s="184"/>
      <c r="R642" s="49"/>
      <c r="S642" s="110"/>
      <c r="T642" s="111"/>
      <c r="U642" s="110"/>
      <c r="V642" s="110"/>
      <c r="W642" s="49"/>
      <c r="X642" s="110"/>
      <c r="Y642" s="110"/>
      <c r="Z642" s="110"/>
      <c r="AA642" s="49"/>
      <c r="AF642" s="49"/>
      <c r="AG642" s="110"/>
      <c r="AH642" s="110"/>
      <c r="AI642" s="110"/>
      <c r="AJ642" s="49"/>
      <c r="AK642" s="110"/>
      <c r="AL642" s="110"/>
      <c r="AM642" s="110"/>
      <c r="AN642" s="156"/>
      <c r="AO642" s="134"/>
      <c r="AP642" s="134"/>
      <c r="AQ642" s="110"/>
      <c r="AR642" s="110"/>
      <c r="AS642" s="49"/>
      <c r="AT642" s="110"/>
      <c r="AU642" s="110"/>
      <c r="AV642" s="110"/>
      <c r="AW642" s="49"/>
      <c r="AX642" s="69"/>
      <c r="BB642" s="49"/>
      <c r="BC642" s="69"/>
      <c r="BE642" s="49"/>
      <c r="BF642" s="69"/>
      <c r="BG642" s="69"/>
      <c r="BI642" s="49"/>
    </row>
    <row r="643" ht="15.75" customHeight="1">
      <c r="A643" s="69"/>
      <c r="D643" s="69"/>
      <c r="G643" s="155"/>
      <c r="H643" s="110"/>
      <c r="I643" s="175"/>
      <c r="J643" s="53"/>
      <c r="K643" s="110"/>
      <c r="L643" s="110"/>
      <c r="M643" s="110"/>
      <c r="N643" s="110"/>
      <c r="O643" s="110"/>
      <c r="P643" s="155"/>
      <c r="Q643" s="184"/>
      <c r="R643" s="49"/>
      <c r="S643" s="110"/>
      <c r="T643" s="111"/>
      <c r="U643" s="110"/>
      <c r="V643" s="110"/>
      <c r="W643" s="49"/>
      <c r="X643" s="110"/>
      <c r="Y643" s="110"/>
      <c r="Z643" s="110"/>
      <c r="AA643" s="49"/>
      <c r="AF643" s="49"/>
      <c r="AG643" s="110"/>
      <c r="AH643" s="110"/>
      <c r="AI643" s="110"/>
      <c r="AJ643" s="49"/>
      <c r="AK643" s="110"/>
      <c r="AL643" s="110"/>
      <c r="AM643" s="110"/>
      <c r="AN643" s="156"/>
      <c r="AO643" s="134"/>
      <c r="AP643" s="134"/>
      <c r="AQ643" s="110"/>
      <c r="AR643" s="110"/>
      <c r="AS643" s="49"/>
      <c r="AT643" s="110"/>
      <c r="AU643" s="110"/>
      <c r="AV643" s="110"/>
      <c r="AW643" s="49"/>
      <c r="AX643" s="69"/>
      <c r="BB643" s="49"/>
      <c r="BC643" s="69"/>
      <c r="BE643" s="49"/>
      <c r="BF643" s="69"/>
      <c r="BG643" s="69"/>
      <c r="BI643" s="49"/>
    </row>
    <row r="644" ht="15.75" customHeight="1">
      <c r="A644" s="69"/>
      <c r="D644" s="69"/>
      <c r="G644" s="155"/>
      <c r="H644" s="110"/>
      <c r="I644" s="175"/>
      <c r="J644" s="53"/>
      <c r="K644" s="110"/>
      <c r="L644" s="110"/>
      <c r="M644" s="110"/>
      <c r="N644" s="110"/>
      <c r="O644" s="110"/>
      <c r="P644" s="155"/>
      <c r="Q644" s="184"/>
      <c r="R644" s="49"/>
      <c r="S644" s="110"/>
      <c r="T644" s="111"/>
      <c r="U644" s="110"/>
      <c r="V644" s="110"/>
      <c r="W644" s="49"/>
      <c r="X644" s="110"/>
      <c r="Y644" s="110"/>
      <c r="Z644" s="110"/>
      <c r="AA644" s="49"/>
      <c r="AF644" s="49"/>
      <c r="AG644" s="110"/>
      <c r="AH644" s="110"/>
      <c r="AI644" s="110"/>
      <c r="AJ644" s="49"/>
      <c r="AK644" s="110"/>
      <c r="AL644" s="110"/>
      <c r="AM644" s="110"/>
      <c r="AN644" s="156"/>
      <c r="AO644" s="134"/>
      <c r="AP644" s="134"/>
      <c r="AQ644" s="110"/>
      <c r="AR644" s="110"/>
      <c r="AS644" s="49"/>
      <c r="AT644" s="110"/>
      <c r="AU644" s="110"/>
      <c r="AV644" s="110"/>
      <c r="AW644" s="49"/>
      <c r="AX644" s="69"/>
      <c r="BB644" s="49"/>
      <c r="BC644" s="69"/>
      <c r="BE644" s="49"/>
      <c r="BF644" s="69"/>
      <c r="BG644" s="69"/>
      <c r="BI644" s="49"/>
    </row>
    <row r="645" ht="15.75" customHeight="1">
      <c r="A645" s="69"/>
      <c r="D645" s="69"/>
      <c r="G645" s="155"/>
      <c r="H645" s="110"/>
      <c r="I645" s="175"/>
      <c r="J645" s="53"/>
      <c r="K645" s="110"/>
      <c r="L645" s="110"/>
      <c r="M645" s="110"/>
      <c r="N645" s="110"/>
      <c r="O645" s="110"/>
      <c r="P645" s="155"/>
      <c r="Q645" s="184"/>
      <c r="R645" s="49"/>
      <c r="S645" s="110"/>
      <c r="T645" s="111"/>
      <c r="U645" s="110"/>
      <c r="V645" s="110"/>
      <c r="W645" s="49"/>
      <c r="X645" s="110"/>
      <c r="Y645" s="110"/>
      <c r="Z645" s="110"/>
      <c r="AA645" s="49"/>
      <c r="AF645" s="49"/>
      <c r="AG645" s="110"/>
      <c r="AH645" s="110"/>
      <c r="AI645" s="110"/>
      <c r="AJ645" s="49"/>
      <c r="AK645" s="110"/>
      <c r="AL645" s="110"/>
      <c r="AM645" s="110"/>
      <c r="AN645" s="156"/>
      <c r="AO645" s="134"/>
      <c r="AP645" s="134"/>
      <c r="AQ645" s="110"/>
      <c r="AR645" s="110"/>
      <c r="AS645" s="49"/>
      <c r="AT645" s="110"/>
      <c r="AU645" s="110"/>
      <c r="AV645" s="110"/>
      <c r="AW645" s="49"/>
      <c r="AX645" s="69"/>
      <c r="BB645" s="49"/>
      <c r="BC645" s="69"/>
      <c r="BE645" s="49"/>
      <c r="BF645" s="69"/>
      <c r="BG645" s="69"/>
      <c r="BI645" s="49"/>
    </row>
    <row r="646" ht="15.75" customHeight="1">
      <c r="A646" s="69"/>
      <c r="D646" s="69"/>
      <c r="G646" s="155"/>
      <c r="H646" s="110"/>
      <c r="I646" s="175"/>
      <c r="J646" s="53"/>
      <c r="K646" s="110"/>
      <c r="L646" s="110"/>
      <c r="M646" s="110"/>
      <c r="N646" s="110"/>
      <c r="O646" s="110"/>
      <c r="P646" s="155"/>
      <c r="Q646" s="184"/>
      <c r="R646" s="49"/>
      <c r="S646" s="110"/>
      <c r="T646" s="111"/>
      <c r="U646" s="110"/>
      <c r="V646" s="110"/>
      <c r="W646" s="49"/>
      <c r="X646" s="110"/>
      <c r="Y646" s="110"/>
      <c r="Z646" s="110"/>
      <c r="AA646" s="49"/>
      <c r="AF646" s="49"/>
      <c r="AG646" s="110"/>
      <c r="AH646" s="110"/>
      <c r="AI646" s="110"/>
      <c r="AJ646" s="49"/>
      <c r="AK646" s="110"/>
      <c r="AL646" s="110"/>
      <c r="AM646" s="110"/>
      <c r="AN646" s="156"/>
      <c r="AO646" s="134"/>
      <c r="AP646" s="134"/>
      <c r="AQ646" s="110"/>
      <c r="AR646" s="110"/>
      <c r="AS646" s="49"/>
      <c r="AT646" s="110"/>
      <c r="AU646" s="110"/>
      <c r="AV646" s="110"/>
      <c r="AW646" s="49"/>
      <c r="AX646" s="69"/>
      <c r="BB646" s="49"/>
      <c r="BC646" s="69"/>
      <c r="BE646" s="49"/>
      <c r="BF646" s="69"/>
      <c r="BG646" s="69"/>
      <c r="BI646" s="49"/>
    </row>
    <row r="647" ht="15.75" customHeight="1">
      <c r="A647" s="69"/>
      <c r="D647" s="69"/>
      <c r="G647" s="155"/>
      <c r="H647" s="110"/>
      <c r="I647" s="175"/>
      <c r="J647" s="53"/>
      <c r="K647" s="110"/>
      <c r="L647" s="110"/>
      <c r="M647" s="110"/>
      <c r="N647" s="110"/>
      <c r="O647" s="110"/>
      <c r="P647" s="155"/>
      <c r="Q647" s="184"/>
      <c r="R647" s="49"/>
      <c r="S647" s="110"/>
      <c r="T647" s="111"/>
      <c r="U647" s="110"/>
      <c r="V647" s="110"/>
      <c r="W647" s="49"/>
      <c r="X647" s="110"/>
      <c r="Y647" s="110"/>
      <c r="Z647" s="110"/>
      <c r="AA647" s="49"/>
      <c r="AF647" s="49"/>
      <c r="AG647" s="110"/>
      <c r="AH647" s="110"/>
      <c r="AI647" s="110"/>
      <c r="AJ647" s="49"/>
      <c r="AK647" s="110"/>
      <c r="AL647" s="110"/>
      <c r="AM647" s="110"/>
      <c r="AN647" s="156"/>
      <c r="AO647" s="134"/>
      <c r="AP647" s="134"/>
      <c r="AQ647" s="110"/>
      <c r="AR647" s="110"/>
      <c r="AS647" s="49"/>
      <c r="AT647" s="110"/>
      <c r="AU647" s="110"/>
      <c r="AV647" s="110"/>
      <c r="AW647" s="49"/>
      <c r="AX647" s="69"/>
      <c r="BB647" s="49"/>
      <c r="BC647" s="69"/>
      <c r="BE647" s="49"/>
      <c r="BF647" s="69"/>
      <c r="BG647" s="69"/>
      <c r="BI647" s="49"/>
    </row>
    <row r="648" ht="15.75" customHeight="1">
      <c r="A648" s="69"/>
      <c r="D648" s="69"/>
      <c r="G648" s="155"/>
      <c r="H648" s="110"/>
      <c r="I648" s="175"/>
      <c r="J648" s="53"/>
      <c r="K648" s="110"/>
      <c r="L648" s="110"/>
      <c r="M648" s="110"/>
      <c r="N648" s="110"/>
      <c r="O648" s="110"/>
      <c r="P648" s="155"/>
      <c r="Q648" s="184"/>
      <c r="R648" s="49"/>
      <c r="S648" s="110"/>
      <c r="T648" s="111"/>
      <c r="U648" s="110"/>
      <c r="V648" s="110"/>
      <c r="W648" s="49"/>
      <c r="X648" s="110"/>
      <c r="Y648" s="110"/>
      <c r="Z648" s="110"/>
      <c r="AA648" s="49"/>
      <c r="AF648" s="49"/>
      <c r="AG648" s="110"/>
      <c r="AH648" s="110"/>
      <c r="AI648" s="110"/>
      <c r="AJ648" s="49"/>
      <c r="AK648" s="110"/>
      <c r="AL648" s="110"/>
      <c r="AM648" s="110"/>
      <c r="AN648" s="156"/>
      <c r="AO648" s="134"/>
      <c r="AP648" s="134"/>
      <c r="AQ648" s="110"/>
      <c r="AR648" s="110"/>
      <c r="AS648" s="49"/>
      <c r="AT648" s="110"/>
      <c r="AU648" s="110"/>
      <c r="AV648" s="110"/>
      <c r="AW648" s="49"/>
      <c r="AX648" s="69"/>
      <c r="BB648" s="49"/>
      <c r="BC648" s="69"/>
      <c r="BE648" s="49"/>
      <c r="BF648" s="69"/>
      <c r="BG648" s="69"/>
      <c r="BI648" s="49"/>
    </row>
    <row r="649" ht="15.75" customHeight="1">
      <c r="A649" s="69"/>
      <c r="D649" s="69"/>
      <c r="G649" s="155"/>
      <c r="H649" s="110"/>
      <c r="I649" s="175"/>
      <c r="J649" s="53"/>
      <c r="K649" s="110"/>
      <c r="L649" s="110"/>
      <c r="M649" s="110"/>
      <c r="N649" s="110"/>
      <c r="O649" s="110"/>
      <c r="P649" s="155"/>
      <c r="Q649" s="184"/>
      <c r="R649" s="49"/>
      <c r="S649" s="110"/>
      <c r="T649" s="111"/>
      <c r="U649" s="110"/>
      <c r="V649" s="110"/>
      <c r="W649" s="49"/>
      <c r="X649" s="110"/>
      <c r="Y649" s="110"/>
      <c r="Z649" s="110"/>
      <c r="AA649" s="49"/>
      <c r="AF649" s="49"/>
      <c r="AG649" s="110"/>
      <c r="AH649" s="110"/>
      <c r="AI649" s="110"/>
      <c r="AJ649" s="49"/>
      <c r="AK649" s="110"/>
      <c r="AL649" s="110"/>
      <c r="AM649" s="110"/>
      <c r="AN649" s="156"/>
      <c r="AO649" s="134"/>
      <c r="AP649" s="134"/>
      <c r="AQ649" s="110"/>
      <c r="AR649" s="110"/>
      <c r="AS649" s="49"/>
      <c r="AT649" s="110"/>
      <c r="AU649" s="110"/>
      <c r="AV649" s="110"/>
      <c r="AW649" s="49"/>
      <c r="AX649" s="69"/>
      <c r="BB649" s="49"/>
      <c r="BC649" s="69"/>
      <c r="BE649" s="49"/>
      <c r="BF649" s="69"/>
      <c r="BG649" s="69"/>
      <c r="BI649" s="49"/>
    </row>
    <row r="650" ht="15.75" customHeight="1">
      <c r="A650" s="69"/>
      <c r="D650" s="69"/>
      <c r="G650" s="155"/>
      <c r="H650" s="110"/>
      <c r="I650" s="175"/>
      <c r="J650" s="53"/>
      <c r="K650" s="110"/>
      <c r="L650" s="110"/>
      <c r="M650" s="110"/>
      <c r="N650" s="110"/>
      <c r="O650" s="110"/>
      <c r="P650" s="155"/>
      <c r="Q650" s="184"/>
      <c r="R650" s="49"/>
      <c r="S650" s="110"/>
      <c r="T650" s="111"/>
      <c r="U650" s="110"/>
      <c r="V650" s="110"/>
      <c r="W650" s="49"/>
      <c r="X650" s="110"/>
      <c r="Y650" s="110"/>
      <c r="Z650" s="110"/>
      <c r="AA650" s="49"/>
      <c r="AF650" s="49"/>
      <c r="AG650" s="110"/>
      <c r="AH650" s="110"/>
      <c r="AI650" s="110"/>
      <c r="AJ650" s="49"/>
      <c r="AK650" s="110"/>
      <c r="AL650" s="110"/>
      <c r="AM650" s="110"/>
      <c r="AN650" s="156"/>
      <c r="AO650" s="134"/>
      <c r="AP650" s="134"/>
      <c r="AQ650" s="110"/>
      <c r="AR650" s="110"/>
      <c r="AS650" s="49"/>
      <c r="AT650" s="110"/>
      <c r="AU650" s="110"/>
      <c r="AV650" s="110"/>
      <c r="AW650" s="49"/>
      <c r="AX650" s="69"/>
      <c r="BB650" s="49"/>
      <c r="BC650" s="69"/>
      <c r="BE650" s="49"/>
      <c r="BF650" s="69"/>
      <c r="BG650" s="69"/>
      <c r="BI650" s="49"/>
    </row>
    <row r="651" ht="15.75" customHeight="1">
      <c r="A651" s="69"/>
      <c r="D651" s="69"/>
      <c r="G651" s="155"/>
      <c r="H651" s="110"/>
      <c r="I651" s="175"/>
      <c r="J651" s="53"/>
      <c r="K651" s="110"/>
      <c r="L651" s="110"/>
      <c r="M651" s="110"/>
      <c r="N651" s="110"/>
      <c r="O651" s="110"/>
      <c r="P651" s="155"/>
      <c r="Q651" s="184"/>
      <c r="R651" s="49"/>
      <c r="S651" s="110"/>
      <c r="T651" s="111"/>
      <c r="U651" s="110"/>
      <c r="V651" s="110"/>
      <c r="W651" s="49"/>
      <c r="X651" s="110"/>
      <c r="Y651" s="110"/>
      <c r="Z651" s="110"/>
      <c r="AA651" s="49"/>
      <c r="AF651" s="49"/>
      <c r="AG651" s="110"/>
      <c r="AH651" s="110"/>
      <c r="AI651" s="110"/>
      <c r="AJ651" s="49"/>
      <c r="AK651" s="110"/>
      <c r="AL651" s="110"/>
      <c r="AM651" s="110"/>
      <c r="AN651" s="156"/>
      <c r="AO651" s="134"/>
      <c r="AP651" s="134"/>
      <c r="AQ651" s="110"/>
      <c r="AR651" s="110"/>
      <c r="AS651" s="49"/>
      <c r="AT651" s="110"/>
      <c r="AU651" s="110"/>
      <c r="AV651" s="110"/>
      <c r="AW651" s="49"/>
      <c r="AX651" s="69"/>
      <c r="BB651" s="49"/>
      <c r="BC651" s="69"/>
      <c r="BE651" s="49"/>
      <c r="BF651" s="69"/>
      <c r="BG651" s="69"/>
      <c r="BI651" s="49"/>
    </row>
    <row r="652" ht="15.75" customHeight="1">
      <c r="A652" s="69"/>
      <c r="D652" s="69"/>
      <c r="G652" s="155"/>
      <c r="H652" s="110"/>
      <c r="I652" s="175"/>
      <c r="J652" s="53"/>
      <c r="K652" s="110"/>
      <c r="L652" s="110"/>
      <c r="M652" s="110"/>
      <c r="N652" s="110"/>
      <c r="O652" s="110"/>
      <c r="P652" s="155"/>
      <c r="Q652" s="184"/>
      <c r="R652" s="49"/>
      <c r="S652" s="110"/>
      <c r="T652" s="111"/>
      <c r="U652" s="110"/>
      <c r="V652" s="110"/>
      <c r="W652" s="49"/>
      <c r="X652" s="110"/>
      <c r="Y652" s="110"/>
      <c r="Z652" s="110"/>
      <c r="AA652" s="49"/>
      <c r="AF652" s="49"/>
      <c r="AG652" s="110"/>
      <c r="AH652" s="110"/>
      <c r="AI652" s="110"/>
      <c r="AJ652" s="49"/>
      <c r="AK652" s="110"/>
      <c r="AL652" s="110"/>
      <c r="AM652" s="110"/>
      <c r="AN652" s="156"/>
      <c r="AO652" s="134"/>
      <c r="AP652" s="134"/>
      <c r="AQ652" s="110"/>
      <c r="AR652" s="110"/>
      <c r="AS652" s="49"/>
      <c r="AT652" s="110"/>
      <c r="AU652" s="110"/>
      <c r="AV652" s="110"/>
      <c r="AW652" s="49"/>
      <c r="AX652" s="69"/>
      <c r="BB652" s="49"/>
      <c r="BC652" s="69"/>
      <c r="BE652" s="49"/>
      <c r="BF652" s="69"/>
      <c r="BG652" s="69"/>
      <c r="BI652" s="49"/>
    </row>
    <row r="653" ht="15.75" customHeight="1">
      <c r="A653" s="69"/>
      <c r="D653" s="69"/>
      <c r="G653" s="155"/>
      <c r="H653" s="110"/>
      <c r="I653" s="175"/>
      <c r="J653" s="53"/>
      <c r="K653" s="110"/>
      <c r="L653" s="110"/>
      <c r="M653" s="110"/>
      <c r="N653" s="110"/>
      <c r="O653" s="110"/>
      <c r="P653" s="155"/>
      <c r="Q653" s="184"/>
      <c r="R653" s="49"/>
      <c r="S653" s="110"/>
      <c r="T653" s="111"/>
      <c r="U653" s="110"/>
      <c r="V653" s="110"/>
      <c r="W653" s="49"/>
      <c r="X653" s="110"/>
      <c r="Y653" s="110"/>
      <c r="Z653" s="110"/>
      <c r="AA653" s="49"/>
      <c r="AF653" s="49"/>
      <c r="AG653" s="110"/>
      <c r="AH653" s="110"/>
      <c r="AI653" s="110"/>
      <c r="AJ653" s="49"/>
      <c r="AK653" s="110"/>
      <c r="AL653" s="110"/>
      <c r="AM653" s="110"/>
      <c r="AN653" s="156"/>
      <c r="AO653" s="134"/>
      <c r="AP653" s="134"/>
      <c r="AQ653" s="110"/>
      <c r="AR653" s="110"/>
      <c r="AS653" s="49"/>
      <c r="AT653" s="110"/>
      <c r="AU653" s="110"/>
      <c r="AV653" s="110"/>
      <c r="AW653" s="49"/>
      <c r="AX653" s="69"/>
      <c r="BB653" s="49"/>
      <c r="BC653" s="69"/>
      <c r="BE653" s="49"/>
      <c r="BF653" s="69"/>
      <c r="BG653" s="69"/>
      <c r="BI653" s="49"/>
    </row>
    <row r="654" ht="15.75" customHeight="1">
      <c r="A654" s="69"/>
      <c r="D654" s="69"/>
      <c r="G654" s="155"/>
      <c r="H654" s="110"/>
      <c r="I654" s="175"/>
      <c r="J654" s="53"/>
      <c r="K654" s="110"/>
      <c r="L654" s="110"/>
      <c r="M654" s="110"/>
      <c r="N654" s="110"/>
      <c r="O654" s="110"/>
      <c r="P654" s="155"/>
      <c r="Q654" s="184"/>
      <c r="R654" s="49"/>
      <c r="S654" s="110"/>
      <c r="T654" s="111"/>
      <c r="U654" s="110"/>
      <c r="V654" s="110"/>
      <c r="W654" s="49"/>
      <c r="X654" s="110"/>
      <c r="Y654" s="110"/>
      <c r="Z654" s="110"/>
      <c r="AA654" s="49"/>
      <c r="AF654" s="49"/>
      <c r="AG654" s="110"/>
      <c r="AH654" s="110"/>
      <c r="AI654" s="110"/>
      <c r="AJ654" s="49"/>
      <c r="AK654" s="110"/>
      <c r="AL654" s="110"/>
      <c r="AM654" s="110"/>
      <c r="AN654" s="156"/>
      <c r="AO654" s="134"/>
      <c r="AP654" s="134"/>
      <c r="AQ654" s="110"/>
      <c r="AR654" s="110"/>
      <c r="AS654" s="49"/>
      <c r="AT654" s="110"/>
      <c r="AU654" s="110"/>
      <c r="AV654" s="110"/>
      <c r="AW654" s="49"/>
      <c r="AX654" s="69"/>
      <c r="BB654" s="49"/>
      <c r="BC654" s="69"/>
      <c r="BE654" s="49"/>
      <c r="BF654" s="69"/>
      <c r="BG654" s="69"/>
      <c r="BI654" s="49"/>
    </row>
    <row r="655" ht="15.75" customHeight="1">
      <c r="A655" s="69"/>
      <c r="D655" s="69"/>
      <c r="G655" s="155"/>
      <c r="H655" s="110"/>
      <c r="I655" s="175"/>
      <c r="J655" s="53"/>
      <c r="K655" s="110"/>
      <c r="L655" s="110"/>
      <c r="M655" s="110"/>
      <c r="N655" s="110"/>
      <c r="O655" s="110"/>
      <c r="P655" s="155"/>
      <c r="Q655" s="184"/>
      <c r="R655" s="49"/>
      <c r="S655" s="110"/>
      <c r="T655" s="111"/>
      <c r="U655" s="110"/>
      <c r="V655" s="110"/>
      <c r="W655" s="49"/>
      <c r="X655" s="110"/>
      <c r="Y655" s="110"/>
      <c r="Z655" s="110"/>
      <c r="AA655" s="49"/>
      <c r="AF655" s="49"/>
      <c r="AG655" s="110"/>
      <c r="AH655" s="110"/>
      <c r="AI655" s="110"/>
      <c r="AJ655" s="49"/>
      <c r="AK655" s="110"/>
      <c r="AL655" s="110"/>
      <c r="AM655" s="110"/>
      <c r="AN655" s="156"/>
      <c r="AO655" s="134"/>
      <c r="AP655" s="134"/>
      <c r="AQ655" s="110"/>
      <c r="AR655" s="110"/>
      <c r="AS655" s="49"/>
      <c r="AT655" s="110"/>
      <c r="AU655" s="110"/>
      <c r="AV655" s="110"/>
      <c r="AW655" s="49"/>
      <c r="AX655" s="69"/>
      <c r="BB655" s="49"/>
      <c r="BC655" s="69"/>
      <c r="BE655" s="49"/>
      <c r="BF655" s="69"/>
      <c r="BG655" s="69"/>
      <c r="BI655" s="49"/>
    </row>
    <row r="656" ht="15.75" customHeight="1">
      <c r="A656" s="69"/>
      <c r="D656" s="69"/>
      <c r="G656" s="155"/>
      <c r="H656" s="110"/>
      <c r="I656" s="175"/>
      <c r="J656" s="53"/>
      <c r="K656" s="110"/>
      <c r="L656" s="110"/>
      <c r="M656" s="110"/>
      <c r="N656" s="110"/>
      <c r="O656" s="110"/>
      <c r="P656" s="155"/>
      <c r="Q656" s="184"/>
      <c r="R656" s="49"/>
      <c r="S656" s="110"/>
      <c r="T656" s="111"/>
      <c r="U656" s="110"/>
      <c r="V656" s="110"/>
      <c r="W656" s="49"/>
      <c r="X656" s="110"/>
      <c r="Y656" s="110"/>
      <c r="Z656" s="110"/>
      <c r="AA656" s="49"/>
      <c r="AF656" s="49"/>
      <c r="AG656" s="110"/>
      <c r="AH656" s="110"/>
      <c r="AI656" s="110"/>
      <c r="AJ656" s="49"/>
      <c r="AK656" s="110"/>
      <c r="AL656" s="110"/>
      <c r="AM656" s="110"/>
      <c r="AN656" s="156"/>
      <c r="AO656" s="134"/>
      <c r="AP656" s="134"/>
      <c r="AQ656" s="110"/>
      <c r="AR656" s="110"/>
      <c r="AS656" s="49"/>
      <c r="AT656" s="110"/>
      <c r="AU656" s="110"/>
      <c r="AV656" s="110"/>
      <c r="AW656" s="49"/>
      <c r="AX656" s="69"/>
      <c r="BB656" s="49"/>
      <c r="BC656" s="69"/>
      <c r="BE656" s="49"/>
      <c r="BF656" s="69"/>
      <c r="BG656" s="69"/>
      <c r="BI656" s="49"/>
    </row>
    <row r="657" ht="15.75" customHeight="1">
      <c r="A657" s="69"/>
      <c r="D657" s="69"/>
      <c r="G657" s="155"/>
      <c r="H657" s="110"/>
      <c r="I657" s="175"/>
      <c r="J657" s="53"/>
      <c r="K657" s="110"/>
      <c r="L657" s="110"/>
      <c r="M657" s="110"/>
      <c r="N657" s="110"/>
      <c r="O657" s="110"/>
      <c r="P657" s="155"/>
      <c r="Q657" s="184"/>
      <c r="R657" s="49"/>
      <c r="S657" s="110"/>
      <c r="T657" s="111"/>
      <c r="U657" s="110"/>
      <c r="V657" s="110"/>
      <c r="W657" s="49"/>
      <c r="X657" s="110"/>
      <c r="Y657" s="110"/>
      <c r="Z657" s="110"/>
      <c r="AA657" s="49"/>
      <c r="AF657" s="49"/>
      <c r="AG657" s="110"/>
      <c r="AH657" s="110"/>
      <c r="AI657" s="110"/>
      <c r="AJ657" s="49"/>
      <c r="AK657" s="110"/>
      <c r="AL657" s="110"/>
      <c r="AM657" s="110"/>
      <c r="AN657" s="156"/>
      <c r="AO657" s="134"/>
      <c r="AP657" s="134"/>
      <c r="AQ657" s="110"/>
      <c r="AR657" s="110"/>
      <c r="AS657" s="49"/>
      <c r="AT657" s="110"/>
      <c r="AU657" s="110"/>
      <c r="AV657" s="110"/>
      <c r="AW657" s="49"/>
      <c r="AX657" s="69"/>
      <c r="BB657" s="49"/>
      <c r="BC657" s="69"/>
      <c r="BE657" s="49"/>
      <c r="BF657" s="69"/>
      <c r="BG657" s="69"/>
      <c r="BI657" s="49"/>
    </row>
    <row r="658" ht="15.75" customHeight="1">
      <c r="A658" s="69"/>
      <c r="D658" s="69"/>
      <c r="G658" s="155"/>
      <c r="H658" s="110"/>
      <c r="I658" s="175"/>
      <c r="J658" s="53"/>
      <c r="K658" s="110"/>
      <c r="L658" s="110"/>
      <c r="M658" s="110"/>
      <c r="N658" s="110"/>
      <c r="O658" s="110"/>
      <c r="P658" s="155"/>
      <c r="Q658" s="184"/>
      <c r="R658" s="49"/>
      <c r="S658" s="110"/>
      <c r="T658" s="111"/>
      <c r="U658" s="110"/>
      <c r="V658" s="110"/>
      <c r="W658" s="49"/>
      <c r="X658" s="110"/>
      <c r="Y658" s="110"/>
      <c r="Z658" s="110"/>
      <c r="AA658" s="49"/>
      <c r="AF658" s="49"/>
      <c r="AG658" s="110"/>
      <c r="AH658" s="110"/>
      <c r="AI658" s="110"/>
      <c r="AJ658" s="49"/>
      <c r="AK658" s="110"/>
      <c r="AL658" s="110"/>
      <c r="AM658" s="110"/>
      <c r="AN658" s="156"/>
      <c r="AO658" s="134"/>
      <c r="AP658" s="134"/>
      <c r="AQ658" s="110"/>
      <c r="AR658" s="110"/>
      <c r="AS658" s="49"/>
      <c r="AT658" s="110"/>
      <c r="AU658" s="110"/>
      <c r="AV658" s="110"/>
      <c r="AW658" s="49"/>
      <c r="AX658" s="69"/>
      <c r="BB658" s="49"/>
      <c r="BC658" s="69"/>
      <c r="BE658" s="49"/>
      <c r="BF658" s="69"/>
      <c r="BG658" s="69"/>
      <c r="BI658" s="49"/>
    </row>
    <row r="659" ht="15.75" customHeight="1">
      <c r="A659" s="69"/>
      <c r="D659" s="69"/>
      <c r="G659" s="155"/>
      <c r="H659" s="110"/>
      <c r="I659" s="175"/>
      <c r="J659" s="53"/>
      <c r="K659" s="110"/>
      <c r="L659" s="110"/>
      <c r="M659" s="110"/>
      <c r="N659" s="110"/>
      <c r="O659" s="110"/>
      <c r="P659" s="155"/>
      <c r="Q659" s="184"/>
      <c r="R659" s="49"/>
      <c r="S659" s="110"/>
      <c r="T659" s="111"/>
      <c r="U659" s="110"/>
      <c r="V659" s="110"/>
      <c r="W659" s="49"/>
      <c r="X659" s="110"/>
      <c r="Y659" s="110"/>
      <c r="Z659" s="110"/>
      <c r="AA659" s="49"/>
      <c r="AF659" s="49"/>
      <c r="AG659" s="110"/>
      <c r="AH659" s="110"/>
      <c r="AI659" s="110"/>
      <c r="AJ659" s="49"/>
      <c r="AK659" s="110"/>
      <c r="AL659" s="110"/>
      <c r="AM659" s="110"/>
      <c r="AN659" s="156"/>
      <c r="AO659" s="134"/>
      <c r="AP659" s="134"/>
      <c r="AQ659" s="110"/>
      <c r="AR659" s="110"/>
      <c r="AS659" s="49"/>
      <c r="AT659" s="110"/>
      <c r="AU659" s="110"/>
      <c r="AV659" s="110"/>
      <c r="AW659" s="49"/>
      <c r="AX659" s="69"/>
      <c r="BB659" s="49"/>
      <c r="BC659" s="69"/>
      <c r="BE659" s="49"/>
      <c r="BF659" s="69"/>
      <c r="BG659" s="69"/>
      <c r="BI659" s="49"/>
    </row>
    <row r="660" ht="15.75" customHeight="1">
      <c r="A660" s="69"/>
      <c r="D660" s="69"/>
      <c r="G660" s="155"/>
      <c r="H660" s="110"/>
      <c r="I660" s="175"/>
      <c r="J660" s="53"/>
      <c r="K660" s="110"/>
      <c r="L660" s="110"/>
      <c r="M660" s="110"/>
      <c r="N660" s="110"/>
      <c r="O660" s="110"/>
      <c r="P660" s="155"/>
      <c r="Q660" s="184"/>
      <c r="R660" s="49"/>
      <c r="S660" s="110"/>
      <c r="T660" s="111"/>
      <c r="U660" s="110"/>
      <c r="V660" s="110"/>
      <c r="W660" s="49"/>
      <c r="X660" s="110"/>
      <c r="Y660" s="110"/>
      <c r="Z660" s="110"/>
      <c r="AA660" s="49"/>
      <c r="AF660" s="49"/>
      <c r="AG660" s="110"/>
      <c r="AH660" s="110"/>
      <c r="AI660" s="110"/>
      <c r="AJ660" s="49"/>
      <c r="AK660" s="110"/>
      <c r="AL660" s="110"/>
      <c r="AM660" s="110"/>
      <c r="AN660" s="156"/>
      <c r="AO660" s="134"/>
      <c r="AP660" s="134"/>
      <c r="AQ660" s="110"/>
      <c r="AR660" s="110"/>
      <c r="AS660" s="49"/>
      <c r="AT660" s="110"/>
      <c r="AU660" s="110"/>
      <c r="AV660" s="110"/>
      <c r="AW660" s="49"/>
      <c r="AX660" s="69"/>
      <c r="BB660" s="49"/>
      <c r="BC660" s="69"/>
      <c r="BE660" s="49"/>
      <c r="BF660" s="69"/>
      <c r="BG660" s="69"/>
      <c r="BI660" s="49"/>
    </row>
    <row r="661" ht="15.75" customHeight="1">
      <c r="A661" s="69"/>
      <c r="D661" s="69"/>
      <c r="G661" s="155"/>
      <c r="H661" s="110"/>
      <c r="I661" s="175"/>
      <c r="J661" s="53"/>
      <c r="K661" s="110"/>
      <c r="L661" s="110"/>
      <c r="M661" s="110"/>
      <c r="N661" s="110"/>
      <c r="O661" s="110"/>
      <c r="P661" s="155"/>
      <c r="Q661" s="184"/>
      <c r="R661" s="49"/>
      <c r="S661" s="110"/>
      <c r="T661" s="111"/>
      <c r="U661" s="110"/>
      <c r="V661" s="110"/>
      <c r="W661" s="49"/>
      <c r="X661" s="110"/>
      <c r="Y661" s="110"/>
      <c r="Z661" s="110"/>
      <c r="AA661" s="49"/>
      <c r="AF661" s="49"/>
      <c r="AG661" s="110"/>
      <c r="AH661" s="110"/>
      <c r="AI661" s="110"/>
      <c r="AJ661" s="49"/>
      <c r="AK661" s="110"/>
      <c r="AL661" s="110"/>
      <c r="AM661" s="110"/>
      <c r="AN661" s="156"/>
      <c r="AO661" s="134"/>
      <c r="AP661" s="134"/>
      <c r="AQ661" s="110"/>
      <c r="AR661" s="110"/>
      <c r="AS661" s="49"/>
      <c r="AT661" s="110"/>
      <c r="AU661" s="110"/>
      <c r="AV661" s="110"/>
      <c r="AW661" s="49"/>
      <c r="AX661" s="69"/>
      <c r="BB661" s="49"/>
      <c r="BC661" s="69"/>
      <c r="BE661" s="49"/>
      <c r="BF661" s="69"/>
      <c r="BG661" s="69"/>
      <c r="BI661" s="49"/>
    </row>
    <row r="662" ht="15.75" customHeight="1">
      <c r="A662" s="69"/>
      <c r="D662" s="69"/>
      <c r="G662" s="155"/>
      <c r="H662" s="110"/>
      <c r="I662" s="175"/>
      <c r="J662" s="53"/>
      <c r="K662" s="110"/>
      <c r="L662" s="110"/>
      <c r="M662" s="110"/>
      <c r="N662" s="110"/>
      <c r="O662" s="110"/>
      <c r="P662" s="155"/>
      <c r="Q662" s="184"/>
      <c r="R662" s="49"/>
      <c r="S662" s="110"/>
      <c r="T662" s="111"/>
      <c r="U662" s="110"/>
      <c r="V662" s="110"/>
      <c r="W662" s="49"/>
      <c r="X662" s="110"/>
      <c r="Y662" s="110"/>
      <c r="Z662" s="110"/>
      <c r="AA662" s="49"/>
      <c r="AF662" s="49"/>
      <c r="AG662" s="110"/>
      <c r="AH662" s="110"/>
      <c r="AI662" s="110"/>
      <c r="AJ662" s="49"/>
      <c r="AK662" s="110"/>
      <c r="AL662" s="110"/>
      <c r="AM662" s="110"/>
      <c r="AN662" s="156"/>
      <c r="AO662" s="134"/>
      <c r="AP662" s="134"/>
      <c r="AQ662" s="110"/>
      <c r="AR662" s="110"/>
      <c r="AS662" s="49"/>
      <c r="AT662" s="110"/>
      <c r="AU662" s="110"/>
      <c r="AV662" s="110"/>
      <c r="AW662" s="49"/>
      <c r="AX662" s="69"/>
      <c r="BB662" s="49"/>
      <c r="BC662" s="69"/>
      <c r="BE662" s="49"/>
      <c r="BF662" s="69"/>
      <c r="BG662" s="69"/>
      <c r="BI662" s="49"/>
    </row>
    <row r="663" ht="15.75" customHeight="1">
      <c r="A663" s="69"/>
      <c r="D663" s="69"/>
      <c r="G663" s="155"/>
      <c r="H663" s="110"/>
      <c r="I663" s="175"/>
      <c r="J663" s="53"/>
      <c r="K663" s="110"/>
      <c r="L663" s="110"/>
      <c r="M663" s="110"/>
      <c r="N663" s="110"/>
      <c r="O663" s="110"/>
      <c r="P663" s="155"/>
      <c r="Q663" s="184"/>
      <c r="R663" s="49"/>
      <c r="S663" s="110"/>
      <c r="T663" s="111"/>
      <c r="U663" s="110"/>
      <c r="V663" s="110"/>
      <c r="W663" s="49"/>
      <c r="X663" s="110"/>
      <c r="Y663" s="110"/>
      <c r="Z663" s="110"/>
      <c r="AA663" s="49"/>
      <c r="AF663" s="49"/>
      <c r="AG663" s="110"/>
      <c r="AH663" s="110"/>
      <c r="AI663" s="110"/>
      <c r="AJ663" s="49"/>
      <c r="AK663" s="110"/>
      <c r="AL663" s="110"/>
      <c r="AM663" s="110"/>
      <c r="AN663" s="156"/>
      <c r="AO663" s="134"/>
      <c r="AP663" s="134"/>
      <c r="AQ663" s="110"/>
      <c r="AR663" s="110"/>
      <c r="AS663" s="49"/>
      <c r="AT663" s="110"/>
      <c r="AU663" s="110"/>
      <c r="AV663" s="110"/>
      <c r="AW663" s="49"/>
      <c r="AX663" s="69"/>
      <c r="BB663" s="49"/>
      <c r="BC663" s="69"/>
      <c r="BE663" s="49"/>
      <c r="BF663" s="69"/>
      <c r="BG663" s="69"/>
      <c r="BI663" s="49"/>
    </row>
    <row r="664" ht="15.75" customHeight="1">
      <c r="A664" s="69"/>
      <c r="D664" s="69"/>
      <c r="G664" s="155"/>
      <c r="H664" s="110"/>
      <c r="I664" s="175"/>
      <c r="J664" s="53"/>
      <c r="K664" s="110"/>
      <c r="L664" s="110"/>
      <c r="M664" s="110"/>
      <c r="N664" s="110"/>
      <c r="O664" s="110"/>
      <c r="P664" s="155"/>
      <c r="Q664" s="184"/>
      <c r="R664" s="49"/>
      <c r="S664" s="110"/>
      <c r="T664" s="111"/>
      <c r="U664" s="110"/>
      <c r="V664" s="110"/>
      <c r="W664" s="49"/>
      <c r="X664" s="110"/>
      <c r="Y664" s="110"/>
      <c r="Z664" s="110"/>
      <c r="AA664" s="49"/>
      <c r="AF664" s="49"/>
      <c r="AG664" s="110"/>
      <c r="AH664" s="110"/>
      <c r="AI664" s="110"/>
      <c r="AJ664" s="49"/>
      <c r="AK664" s="110"/>
      <c r="AL664" s="110"/>
      <c r="AM664" s="110"/>
      <c r="AN664" s="156"/>
      <c r="AO664" s="134"/>
      <c r="AP664" s="134"/>
      <c r="AQ664" s="110"/>
      <c r="AR664" s="110"/>
      <c r="AS664" s="49"/>
      <c r="AT664" s="110"/>
      <c r="AU664" s="110"/>
      <c r="AV664" s="110"/>
      <c r="AW664" s="49"/>
      <c r="AX664" s="69"/>
      <c r="BB664" s="49"/>
      <c r="BC664" s="69"/>
      <c r="BE664" s="49"/>
      <c r="BF664" s="69"/>
      <c r="BG664" s="69"/>
      <c r="BI664" s="49"/>
    </row>
    <row r="665" ht="15.75" customHeight="1">
      <c r="A665" s="69"/>
      <c r="D665" s="69"/>
      <c r="G665" s="155"/>
      <c r="H665" s="110"/>
      <c r="I665" s="175"/>
      <c r="J665" s="53"/>
      <c r="K665" s="110"/>
      <c r="L665" s="110"/>
      <c r="M665" s="110"/>
      <c r="N665" s="110"/>
      <c r="O665" s="110"/>
      <c r="P665" s="155"/>
      <c r="Q665" s="184"/>
      <c r="R665" s="49"/>
      <c r="S665" s="110"/>
      <c r="T665" s="111"/>
      <c r="U665" s="110"/>
      <c r="V665" s="110"/>
      <c r="W665" s="49"/>
      <c r="X665" s="110"/>
      <c r="Y665" s="110"/>
      <c r="Z665" s="110"/>
      <c r="AA665" s="49"/>
      <c r="AF665" s="49"/>
      <c r="AG665" s="110"/>
      <c r="AH665" s="110"/>
      <c r="AI665" s="110"/>
      <c r="AJ665" s="49"/>
      <c r="AK665" s="110"/>
      <c r="AL665" s="110"/>
      <c r="AM665" s="110"/>
      <c r="AN665" s="156"/>
      <c r="AO665" s="134"/>
      <c r="AP665" s="134"/>
      <c r="AQ665" s="110"/>
      <c r="AR665" s="110"/>
      <c r="AS665" s="49"/>
      <c r="AT665" s="110"/>
      <c r="AU665" s="110"/>
      <c r="AV665" s="110"/>
      <c r="AW665" s="49"/>
      <c r="AX665" s="69"/>
      <c r="BB665" s="49"/>
      <c r="BC665" s="69"/>
      <c r="BE665" s="49"/>
      <c r="BF665" s="69"/>
      <c r="BG665" s="69"/>
      <c r="BI665" s="49"/>
    </row>
    <row r="666" ht="15.75" customHeight="1">
      <c r="A666" s="69"/>
      <c r="D666" s="69"/>
      <c r="G666" s="155"/>
      <c r="H666" s="110"/>
      <c r="I666" s="175"/>
      <c r="J666" s="53"/>
      <c r="K666" s="110"/>
      <c r="L666" s="110"/>
      <c r="M666" s="110"/>
      <c r="N666" s="110"/>
      <c r="O666" s="110"/>
      <c r="P666" s="155"/>
      <c r="Q666" s="184"/>
      <c r="R666" s="49"/>
      <c r="S666" s="110"/>
      <c r="T666" s="111"/>
      <c r="U666" s="110"/>
      <c r="V666" s="110"/>
      <c r="W666" s="49"/>
      <c r="X666" s="110"/>
      <c r="Y666" s="110"/>
      <c r="Z666" s="110"/>
      <c r="AA666" s="49"/>
      <c r="AF666" s="49"/>
      <c r="AG666" s="110"/>
      <c r="AH666" s="110"/>
      <c r="AI666" s="110"/>
      <c r="AJ666" s="49"/>
      <c r="AK666" s="110"/>
      <c r="AL666" s="110"/>
      <c r="AM666" s="110"/>
      <c r="AN666" s="156"/>
      <c r="AO666" s="134"/>
      <c r="AP666" s="134"/>
      <c r="AQ666" s="110"/>
      <c r="AR666" s="110"/>
      <c r="AS666" s="49"/>
      <c r="AT666" s="110"/>
      <c r="AU666" s="110"/>
      <c r="AV666" s="110"/>
      <c r="AW666" s="49"/>
      <c r="AX666" s="69"/>
      <c r="BB666" s="49"/>
      <c r="BC666" s="69"/>
      <c r="BE666" s="49"/>
      <c r="BF666" s="69"/>
      <c r="BG666" s="69"/>
      <c r="BI666" s="49"/>
    </row>
    <row r="667" ht="15.75" customHeight="1">
      <c r="A667" s="69"/>
      <c r="D667" s="69"/>
      <c r="G667" s="155"/>
      <c r="H667" s="110"/>
      <c r="I667" s="175"/>
      <c r="J667" s="53"/>
      <c r="K667" s="110"/>
      <c r="L667" s="110"/>
      <c r="M667" s="110"/>
      <c r="N667" s="110"/>
      <c r="O667" s="110"/>
      <c r="P667" s="155"/>
      <c r="Q667" s="184"/>
      <c r="R667" s="49"/>
      <c r="S667" s="110"/>
      <c r="T667" s="111"/>
      <c r="U667" s="110"/>
      <c r="V667" s="110"/>
      <c r="W667" s="49"/>
      <c r="X667" s="110"/>
      <c r="Y667" s="110"/>
      <c r="Z667" s="110"/>
      <c r="AA667" s="49"/>
      <c r="AF667" s="49"/>
      <c r="AG667" s="110"/>
      <c r="AH667" s="110"/>
      <c r="AI667" s="110"/>
      <c r="AJ667" s="49"/>
      <c r="AK667" s="110"/>
      <c r="AL667" s="110"/>
      <c r="AM667" s="110"/>
      <c r="AN667" s="156"/>
      <c r="AO667" s="134"/>
      <c r="AP667" s="134"/>
      <c r="AQ667" s="110"/>
      <c r="AR667" s="110"/>
      <c r="AS667" s="49"/>
      <c r="AT667" s="110"/>
      <c r="AU667" s="110"/>
      <c r="AV667" s="110"/>
      <c r="AW667" s="49"/>
      <c r="AX667" s="69"/>
      <c r="BB667" s="49"/>
      <c r="BC667" s="69"/>
      <c r="BE667" s="49"/>
      <c r="BF667" s="69"/>
      <c r="BG667" s="69"/>
      <c r="BI667" s="49"/>
    </row>
    <row r="668" ht="15.75" customHeight="1">
      <c r="A668" s="69"/>
      <c r="D668" s="69"/>
      <c r="G668" s="155"/>
      <c r="H668" s="110"/>
      <c r="I668" s="175"/>
      <c r="J668" s="53"/>
      <c r="K668" s="110"/>
      <c r="L668" s="110"/>
      <c r="M668" s="110"/>
      <c r="N668" s="110"/>
      <c r="O668" s="110"/>
      <c r="P668" s="155"/>
      <c r="Q668" s="184"/>
      <c r="R668" s="49"/>
      <c r="S668" s="110"/>
      <c r="T668" s="111"/>
      <c r="U668" s="110"/>
      <c r="V668" s="110"/>
      <c r="W668" s="49"/>
      <c r="X668" s="110"/>
      <c r="Y668" s="110"/>
      <c r="Z668" s="110"/>
      <c r="AA668" s="49"/>
      <c r="AF668" s="49"/>
      <c r="AG668" s="110"/>
      <c r="AH668" s="110"/>
      <c r="AI668" s="110"/>
      <c r="AJ668" s="49"/>
      <c r="AK668" s="110"/>
      <c r="AL668" s="110"/>
      <c r="AM668" s="110"/>
      <c r="AN668" s="156"/>
      <c r="AO668" s="134"/>
      <c r="AP668" s="134"/>
      <c r="AQ668" s="110"/>
      <c r="AR668" s="110"/>
      <c r="AS668" s="49"/>
      <c r="AT668" s="110"/>
      <c r="AU668" s="110"/>
      <c r="AV668" s="110"/>
      <c r="AW668" s="49"/>
      <c r="AX668" s="69"/>
      <c r="BB668" s="49"/>
      <c r="BC668" s="69"/>
      <c r="BE668" s="49"/>
      <c r="BF668" s="69"/>
      <c r="BG668" s="69"/>
      <c r="BI668" s="49"/>
    </row>
    <row r="669" ht="15.75" customHeight="1">
      <c r="A669" s="69"/>
      <c r="D669" s="69"/>
      <c r="G669" s="155"/>
      <c r="H669" s="110"/>
      <c r="I669" s="175"/>
      <c r="J669" s="53"/>
      <c r="K669" s="110"/>
      <c r="L669" s="110"/>
      <c r="M669" s="110"/>
      <c r="N669" s="110"/>
      <c r="O669" s="110"/>
      <c r="P669" s="155"/>
      <c r="Q669" s="184"/>
      <c r="R669" s="49"/>
      <c r="S669" s="110"/>
      <c r="T669" s="111"/>
      <c r="U669" s="110"/>
      <c r="V669" s="110"/>
      <c r="W669" s="49"/>
      <c r="X669" s="110"/>
      <c r="Y669" s="110"/>
      <c r="Z669" s="110"/>
      <c r="AA669" s="49"/>
      <c r="AF669" s="49"/>
      <c r="AG669" s="110"/>
      <c r="AH669" s="110"/>
      <c r="AI669" s="110"/>
      <c r="AJ669" s="49"/>
      <c r="AK669" s="110"/>
      <c r="AL669" s="110"/>
      <c r="AM669" s="110"/>
      <c r="AN669" s="156"/>
      <c r="AO669" s="134"/>
      <c r="AP669" s="134"/>
      <c r="AQ669" s="110"/>
      <c r="AR669" s="110"/>
      <c r="AS669" s="49"/>
      <c r="AT669" s="110"/>
      <c r="AU669" s="110"/>
      <c r="AV669" s="110"/>
      <c r="AW669" s="49"/>
      <c r="AX669" s="69"/>
      <c r="BB669" s="49"/>
      <c r="BC669" s="69"/>
      <c r="BE669" s="49"/>
      <c r="BF669" s="69"/>
      <c r="BG669" s="69"/>
      <c r="BI669" s="49"/>
    </row>
    <row r="670" ht="15.75" customHeight="1">
      <c r="A670" s="69"/>
      <c r="D670" s="69"/>
      <c r="G670" s="155"/>
      <c r="H670" s="110"/>
      <c r="I670" s="175"/>
      <c r="J670" s="53"/>
      <c r="K670" s="110"/>
      <c r="L670" s="110"/>
      <c r="M670" s="110"/>
      <c r="N670" s="110"/>
      <c r="O670" s="110"/>
      <c r="P670" s="155"/>
      <c r="Q670" s="184"/>
      <c r="R670" s="49"/>
      <c r="S670" s="110"/>
      <c r="T670" s="111"/>
      <c r="U670" s="110"/>
      <c r="V670" s="110"/>
      <c r="W670" s="49"/>
      <c r="X670" s="110"/>
      <c r="Y670" s="110"/>
      <c r="Z670" s="110"/>
      <c r="AA670" s="49"/>
      <c r="AF670" s="49"/>
      <c r="AG670" s="110"/>
      <c r="AH670" s="110"/>
      <c r="AI670" s="110"/>
      <c r="AJ670" s="49"/>
      <c r="AK670" s="110"/>
      <c r="AL670" s="110"/>
      <c r="AM670" s="110"/>
      <c r="AN670" s="156"/>
      <c r="AO670" s="134"/>
      <c r="AP670" s="134"/>
      <c r="AQ670" s="110"/>
      <c r="AR670" s="110"/>
      <c r="AS670" s="49"/>
      <c r="AT670" s="110"/>
      <c r="AU670" s="110"/>
      <c r="AV670" s="110"/>
      <c r="AW670" s="49"/>
      <c r="AX670" s="69"/>
      <c r="BB670" s="49"/>
      <c r="BC670" s="69"/>
      <c r="BE670" s="49"/>
      <c r="BF670" s="69"/>
      <c r="BG670" s="69"/>
      <c r="BI670" s="49"/>
    </row>
    <row r="671" ht="15.75" customHeight="1">
      <c r="A671" s="69"/>
      <c r="D671" s="69"/>
      <c r="G671" s="155"/>
      <c r="H671" s="110"/>
      <c r="I671" s="175"/>
      <c r="J671" s="53"/>
      <c r="K671" s="110"/>
      <c r="L671" s="110"/>
      <c r="M671" s="110"/>
      <c r="N671" s="110"/>
      <c r="O671" s="110"/>
      <c r="P671" s="155"/>
      <c r="Q671" s="184"/>
      <c r="R671" s="49"/>
      <c r="S671" s="110"/>
      <c r="T671" s="111"/>
      <c r="U671" s="110"/>
      <c r="V671" s="110"/>
      <c r="W671" s="49"/>
      <c r="X671" s="110"/>
      <c r="Y671" s="110"/>
      <c r="Z671" s="110"/>
      <c r="AA671" s="49"/>
      <c r="AF671" s="49"/>
      <c r="AG671" s="110"/>
      <c r="AH671" s="110"/>
      <c r="AI671" s="110"/>
      <c r="AJ671" s="49"/>
      <c r="AK671" s="110"/>
      <c r="AL671" s="110"/>
      <c r="AM671" s="110"/>
      <c r="AN671" s="156"/>
      <c r="AO671" s="134"/>
      <c r="AP671" s="134"/>
      <c r="AQ671" s="110"/>
      <c r="AR671" s="110"/>
      <c r="AS671" s="49"/>
      <c r="AT671" s="110"/>
      <c r="AU671" s="110"/>
      <c r="AV671" s="110"/>
      <c r="AW671" s="49"/>
      <c r="AX671" s="69"/>
      <c r="BB671" s="49"/>
      <c r="BC671" s="69"/>
      <c r="BE671" s="49"/>
      <c r="BF671" s="69"/>
      <c r="BG671" s="69"/>
      <c r="BI671" s="49"/>
    </row>
    <row r="672" ht="15.75" customHeight="1">
      <c r="A672" s="69"/>
      <c r="D672" s="69"/>
      <c r="G672" s="155"/>
      <c r="H672" s="110"/>
      <c r="I672" s="175"/>
      <c r="J672" s="53"/>
      <c r="K672" s="110"/>
      <c r="L672" s="110"/>
      <c r="M672" s="110"/>
      <c r="N672" s="110"/>
      <c r="O672" s="110"/>
      <c r="P672" s="155"/>
      <c r="Q672" s="184"/>
      <c r="R672" s="49"/>
      <c r="S672" s="110"/>
      <c r="T672" s="111"/>
      <c r="U672" s="110"/>
      <c r="V672" s="110"/>
      <c r="W672" s="49"/>
      <c r="X672" s="110"/>
      <c r="Y672" s="110"/>
      <c r="Z672" s="110"/>
      <c r="AA672" s="49"/>
      <c r="AF672" s="49"/>
      <c r="AG672" s="110"/>
      <c r="AH672" s="110"/>
      <c r="AI672" s="110"/>
      <c r="AJ672" s="49"/>
      <c r="AK672" s="110"/>
      <c r="AL672" s="110"/>
      <c r="AM672" s="110"/>
      <c r="AN672" s="156"/>
      <c r="AO672" s="134"/>
      <c r="AP672" s="134"/>
      <c r="AQ672" s="110"/>
      <c r="AR672" s="110"/>
      <c r="AS672" s="49"/>
      <c r="AT672" s="110"/>
      <c r="AU672" s="110"/>
      <c r="AV672" s="110"/>
      <c r="AW672" s="49"/>
      <c r="AX672" s="69"/>
      <c r="BB672" s="49"/>
      <c r="BC672" s="69"/>
      <c r="BE672" s="49"/>
      <c r="BF672" s="69"/>
      <c r="BG672" s="69"/>
      <c r="BI672" s="49"/>
    </row>
    <row r="673" ht="15.75" customHeight="1">
      <c r="A673" s="69"/>
      <c r="D673" s="69"/>
      <c r="G673" s="155"/>
      <c r="H673" s="110"/>
      <c r="I673" s="175"/>
      <c r="J673" s="53"/>
      <c r="K673" s="110"/>
      <c r="L673" s="110"/>
      <c r="M673" s="110"/>
      <c r="N673" s="110"/>
      <c r="O673" s="110"/>
      <c r="P673" s="155"/>
      <c r="Q673" s="184"/>
      <c r="R673" s="49"/>
      <c r="S673" s="110"/>
      <c r="T673" s="111"/>
      <c r="U673" s="110"/>
      <c r="V673" s="110"/>
      <c r="W673" s="49"/>
      <c r="X673" s="110"/>
      <c r="Y673" s="110"/>
      <c r="Z673" s="110"/>
      <c r="AA673" s="49"/>
      <c r="AF673" s="49"/>
      <c r="AG673" s="110"/>
      <c r="AH673" s="110"/>
      <c r="AI673" s="110"/>
      <c r="AJ673" s="49"/>
      <c r="AK673" s="110"/>
      <c r="AL673" s="110"/>
      <c r="AM673" s="110"/>
      <c r="AN673" s="156"/>
      <c r="AO673" s="134"/>
      <c r="AP673" s="134"/>
      <c r="AQ673" s="110"/>
      <c r="AR673" s="110"/>
      <c r="AS673" s="49"/>
      <c r="AT673" s="110"/>
      <c r="AU673" s="110"/>
      <c r="AV673" s="110"/>
      <c r="AW673" s="49"/>
      <c r="AX673" s="69"/>
      <c r="BB673" s="49"/>
      <c r="BC673" s="69"/>
      <c r="BE673" s="49"/>
      <c r="BF673" s="69"/>
      <c r="BG673" s="69"/>
      <c r="BI673" s="49"/>
    </row>
    <row r="674" ht="15.75" customHeight="1">
      <c r="A674" s="69"/>
      <c r="D674" s="69"/>
      <c r="G674" s="155"/>
      <c r="H674" s="110"/>
      <c r="I674" s="175"/>
      <c r="J674" s="53"/>
      <c r="K674" s="110"/>
      <c r="L674" s="110"/>
      <c r="M674" s="110"/>
      <c r="N674" s="110"/>
      <c r="O674" s="110"/>
      <c r="P674" s="155"/>
      <c r="Q674" s="184"/>
      <c r="R674" s="49"/>
      <c r="S674" s="110"/>
      <c r="T674" s="111"/>
      <c r="U674" s="110"/>
      <c r="V674" s="110"/>
      <c r="W674" s="49"/>
      <c r="X674" s="110"/>
      <c r="Y674" s="110"/>
      <c r="Z674" s="110"/>
      <c r="AA674" s="49"/>
      <c r="AF674" s="49"/>
      <c r="AG674" s="110"/>
      <c r="AH674" s="110"/>
      <c r="AI674" s="110"/>
      <c r="AJ674" s="49"/>
      <c r="AK674" s="110"/>
      <c r="AL674" s="110"/>
      <c r="AM674" s="110"/>
      <c r="AN674" s="156"/>
      <c r="AO674" s="134"/>
      <c r="AP674" s="134"/>
      <c r="AQ674" s="110"/>
      <c r="AR674" s="110"/>
      <c r="AS674" s="49"/>
      <c r="AT674" s="110"/>
      <c r="AU674" s="110"/>
      <c r="AV674" s="110"/>
      <c r="AW674" s="49"/>
      <c r="AX674" s="69"/>
      <c r="BB674" s="49"/>
      <c r="BC674" s="69"/>
      <c r="BE674" s="49"/>
      <c r="BF674" s="69"/>
      <c r="BG674" s="69"/>
      <c r="BI674" s="49"/>
    </row>
    <row r="675" ht="15.75" customHeight="1">
      <c r="A675" s="69"/>
      <c r="D675" s="69"/>
      <c r="G675" s="155"/>
      <c r="H675" s="110"/>
      <c r="I675" s="175"/>
      <c r="J675" s="53"/>
      <c r="K675" s="110"/>
      <c r="L675" s="110"/>
      <c r="M675" s="110"/>
      <c r="N675" s="110"/>
      <c r="O675" s="110"/>
      <c r="P675" s="155"/>
      <c r="Q675" s="184"/>
      <c r="R675" s="49"/>
      <c r="S675" s="110"/>
      <c r="T675" s="111"/>
      <c r="U675" s="110"/>
      <c r="V675" s="110"/>
      <c r="W675" s="49"/>
      <c r="X675" s="110"/>
      <c r="Y675" s="110"/>
      <c r="Z675" s="110"/>
      <c r="AA675" s="49"/>
      <c r="AF675" s="49"/>
      <c r="AG675" s="110"/>
      <c r="AH675" s="110"/>
      <c r="AI675" s="110"/>
      <c r="AJ675" s="49"/>
      <c r="AK675" s="110"/>
      <c r="AL675" s="110"/>
      <c r="AM675" s="110"/>
      <c r="AN675" s="156"/>
      <c r="AO675" s="134"/>
      <c r="AP675" s="134"/>
      <c r="AQ675" s="110"/>
      <c r="AR675" s="110"/>
      <c r="AS675" s="49"/>
      <c r="AT675" s="110"/>
      <c r="AU675" s="110"/>
      <c r="AV675" s="110"/>
      <c r="AW675" s="49"/>
      <c r="AX675" s="69"/>
      <c r="BB675" s="49"/>
      <c r="BC675" s="69"/>
      <c r="BE675" s="49"/>
      <c r="BF675" s="69"/>
      <c r="BG675" s="69"/>
      <c r="BI675" s="49"/>
    </row>
    <row r="676" ht="15.75" customHeight="1">
      <c r="A676" s="69"/>
      <c r="D676" s="69"/>
      <c r="G676" s="155"/>
      <c r="H676" s="110"/>
      <c r="I676" s="175"/>
      <c r="J676" s="53"/>
      <c r="K676" s="110"/>
      <c r="L676" s="110"/>
      <c r="M676" s="110"/>
      <c r="N676" s="110"/>
      <c r="O676" s="110"/>
      <c r="P676" s="155"/>
      <c r="Q676" s="184"/>
      <c r="R676" s="49"/>
      <c r="S676" s="110"/>
      <c r="T676" s="111"/>
      <c r="U676" s="110"/>
      <c r="V676" s="110"/>
      <c r="W676" s="49"/>
      <c r="X676" s="110"/>
      <c r="Y676" s="110"/>
      <c r="Z676" s="110"/>
      <c r="AA676" s="49"/>
      <c r="AF676" s="49"/>
      <c r="AG676" s="110"/>
      <c r="AH676" s="110"/>
      <c r="AI676" s="110"/>
      <c r="AJ676" s="49"/>
      <c r="AK676" s="110"/>
      <c r="AL676" s="110"/>
      <c r="AM676" s="110"/>
      <c r="AN676" s="156"/>
      <c r="AO676" s="134"/>
      <c r="AP676" s="134"/>
      <c r="AQ676" s="110"/>
      <c r="AR676" s="110"/>
      <c r="AS676" s="49"/>
      <c r="AT676" s="110"/>
      <c r="AU676" s="110"/>
      <c r="AV676" s="110"/>
      <c r="AW676" s="49"/>
      <c r="AX676" s="69"/>
      <c r="BB676" s="49"/>
      <c r="BC676" s="69"/>
      <c r="BE676" s="49"/>
      <c r="BF676" s="69"/>
      <c r="BG676" s="69"/>
      <c r="BI676" s="49"/>
    </row>
    <row r="677" ht="15.75" customHeight="1">
      <c r="A677" s="69"/>
      <c r="D677" s="69"/>
      <c r="G677" s="155"/>
      <c r="H677" s="110"/>
      <c r="I677" s="175"/>
      <c r="J677" s="53"/>
      <c r="K677" s="110"/>
      <c r="L677" s="110"/>
      <c r="M677" s="110"/>
      <c r="N677" s="110"/>
      <c r="O677" s="110"/>
      <c r="P677" s="155"/>
      <c r="Q677" s="184"/>
      <c r="R677" s="49"/>
      <c r="S677" s="110"/>
      <c r="T677" s="111"/>
      <c r="U677" s="110"/>
      <c r="V677" s="110"/>
      <c r="W677" s="49"/>
      <c r="X677" s="110"/>
      <c r="Y677" s="110"/>
      <c r="Z677" s="110"/>
      <c r="AA677" s="49"/>
      <c r="AF677" s="49"/>
      <c r="AG677" s="110"/>
      <c r="AH677" s="110"/>
      <c r="AI677" s="110"/>
      <c r="AJ677" s="49"/>
      <c r="AK677" s="110"/>
      <c r="AL677" s="110"/>
      <c r="AM677" s="110"/>
      <c r="AN677" s="156"/>
      <c r="AO677" s="134"/>
      <c r="AP677" s="134"/>
      <c r="AQ677" s="110"/>
      <c r="AR677" s="110"/>
      <c r="AS677" s="49"/>
      <c r="AT677" s="110"/>
      <c r="AU677" s="110"/>
      <c r="AV677" s="110"/>
      <c r="AW677" s="49"/>
      <c r="AX677" s="69"/>
      <c r="BB677" s="49"/>
      <c r="BC677" s="69"/>
      <c r="BE677" s="49"/>
      <c r="BF677" s="69"/>
      <c r="BG677" s="69"/>
      <c r="BI677" s="49"/>
    </row>
    <row r="678" ht="15.75" customHeight="1">
      <c r="A678" s="69"/>
      <c r="D678" s="69"/>
      <c r="G678" s="155"/>
      <c r="H678" s="110"/>
      <c r="I678" s="175"/>
      <c r="J678" s="53"/>
      <c r="K678" s="110"/>
      <c r="L678" s="110"/>
      <c r="M678" s="110"/>
      <c r="N678" s="110"/>
      <c r="O678" s="110"/>
      <c r="P678" s="155"/>
      <c r="Q678" s="184"/>
      <c r="R678" s="49"/>
      <c r="S678" s="110"/>
      <c r="T678" s="111"/>
      <c r="U678" s="110"/>
      <c r="V678" s="110"/>
      <c r="W678" s="49"/>
      <c r="X678" s="110"/>
      <c r="Y678" s="110"/>
      <c r="Z678" s="110"/>
      <c r="AA678" s="49"/>
      <c r="AF678" s="49"/>
      <c r="AG678" s="110"/>
      <c r="AH678" s="110"/>
      <c r="AI678" s="110"/>
      <c r="AJ678" s="49"/>
      <c r="AK678" s="110"/>
      <c r="AL678" s="110"/>
      <c r="AM678" s="110"/>
      <c r="AN678" s="156"/>
      <c r="AO678" s="134"/>
      <c r="AP678" s="134"/>
      <c r="AQ678" s="110"/>
      <c r="AR678" s="110"/>
      <c r="AS678" s="49"/>
      <c r="AT678" s="110"/>
      <c r="AU678" s="110"/>
      <c r="AV678" s="110"/>
      <c r="AW678" s="49"/>
      <c r="AX678" s="69"/>
      <c r="BB678" s="49"/>
      <c r="BC678" s="69"/>
      <c r="BE678" s="49"/>
      <c r="BF678" s="69"/>
      <c r="BG678" s="69"/>
      <c r="BI678" s="49"/>
    </row>
    <row r="679" ht="15.75" customHeight="1">
      <c r="A679" s="69"/>
      <c r="D679" s="69"/>
      <c r="G679" s="155"/>
      <c r="H679" s="110"/>
      <c r="I679" s="175"/>
      <c r="J679" s="53"/>
      <c r="K679" s="110"/>
      <c r="L679" s="110"/>
      <c r="M679" s="110"/>
      <c r="N679" s="110"/>
      <c r="O679" s="110"/>
      <c r="P679" s="155"/>
      <c r="Q679" s="184"/>
      <c r="R679" s="49"/>
      <c r="S679" s="110"/>
      <c r="T679" s="111"/>
      <c r="U679" s="110"/>
      <c r="V679" s="110"/>
      <c r="W679" s="49"/>
      <c r="X679" s="110"/>
      <c r="Y679" s="110"/>
      <c r="Z679" s="110"/>
      <c r="AA679" s="49"/>
      <c r="AF679" s="49"/>
      <c r="AG679" s="110"/>
      <c r="AH679" s="110"/>
      <c r="AI679" s="110"/>
      <c r="AJ679" s="49"/>
      <c r="AK679" s="110"/>
      <c r="AL679" s="110"/>
      <c r="AM679" s="110"/>
      <c r="AN679" s="156"/>
      <c r="AO679" s="134"/>
      <c r="AP679" s="134"/>
      <c r="AQ679" s="110"/>
      <c r="AR679" s="110"/>
      <c r="AS679" s="49"/>
      <c r="AT679" s="110"/>
      <c r="AU679" s="110"/>
      <c r="AV679" s="110"/>
      <c r="AW679" s="49"/>
      <c r="AX679" s="69"/>
      <c r="BB679" s="49"/>
      <c r="BC679" s="69"/>
      <c r="BE679" s="49"/>
      <c r="BF679" s="69"/>
      <c r="BG679" s="69"/>
      <c r="BI679" s="49"/>
    </row>
    <row r="680" ht="15.75" customHeight="1">
      <c r="A680" s="69"/>
      <c r="D680" s="69"/>
      <c r="G680" s="155"/>
      <c r="H680" s="110"/>
      <c r="I680" s="175"/>
      <c r="J680" s="53"/>
      <c r="K680" s="110"/>
      <c r="L680" s="110"/>
      <c r="M680" s="110"/>
      <c r="N680" s="110"/>
      <c r="O680" s="110"/>
      <c r="P680" s="155"/>
      <c r="Q680" s="184"/>
      <c r="R680" s="49"/>
      <c r="S680" s="110"/>
      <c r="T680" s="111"/>
      <c r="U680" s="110"/>
      <c r="V680" s="110"/>
      <c r="W680" s="49"/>
      <c r="X680" s="110"/>
      <c r="Y680" s="110"/>
      <c r="Z680" s="110"/>
      <c r="AA680" s="49"/>
      <c r="AF680" s="49"/>
      <c r="AG680" s="110"/>
      <c r="AH680" s="110"/>
      <c r="AI680" s="110"/>
      <c r="AJ680" s="49"/>
      <c r="AK680" s="110"/>
      <c r="AL680" s="110"/>
      <c r="AM680" s="110"/>
      <c r="AN680" s="156"/>
      <c r="AO680" s="134"/>
      <c r="AP680" s="134"/>
      <c r="AQ680" s="110"/>
      <c r="AR680" s="110"/>
      <c r="AS680" s="49"/>
      <c r="AT680" s="110"/>
      <c r="AU680" s="110"/>
      <c r="AV680" s="110"/>
      <c r="AW680" s="49"/>
      <c r="AX680" s="69"/>
      <c r="BB680" s="49"/>
      <c r="BC680" s="69"/>
      <c r="BE680" s="49"/>
      <c r="BF680" s="69"/>
      <c r="BG680" s="69"/>
      <c r="BI680" s="49"/>
    </row>
    <row r="681" ht="15.75" customHeight="1">
      <c r="A681" s="69"/>
      <c r="D681" s="69"/>
      <c r="G681" s="155"/>
      <c r="H681" s="110"/>
      <c r="I681" s="175"/>
      <c r="J681" s="53"/>
      <c r="K681" s="110"/>
      <c r="L681" s="110"/>
      <c r="M681" s="110"/>
      <c r="N681" s="110"/>
      <c r="O681" s="110"/>
      <c r="P681" s="155"/>
      <c r="Q681" s="184"/>
      <c r="R681" s="49"/>
      <c r="S681" s="110"/>
      <c r="T681" s="111"/>
      <c r="U681" s="110"/>
      <c r="V681" s="110"/>
      <c r="W681" s="49"/>
      <c r="X681" s="110"/>
      <c r="Y681" s="110"/>
      <c r="Z681" s="110"/>
      <c r="AA681" s="49"/>
      <c r="AF681" s="49"/>
      <c r="AG681" s="110"/>
      <c r="AH681" s="110"/>
      <c r="AI681" s="110"/>
      <c r="AJ681" s="49"/>
      <c r="AK681" s="110"/>
      <c r="AL681" s="110"/>
      <c r="AM681" s="110"/>
      <c r="AN681" s="156"/>
      <c r="AO681" s="134"/>
      <c r="AP681" s="134"/>
      <c r="AQ681" s="110"/>
      <c r="AR681" s="110"/>
      <c r="AS681" s="49"/>
      <c r="AT681" s="110"/>
      <c r="AU681" s="110"/>
      <c r="AV681" s="110"/>
      <c r="AW681" s="49"/>
      <c r="AX681" s="69"/>
      <c r="BB681" s="49"/>
      <c r="BC681" s="69"/>
      <c r="BE681" s="49"/>
      <c r="BF681" s="69"/>
      <c r="BG681" s="69"/>
      <c r="BI681" s="49"/>
    </row>
    <row r="682" ht="15.75" customHeight="1">
      <c r="A682" s="69"/>
      <c r="D682" s="69"/>
      <c r="G682" s="155"/>
      <c r="H682" s="110"/>
      <c r="I682" s="175"/>
      <c r="J682" s="53"/>
      <c r="K682" s="110"/>
      <c r="L682" s="110"/>
      <c r="M682" s="110"/>
      <c r="N682" s="110"/>
      <c r="O682" s="110"/>
      <c r="P682" s="155"/>
      <c r="Q682" s="184"/>
      <c r="R682" s="49"/>
      <c r="S682" s="110"/>
      <c r="T682" s="111"/>
      <c r="U682" s="110"/>
      <c r="V682" s="110"/>
      <c r="W682" s="49"/>
      <c r="X682" s="110"/>
      <c r="Y682" s="110"/>
      <c r="Z682" s="110"/>
      <c r="AA682" s="49"/>
      <c r="AF682" s="49"/>
      <c r="AG682" s="110"/>
      <c r="AH682" s="110"/>
      <c r="AI682" s="110"/>
      <c r="AJ682" s="49"/>
      <c r="AK682" s="110"/>
      <c r="AL682" s="110"/>
      <c r="AM682" s="110"/>
      <c r="AN682" s="156"/>
      <c r="AO682" s="134"/>
      <c r="AP682" s="134"/>
      <c r="AQ682" s="110"/>
      <c r="AR682" s="110"/>
      <c r="AS682" s="49"/>
      <c r="AT682" s="110"/>
      <c r="AU682" s="110"/>
      <c r="AV682" s="110"/>
      <c r="AW682" s="49"/>
      <c r="AX682" s="69"/>
      <c r="BB682" s="49"/>
      <c r="BC682" s="69"/>
      <c r="BE682" s="49"/>
      <c r="BF682" s="69"/>
      <c r="BG682" s="69"/>
      <c r="BI682" s="49"/>
    </row>
    <row r="683" ht="15.75" customHeight="1">
      <c r="A683" s="69"/>
      <c r="D683" s="69"/>
      <c r="G683" s="155"/>
      <c r="H683" s="110"/>
      <c r="I683" s="175"/>
      <c r="J683" s="53"/>
      <c r="K683" s="110"/>
      <c r="L683" s="110"/>
      <c r="M683" s="110"/>
      <c r="N683" s="110"/>
      <c r="O683" s="110"/>
      <c r="P683" s="155"/>
      <c r="Q683" s="184"/>
      <c r="R683" s="49"/>
      <c r="S683" s="110"/>
      <c r="T683" s="111"/>
      <c r="U683" s="110"/>
      <c r="V683" s="110"/>
      <c r="W683" s="49"/>
      <c r="X683" s="110"/>
      <c r="Y683" s="110"/>
      <c r="Z683" s="110"/>
      <c r="AA683" s="49"/>
      <c r="AF683" s="49"/>
      <c r="AG683" s="110"/>
      <c r="AH683" s="110"/>
      <c r="AI683" s="110"/>
      <c r="AJ683" s="49"/>
      <c r="AK683" s="110"/>
      <c r="AL683" s="110"/>
      <c r="AM683" s="110"/>
      <c r="AN683" s="156"/>
      <c r="AO683" s="134"/>
      <c r="AP683" s="134"/>
      <c r="AQ683" s="110"/>
      <c r="AR683" s="110"/>
      <c r="AS683" s="49"/>
      <c r="AT683" s="110"/>
      <c r="AU683" s="110"/>
      <c r="AV683" s="110"/>
      <c r="AW683" s="49"/>
      <c r="AX683" s="69"/>
      <c r="BB683" s="49"/>
      <c r="BC683" s="69"/>
      <c r="BE683" s="49"/>
      <c r="BF683" s="69"/>
      <c r="BG683" s="69"/>
      <c r="BI683" s="49"/>
    </row>
    <row r="684" ht="15.75" customHeight="1">
      <c r="A684" s="69"/>
      <c r="D684" s="69"/>
      <c r="G684" s="155"/>
      <c r="H684" s="110"/>
      <c r="I684" s="175"/>
      <c r="J684" s="53"/>
      <c r="K684" s="110"/>
      <c r="L684" s="110"/>
      <c r="M684" s="110"/>
      <c r="N684" s="110"/>
      <c r="O684" s="110"/>
      <c r="P684" s="155"/>
      <c r="Q684" s="184"/>
      <c r="R684" s="49"/>
      <c r="S684" s="110"/>
      <c r="T684" s="111"/>
      <c r="U684" s="110"/>
      <c r="V684" s="110"/>
      <c r="W684" s="49"/>
      <c r="X684" s="110"/>
      <c r="Y684" s="110"/>
      <c r="Z684" s="110"/>
      <c r="AA684" s="49"/>
      <c r="AF684" s="49"/>
      <c r="AG684" s="110"/>
      <c r="AH684" s="110"/>
      <c r="AI684" s="110"/>
      <c r="AJ684" s="49"/>
      <c r="AK684" s="110"/>
      <c r="AL684" s="110"/>
      <c r="AM684" s="110"/>
      <c r="AN684" s="156"/>
      <c r="AO684" s="134"/>
      <c r="AP684" s="134"/>
      <c r="AQ684" s="110"/>
      <c r="AR684" s="110"/>
      <c r="AS684" s="49"/>
      <c r="AT684" s="110"/>
      <c r="AU684" s="110"/>
      <c r="AV684" s="110"/>
      <c r="AW684" s="49"/>
      <c r="AX684" s="69"/>
      <c r="BB684" s="49"/>
      <c r="BC684" s="69"/>
      <c r="BE684" s="49"/>
      <c r="BF684" s="69"/>
      <c r="BG684" s="69"/>
      <c r="BI684" s="49"/>
    </row>
    <row r="685" ht="15.75" customHeight="1">
      <c r="A685" s="69"/>
      <c r="D685" s="69"/>
      <c r="G685" s="155"/>
      <c r="H685" s="110"/>
      <c r="I685" s="175"/>
      <c r="J685" s="53"/>
      <c r="K685" s="110"/>
      <c r="L685" s="110"/>
      <c r="M685" s="110"/>
      <c r="N685" s="110"/>
      <c r="O685" s="110"/>
      <c r="P685" s="155"/>
      <c r="Q685" s="184"/>
      <c r="R685" s="49"/>
      <c r="S685" s="110"/>
      <c r="T685" s="111"/>
      <c r="U685" s="110"/>
      <c r="V685" s="110"/>
      <c r="W685" s="49"/>
      <c r="X685" s="110"/>
      <c r="Y685" s="110"/>
      <c r="Z685" s="110"/>
      <c r="AA685" s="49"/>
      <c r="AF685" s="49"/>
      <c r="AG685" s="110"/>
      <c r="AH685" s="110"/>
      <c r="AI685" s="110"/>
      <c r="AJ685" s="49"/>
      <c r="AK685" s="110"/>
      <c r="AL685" s="110"/>
      <c r="AM685" s="110"/>
      <c r="AN685" s="156"/>
      <c r="AO685" s="134"/>
      <c r="AP685" s="134"/>
      <c r="AQ685" s="110"/>
      <c r="AR685" s="110"/>
      <c r="AS685" s="49"/>
      <c r="AT685" s="110"/>
      <c r="AU685" s="110"/>
      <c r="AV685" s="110"/>
      <c r="AW685" s="49"/>
      <c r="AX685" s="69"/>
      <c r="BB685" s="49"/>
      <c r="BC685" s="69"/>
      <c r="BE685" s="49"/>
      <c r="BF685" s="69"/>
      <c r="BG685" s="69"/>
      <c r="BI685" s="49"/>
    </row>
    <row r="686" ht="15.75" customHeight="1">
      <c r="A686" s="69"/>
      <c r="D686" s="69"/>
      <c r="G686" s="155"/>
      <c r="H686" s="110"/>
      <c r="I686" s="175"/>
      <c r="J686" s="53"/>
      <c r="K686" s="110"/>
      <c r="L686" s="110"/>
      <c r="M686" s="110"/>
      <c r="N686" s="110"/>
      <c r="O686" s="110"/>
      <c r="P686" s="155"/>
      <c r="Q686" s="184"/>
      <c r="R686" s="49"/>
      <c r="S686" s="110"/>
      <c r="T686" s="111"/>
      <c r="U686" s="110"/>
      <c r="V686" s="110"/>
      <c r="W686" s="49"/>
      <c r="X686" s="110"/>
      <c r="Y686" s="110"/>
      <c r="Z686" s="110"/>
      <c r="AA686" s="49"/>
      <c r="AF686" s="49"/>
      <c r="AG686" s="110"/>
      <c r="AH686" s="110"/>
      <c r="AI686" s="110"/>
      <c r="AJ686" s="49"/>
      <c r="AK686" s="110"/>
      <c r="AL686" s="110"/>
      <c r="AM686" s="110"/>
      <c r="AN686" s="156"/>
      <c r="AO686" s="134"/>
      <c r="AP686" s="134"/>
      <c r="AQ686" s="110"/>
      <c r="AR686" s="110"/>
      <c r="AS686" s="49"/>
      <c r="AT686" s="110"/>
      <c r="AU686" s="110"/>
      <c r="AV686" s="110"/>
      <c r="AW686" s="49"/>
      <c r="AX686" s="69"/>
      <c r="BB686" s="49"/>
      <c r="BC686" s="69"/>
      <c r="BE686" s="49"/>
      <c r="BF686" s="69"/>
      <c r="BG686" s="69"/>
      <c r="BI686" s="49"/>
    </row>
    <row r="687" ht="15.75" customHeight="1">
      <c r="A687" s="69"/>
      <c r="D687" s="69"/>
      <c r="G687" s="155"/>
      <c r="H687" s="110"/>
      <c r="I687" s="175"/>
      <c r="J687" s="53"/>
      <c r="K687" s="110"/>
      <c r="L687" s="110"/>
      <c r="M687" s="110"/>
      <c r="N687" s="110"/>
      <c r="O687" s="110"/>
      <c r="P687" s="155"/>
      <c r="Q687" s="184"/>
      <c r="R687" s="49"/>
      <c r="S687" s="110"/>
      <c r="T687" s="111"/>
      <c r="U687" s="110"/>
      <c r="V687" s="110"/>
      <c r="W687" s="49"/>
      <c r="X687" s="110"/>
      <c r="Y687" s="110"/>
      <c r="Z687" s="110"/>
      <c r="AA687" s="49"/>
      <c r="AF687" s="49"/>
      <c r="AG687" s="110"/>
      <c r="AH687" s="110"/>
      <c r="AI687" s="110"/>
      <c r="AJ687" s="49"/>
      <c r="AK687" s="110"/>
      <c r="AL687" s="110"/>
      <c r="AM687" s="110"/>
      <c r="AN687" s="156"/>
      <c r="AO687" s="134"/>
      <c r="AP687" s="134"/>
      <c r="AQ687" s="110"/>
      <c r="AR687" s="110"/>
      <c r="AS687" s="49"/>
      <c r="AT687" s="110"/>
      <c r="AU687" s="110"/>
      <c r="AV687" s="110"/>
      <c r="AW687" s="49"/>
      <c r="AX687" s="69"/>
      <c r="BB687" s="49"/>
      <c r="BC687" s="69"/>
      <c r="BE687" s="49"/>
      <c r="BF687" s="69"/>
      <c r="BG687" s="69"/>
      <c r="BI687" s="49"/>
    </row>
    <row r="688" ht="15.75" customHeight="1">
      <c r="A688" s="69"/>
      <c r="D688" s="69"/>
      <c r="G688" s="155"/>
      <c r="H688" s="110"/>
      <c r="I688" s="175"/>
      <c r="J688" s="53"/>
      <c r="K688" s="110"/>
      <c r="L688" s="110"/>
      <c r="M688" s="110"/>
      <c r="N688" s="110"/>
      <c r="O688" s="110"/>
      <c r="P688" s="155"/>
      <c r="Q688" s="184"/>
      <c r="R688" s="49"/>
      <c r="S688" s="110"/>
      <c r="T688" s="111"/>
      <c r="U688" s="110"/>
      <c r="V688" s="110"/>
      <c r="W688" s="49"/>
      <c r="X688" s="110"/>
      <c r="Y688" s="110"/>
      <c r="Z688" s="110"/>
      <c r="AA688" s="49"/>
      <c r="AF688" s="49"/>
      <c r="AG688" s="110"/>
      <c r="AH688" s="110"/>
      <c r="AI688" s="110"/>
      <c r="AJ688" s="49"/>
      <c r="AK688" s="110"/>
      <c r="AL688" s="110"/>
      <c r="AM688" s="110"/>
      <c r="AN688" s="156"/>
      <c r="AO688" s="134"/>
      <c r="AP688" s="134"/>
      <c r="AQ688" s="110"/>
      <c r="AR688" s="110"/>
      <c r="AS688" s="49"/>
      <c r="AT688" s="110"/>
      <c r="AU688" s="110"/>
      <c r="AV688" s="110"/>
      <c r="AW688" s="49"/>
      <c r="AX688" s="69"/>
      <c r="BB688" s="49"/>
      <c r="BC688" s="69"/>
      <c r="BE688" s="49"/>
      <c r="BF688" s="69"/>
      <c r="BG688" s="69"/>
      <c r="BI688" s="49"/>
    </row>
    <row r="689" ht="15.75" customHeight="1">
      <c r="A689" s="69"/>
      <c r="D689" s="69"/>
      <c r="G689" s="155"/>
      <c r="H689" s="110"/>
      <c r="I689" s="175"/>
      <c r="J689" s="53"/>
      <c r="K689" s="110"/>
      <c r="L689" s="110"/>
      <c r="M689" s="110"/>
      <c r="N689" s="110"/>
      <c r="O689" s="110"/>
      <c r="P689" s="155"/>
      <c r="Q689" s="184"/>
      <c r="R689" s="49"/>
      <c r="S689" s="110"/>
      <c r="T689" s="111"/>
      <c r="U689" s="110"/>
      <c r="V689" s="110"/>
      <c r="W689" s="49"/>
      <c r="X689" s="110"/>
      <c r="Y689" s="110"/>
      <c r="Z689" s="110"/>
      <c r="AA689" s="49"/>
      <c r="AF689" s="49"/>
      <c r="AG689" s="110"/>
      <c r="AH689" s="110"/>
      <c r="AI689" s="110"/>
      <c r="AJ689" s="49"/>
      <c r="AK689" s="110"/>
      <c r="AL689" s="110"/>
      <c r="AM689" s="110"/>
      <c r="AN689" s="156"/>
      <c r="AO689" s="134"/>
      <c r="AP689" s="134"/>
      <c r="AQ689" s="110"/>
      <c r="AR689" s="110"/>
      <c r="AS689" s="49"/>
      <c r="AT689" s="110"/>
      <c r="AU689" s="110"/>
      <c r="AV689" s="110"/>
      <c r="AW689" s="49"/>
      <c r="AX689" s="69"/>
      <c r="BB689" s="49"/>
      <c r="BC689" s="69"/>
      <c r="BE689" s="49"/>
      <c r="BF689" s="69"/>
      <c r="BG689" s="69"/>
      <c r="BI689" s="49"/>
    </row>
    <row r="690" ht="15.75" customHeight="1">
      <c r="A690" s="69"/>
      <c r="D690" s="69"/>
      <c r="G690" s="155"/>
      <c r="H690" s="110"/>
      <c r="I690" s="175"/>
      <c r="J690" s="53"/>
      <c r="K690" s="110"/>
      <c r="L690" s="110"/>
      <c r="M690" s="110"/>
      <c r="N690" s="110"/>
      <c r="O690" s="110"/>
      <c r="P690" s="155"/>
      <c r="Q690" s="184"/>
      <c r="R690" s="49"/>
      <c r="S690" s="110"/>
      <c r="T690" s="111"/>
      <c r="U690" s="110"/>
      <c r="V690" s="110"/>
      <c r="W690" s="49"/>
      <c r="X690" s="110"/>
      <c r="Y690" s="110"/>
      <c r="Z690" s="110"/>
      <c r="AA690" s="49"/>
      <c r="AF690" s="49"/>
      <c r="AG690" s="110"/>
      <c r="AH690" s="110"/>
      <c r="AI690" s="110"/>
      <c r="AJ690" s="49"/>
      <c r="AK690" s="110"/>
      <c r="AL690" s="110"/>
      <c r="AM690" s="110"/>
      <c r="AN690" s="156"/>
      <c r="AO690" s="134"/>
      <c r="AP690" s="134"/>
      <c r="AQ690" s="110"/>
      <c r="AR690" s="110"/>
      <c r="AS690" s="49"/>
      <c r="AT690" s="110"/>
      <c r="AU690" s="110"/>
      <c r="AV690" s="110"/>
      <c r="AW690" s="49"/>
      <c r="AX690" s="69"/>
      <c r="BB690" s="49"/>
      <c r="BC690" s="69"/>
      <c r="BE690" s="49"/>
      <c r="BF690" s="69"/>
      <c r="BG690" s="69"/>
      <c r="BI690" s="49"/>
    </row>
    <row r="691" ht="15.75" customHeight="1">
      <c r="A691" s="69"/>
      <c r="D691" s="69"/>
      <c r="G691" s="155"/>
      <c r="H691" s="110"/>
      <c r="I691" s="175"/>
      <c r="J691" s="53"/>
      <c r="K691" s="110"/>
      <c r="L691" s="110"/>
      <c r="M691" s="110"/>
      <c r="N691" s="110"/>
      <c r="O691" s="110"/>
      <c r="P691" s="155"/>
      <c r="Q691" s="184"/>
      <c r="R691" s="49"/>
      <c r="S691" s="110"/>
      <c r="T691" s="111"/>
      <c r="U691" s="110"/>
      <c r="V691" s="110"/>
      <c r="W691" s="49"/>
      <c r="X691" s="110"/>
      <c r="Y691" s="110"/>
      <c r="Z691" s="110"/>
      <c r="AA691" s="49"/>
      <c r="AF691" s="49"/>
      <c r="AG691" s="110"/>
      <c r="AH691" s="110"/>
      <c r="AI691" s="110"/>
      <c r="AJ691" s="49"/>
      <c r="AK691" s="110"/>
      <c r="AL691" s="110"/>
      <c r="AM691" s="110"/>
      <c r="AN691" s="156"/>
      <c r="AO691" s="134"/>
      <c r="AP691" s="134"/>
      <c r="AQ691" s="110"/>
      <c r="AR691" s="110"/>
      <c r="AS691" s="49"/>
      <c r="AT691" s="110"/>
      <c r="AU691" s="110"/>
      <c r="AV691" s="110"/>
      <c r="AW691" s="49"/>
      <c r="AX691" s="69"/>
      <c r="BB691" s="49"/>
      <c r="BC691" s="69"/>
      <c r="BE691" s="49"/>
      <c r="BF691" s="69"/>
      <c r="BG691" s="69"/>
      <c r="BI691" s="49"/>
    </row>
    <row r="692" ht="15.75" customHeight="1">
      <c r="A692" s="69"/>
      <c r="D692" s="69"/>
      <c r="G692" s="155"/>
      <c r="H692" s="110"/>
      <c r="I692" s="175"/>
      <c r="J692" s="53"/>
      <c r="K692" s="110"/>
      <c r="L692" s="110"/>
      <c r="M692" s="110"/>
      <c r="N692" s="110"/>
      <c r="O692" s="110"/>
      <c r="P692" s="155"/>
      <c r="Q692" s="184"/>
      <c r="R692" s="49"/>
      <c r="S692" s="110"/>
      <c r="T692" s="111"/>
      <c r="U692" s="110"/>
      <c r="V692" s="110"/>
      <c r="W692" s="49"/>
      <c r="X692" s="110"/>
      <c r="Y692" s="110"/>
      <c r="Z692" s="110"/>
      <c r="AA692" s="49"/>
      <c r="AF692" s="49"/>
      <c r="AG692" s="110"/>
      <c r="AH692" s="110"/>
      <c r="AI692" s="110"/>
      <c r="AJ692" s="49"/>
      <c r="AK692" s="110"/>
      <c r="AL692" s="110"/>
      <c r="AM692" s="110"/>
      <c r="AN692" s="156"/>
      <c r="AO692" s="134"/>
      <c r="AP692" s="134"/>
      <c r="AQ692" s="110"/>
      <c r="AR692" s="110"/>
      <c r="AS692" s="49"/>
      <c r="AT692" s="110"/>
      <c r="AU692" s="110"/>
      <c r="AV692" s="110"/>
      <c r="AW692" s="49"/>
      <c r="AX692" s="69"/>
      <c r="BB692" s="49"/>
      <c r="BC692" s="69"/>
      <c r="BE692" s="49"/>
      <c r="BF692" s="69"/>
      <c r="BG692" s="69"/>
      <c r="BI692" s="49"/>
    </row>
    <row r="693" ht="15.75" customHeight="1">
      <c r="A693" s="69"/>
      <c r="D693" s="69"/>
      <c r="G693" s="155"/>
      <c r="H693" s="110"/>
      <c r="I693" s="175"/>
      <c r="J693" s="53"/>
      <c r="K693" s="110"/>
      <c r="L693" s="110"/>
      <c r="M693" s="110"/>
      <c r="N693" s="110"/>
      <c r="O693" s="110"/>
      <c r="P693" s="155"/>
      <c r="Q693" s="184"/>
      <c r="R693" s="49"/>
      <c r="S693" s="110"/>
      <c r="T693" s="111"/>
      <c r="U693" s="110"/>
      <c r="V693" s="110"/>
      <c r="W693" s="49"/>
      <c r="X693" s="110"/>
      <c r="Y693" s="110"/>
      <c r="Z693" s="110"/>
      <c r="AA693" s="49"/>
      <c r="AF693" s="49"/>
      <c r="AG693" s="110"/>
      <c r="AH693" s="110"/>
      <c r="AI693" s="110"/>
      <c r="AJ693" s="49"/>
      <c r="AK693" s="110"/>
      <c r="AL693" s="110"/>
      <c r="AM693" s="110"/>
      <c r="AN693" s="156"/>
      <c r="AO693" s="134"/>
      <c r="AP693" s="134"/>
      <c r="AQ693" s="110"/>
      <c r="AR693" s="110"/>
      <c r="AS693" s="49"/>
      <c r="AT693" s="110"/>
      <c r="AU693" s="110"/>
      <c r="AV693" s="110"/>
      <c r="AW693" s="49"/>
      <c r="AX693" s="69"/>
      <c r="BB693" s="49"/>
      <c r="BC693" s="69"/>
      <c r="BE693" s="49"/>
      <c r="BF693" s="69"/>
      <c r="BG693" s="69"/>
      <c r="BI693" s="49"/>
    </row>
    <row r="694" ht="15.75" customHeight="1">
      <c r="A694" s="69"/>
      <c r="D694" s="69"/>
      <c r="G694" s="155"/>
      <c r="H694" s="110"/>
      <c r="I694" s="175"/>
      <c r="J694" s="53"/>
      <c r="K694" s="110"/>
      <c r="L694" s="110"/>
      <c r="M694" s="110"/>
      <c r="N694" s="110"/>
      <c r="O694" s="110"/>
      <c r="P694" s="155"/>
      <c r="Q694" s="184"/>
      <c r="R694" s="49"/>
      <c r="S694" s="110"/>
      <c r="T694" s="111"/>
      <c r="U694" s="110"/>
      <c r="V694" s="110"/>
      <c r="W694" s="49"/>
      <c r="X694" s="110"/>
      <c r="Y694" s="110"/>
      <c r="Z694" s="110"/>
      <c r="AA694" s="49"/>
      <c r="AF694" s="49"/>
      <c r="AG694" s="110"/>
      <c r="AH694" s="110"/>
      <c r="AI694" s="110"/>
      <c r="AJ694" s="49"/>
      <c r="AK694" s="110"/>
      <c r="AL694" s="110"/>
      <c r="AM694" s="110"/>
      <c r="AN694" s="156"/>
      <c r="AO694" s="134"/>
      <c r="AP694" s="134"/>
      <c r="AQ694" s="110"/>
      <c r="AR694" s="110"/>
      <c r="AS694" s="49"/>
      <c r="AT694" s="110"/>
      <c r="AU694" s="110"/>
      <c r="AV694" s="110"/>
      <c r="AW694" s="49"/>
      <c r="AX694" s="69"/>
      <c r="BB694" s="49"/>
      <c r="BC694" s="69"/>
      <c r="BE694" s="49"/>
      <c r="BF694" s="69"/>
      <c r="BG694" s="69"/>
      <c r="BI694" s="49"/>
    </row>
    <row r="695" ht="15.75" customHeight="1">
      <c r="A695" s="69"/>
      <c r="D695" s="69"/>
      <c r="G695" s="155"/>
      <c r="H695" s="110"/>
      <c r="I695" s="175"/>
      <c r="J695" s="53"/>
      <c r="K695" s="110"/>
      <c r="L695" s="110"/>
      <c r="M695" s="110"/>
      <c r="N695" s="110"/>
      <c r="O695" s="110"/>
      <c r="P695" s="155"/>
      <c r="Q695" s="184"/>
      <c r="R695" s="49"/>
      <c r="S695" s="110"/>
      <c r="T695" s="111"/>
      <c r="U695" s="110"/>
      <c r="V695" s="110"/>
      <c r="W695" s="49"/>
      <c r="X695" s="110"/>
      <c r="Y695" s="110"/>
      <c r="Z695" s="110"/>
      <c r="AA695" s="49"/>
      <c r="AF695" s="49"/>
      <c r="AG695" s="110"/>
      <c r="AH695" s="110"/>
      <c r="AI695" s="110"/>
      <c r="AJ695" s="49"/>
      <c r="AK695" s="110"/>
      <c r="AL695" s="110"/>
      <c r="AM695" s="110"/>
      <c r="AN695" s="156"/>
      <c r="AO695" s="134"/>
      <c r="AP695" s="134"/>
      <c r="AQ695" s="110"/>
      <c r="AR695" s="110"/>
      <c r="AS695" s="49"/>
      <c r="AT695" s="110"/>
      <c r="AU695" s="110"/>
      <c r="AV695" s="110"/>
      <c r="AW695" s="49"/>
      <c r="AX695" s="69"/>
      <c r="BB695" s="49"/>
      <c r="BC695" s="69"/>
      <c r="BE695" s="49"/>
      <c r="BF695" s="69"/>
      <c r="BG695" s="69"/>
      <c r="BI695" s="49"/>
    </row>
    <row r="696" ht="15.75" customHeight="1">
      <c r="A696" s="69"/>
      <c r="D696" s="69"/>
      <c r="G696" s="155"/>
      <c r="H696" s="110"/>
      <c r="I696" s="175"/>
      <c r="J696" s="53"/>
      <c r="K696" s="110"/>
      <c r="L696" s="110"/>
      <c r="M696" s="110"/>
      <c r="N696" s="110"/>
      <c r="O696" s="110"/>
      <c r="P696" s="155"/>
      <c r="Q696" s="184"/>
      <c r="R696" s="49"/>
      <c r="S696" s="110"/>
      <c r="T696" s="111"/>
      <c r="U696" s="110"/>
      <c r="V696" s="110"/>
      <c r="W696" s="49"/>
      <c r="X696" s="110"/>
      <c r="Y696" s="110"/>
      <c r="Z696" s="110"/>
      <c r="AA696" s="49"/>
      <c r="AF696" s="49"/>
      <c r="AG696" s="110"/>
      <c r="AH696" s="110"/>
      <c r="AI696" s="110"/>
      <c r="AJ696" s="49"/>
      <c r="AK696" s="110"/>
      <c r="AL696" s="110"/>
      <c r="AM696" s="110"/>
      <c r="AN696" s="156"/>
      <c r="AO696" s="134"/>
      <c r="AP696" s="134"/>
      <c r="AQ696" s="110"/>
      <c r="AR696" s="110"/>
      <c r="AS696" s="49"/>
      <c r="AT696" s="110"/>
      <c r="AU696" s="110"/>
      <c r="AV696" s="110"/>
      <c r="AW696" s="49"/>
      <c r="AX696" s="69"/>
      <c r="BB696" s="49"/>
      <c r="BC696" s="69"/>
      <c r="BE696" s="49"/>
      <c r="BF696" s="69"/>
      <c r="BG696" s="69"/>
      <c r="BI696" s="49"/>
    </row>
    <row r="697" ht="15.75" customHeight="1">
      <c r="A697" s="69"/>
      <c r="D697" s="69"/>
      <c r="G697" s="155"/>
      <c r="H697" s="110"/>
      <c r="I697" s="175"/>
      <c r="J697" s="53"/>
      <c r="K697" s="110"/>
      <c r="L697" s="110"/>
      <c r="M697" s="110"/>
      <c r="N697" s="110"/>
      <c r="O697" s="110"/>
      <c r="P697" s="155"/>
      <c r="Q697" s="184"/>
      <c r="R697" s="49"/>
      <c r="S697" s="110"/>
      <c r="T697" s="111"/>
      <c r="U697" s="110"/>
      <c r="V697" s="110"/>
      <c r="W697" s="49"/>
      <c r="X697" s="110"/>
      <c r="Y697" s="110"/>
      <c r="Z697" s="110"/>
      <c r="AA697" s="49"/>
      <c r="AF697" s="49"/>
      <c r="AG697" s="110"/>
      <c r="AH697" s="110"/>
      <c r="AI697" s="110"/>
      <c r="AJ697" s="49"/>
      <c r="AK697" s="110"/>
      <c r="AL697" s="110"/>
      <c r="AM697" s="110"/>
      <c r="AN697" s="156"/>
      <c r="AO697" s="134"/>
      <c r="AP697" s="134"/>
      <c r="AQ697" s="110"/>
      <c r="AR697" s="110"/>
      <c r="AS697" s="49"/>
      <c r="AT697" s="110"/>
      <c r="AU697" s="110"/>
      <c r="AV697" s="110"/>
      <c r="AW697" s="49"/>
      <c r="AX697" s="69"/>
      <c r="BB697" s="49"/>
      <c r="BC697" s="69"/>
      <c r="BE697" s="49"/>
      <c r="BF697" s="69"/>
      <c r="BG697" s="69"/>
      <c r="BI697" s="49"/>
    </row>
    <row r="698" ht="15.75" customHeight="1">
      <c r="A698" s="69"/>
      <c r="D698" s="69"/>
      <c r="G698" s="155"/>
      <c r="H698" s="110"/>
      <c r="I698" s="175"/>
      <c r="J698" s="53"/>
      <c r="K698" s="110"/>
      <c r="L698" s="110"/>
      <c r="M698" s="110"/>
      <c r="N698" s="110"/>
      <c r="O698" s="110"/>
      <c r="P698" s="155"/>
      <c r="Q698" s="184"/>
      <c r="R698" s="49"/>
      <c r="S698" s="110"/>
      <c r="T698" s="111"/>
      <c r="U698" s="110"/>
      <c r="V698" s="110"/>
      <c r="W698" s="49"/>
      <c r="X698" s="110"/>
      <c r="Y698" s="110"/>
      <c r="Z698" s="110"/>
      <c r="AA698" s="49"/>
      <c r="AF698" s="49"/>
      <c r="AG698" s="110"/>
      <c r="AH698" s="110"/>
      <c r="AI698" s="110"/>
      <c r="AJ698" s="49"/>
      <c r="AK698" s="110"/>
      <c r="AL698" s="110"/>
      <c r="AM698" s="110"/>
      <c r="AN698" s="156"/>
      <c r="AO698" s="134"/>
      <c r="AP698" s="134"/>
      <c r="AQ698" s="110"/>
      <c r="AR698" s="110"/>
      <c r="AS698" s="49"/>
      <c r="AT698" s="110"/>
      <c r="AU698" s="110"/>
      <c r="AV698" s="110"/>
      <c r="AW698" s="49"/>
      <c r="AX698" s="69"/>
      <c r="BB698" s="49"/>
      <c r="BC698" s="69"/>
      <c r="BE698" s="49"/>
      <c r="BF698" s="69"/>
      <c r="BG698" s="69"/>
      <c r="BI698" s="49"/>
    </row>
    <row r="699" ht="15.75" customHeight="1">
      <c r="A699" s="69"/>
      <c r="D699" s="69"/>
      <c r="G699" s="155"/>
      <c r="H699" s="110"/>
      <c r="I699" s="175"/>
      <c r="J699" s="53"/>
      <c r="K699" s="110"/>
      <c r="L699" s="110"/>
      <c r="M699" s="110"/>
      <c r="N699" s="110"/>
      <c r="O699" s="110"/>
      <c r="P699" s="155"/>
      <c r="Q699" s="184"/>
      <c r="R699" s="49"/>
      <c r="S699" s="110"/>
      <c r="T699" s="111"/>
      <c r="U699" s="110"/>
      <c r="V699" s="110"/>
      <c r="W699" s="49"/>
      <c r="X699" s="110"/>
      <c r="Y699" s="110"/>
      <c r="Z699" s="110"/>
      <c r="AA699" s="49"/>
      <c r="AF699" s="49"/>
      <c r="AG699" s="110"/>
      <c r="AH699" s="110"/>
      <c r="AI699" s="110"/>
      <c r="AJ699" s="49"/>
      <c r="AK699" s="110"/>
      <c r="AL699" s="110"/>
      <c r="AM699" s="110"/>
      <c r="AN699" s="156"/>
      <c r="AO699" s="134"/>
      <c r="AP699" s="134"/>
      <c r="AQ699" s="110"/>
      <c r="AR699" s="110"/>
      <c r="AS699" s="49"/>
      <c r="AT699" s="110"/>
      <c r="AU699" s="110"/>
      <c r="AV699" s="110"/>
      <c r="AW699" s="49"/>
      <c r="AX699" s="69"/>
      <c r="BB699" s="49"/>
      <c r="BC699" s="69"/>
      <c r="BE699" s="49"/>
      <c r="BF699" s="69"/>
      <c r="BG699" s="69"/>
      <c r="BI699" s="49"/>
    </row>
    <row r="700" ht="15.75" customHeight="1">
      <c r="A700" s="69"/>
      <c r="D700" s="69"/>
      <c r="G700" s="155"/>
      <c r="H700" s="110"/>
      <c r="I700" s="175"/>
      <c r="J700" s="53"/>
      <c r="K700" s="110"/>
      <c r="L700" s="110"/>
      <c r="M700" s="110"/>
      <c r="N700" s="110"/>
      <c r="O700" s="110"/>
      <c r="P700" s="155"/>
      <c r="Q700" s="184"/>
      <c r="R700" s="49"/>
      <c r="S700" s="110"/>
      <c r="T700" s="111"/>
      <c r="U700" s="110"/>
      <c r="V700" s="110"/>
      <c r="W700" s="49"/>
      <c r="X700" s="110"/>
      <c r="Y700" s="110"/>
      <c r="Z700" s="110"/>
      <c r="AA700" s="49"/>
      <c r="AF700" s="49"/>
      <c r="AG700" s="110"/>
      <c r="AH700" s="110"/>
      <c r="AI700" s="110"/>
      <c r="AJ700" s="49"/>
      <c r="AK700" s="110"/>
      <c r="AL700" s="110"/>
      <c r="AM700" s="110"/>
      <c r="AN700" s="156"/>
      <c r="AO700" s="134"/>
      <c r="AP700" s="134"/>
      <c r="AQ700" s="110"/>
      <c r="AR700" s="110"/>
      <c r="AS700" s="49"/>
      <c r="AT700" s="110"/>
      <c r="AU700" s="110"/>
      <c r="AV700" s="110"/>
      <c r="AW700" s="49"/>
      <c r="AX700" s="69"/>
      <c r="BB700" s="49"/>
      <c r="BC700" s="69"/>
      <c r="BE700" s="49"/>
      <c r="BF700" s="69"/>
      <c r="BG700" s="69"/>
      <c r="BI700" s="49"/>
    </row>
    <row r="701" ht="15.75" customHeight="1">
      <c r="A701" s="69"/>
      <c r="D701" s="69"/>
      <c r="G701" s="155"/>
      <c r="H701" s="110"/>
      <c r="I701" s="175"/>
      <c r="J701" s="53"/>
      <c r="K701" s="110"/>
      <c r="L701" s="110"/>
      <c r="M701" s="110"/>
      <c r="N701" s="110"/>
      <c r="O701" s="110"/>
      <c r="P701" s="155"/>
      <c r="Q701" s="184"/>
      <c r="R701" s="49"/>
      <c r="S701" s="110"/>
      <c r="T701" s="111"/>
      <c r="U701" s="110"/>
      <c r="V701" s="110"/>
      <c r="W701" s="49"/>
      <c r="X701" s="110"/>
      <c r="Y701" s="110"/>
      <c r="Z701" s="110"/>
      <c r="AA701" s="49"/>
      <c r="AF701" s="49"/>
      <c r="AG701" s="110"/>
      <c r="AH701" s="110"/>
      <c r="AI701" s="110"/>
      <c r="AJ701" s="49"/>
      <c r="AK701" s="110"/>
      <c r="AL701" s="110"/>
      <c r="AM701" s="110"/>
      <c r="AN701" s="156"/>
      <c r="AO701" s="134"/>
      <c r="AP701" s="134"/>
      <c r="AQ701" s="110"/>
      <c r="AR701" s="110"/>
      <c r="AS701" s="49"/>
      <c r="AT701" s="110"/>
      <c r="AU701" s="110"/>
      <c r="AV701" s="110"/>
      <c r="AW701" s="49"/>
      <c r="AX701" s="69"/>
      <c r="BB701" s="49"/>
      <c r="BC701" s="69"/>
      <c r="BE701" s="49"/>
      <c r="BF701" s="69"/>
      <c r="BG701" s="69"/>
      <c r="BI701" s="49"/>
    </row>
    <row r="702" ht="15.75" customHeight="1">
      <c r="A702" s="69"/>
      <c r="D702" s="69"/>
      <c r="G702" s="155"/>
      <c r="H702" s="110"/>
      <c r="I702" s="175"/>
      <c r="J702" s="53"/>
      <c r="K702" s="110"/>
      <c r="L702" s="110"/>
      <c r="M702" s="110"/>
      <c r="N702" s="110"/>
      <c r="O702" s="110"/>
      <c r="P702" s="155"/>
      <c r="Q702" s="184"/>
      <c r="R702" s="49"/>
      <c r="S702" s="110"/>
      <c r="T702" s="111"/>
      <c r="U702" s="110"/>
      <c r="V702" s="110"/>
      <c r="W702" s="49"/>
      <c r="X702" s="110"/>
      <c r="Y702" s="110"/>
      <c r="Z702" s="110"/>
      <c r="AA702" s="49"/>
      <c r="AF702" s="49"/>
      <c r="AG702" s="110"/>
      <c r="AH702" s="110"/>
      <c r="AI702" s="110"/>
      <c r="AJ702" s="49"/>
      <c r="AK702" s="110"/>
      <c r="AL702" s="110"/>
      <c r="AM702" s="110"/>
      <c r="AN702" s="156"/>
      <c r="AO702" s="134"/>
      <c r="AP702" s="134"/>
      <c r="AQ702" s="110"/>
      <c r="AR702" s="110"/>
      <c r="AS702" s="49"/>
      <c r="AT702" s="110"/>
      <c r="AU702" s="110"/>
      <c r="AV702" s="110"/>
      <c r="AW702" s="49"/>
      <c r="AX702" s="69"/>
      <c r="BB702" s="49"/>
      <c r="BC702" s="69"/>
      <c r="BE702" s="49"/>
      <c r="BF702" s="69"/>
      <c r="BG702" s="69"/>
      <c r="BI702" s="49"/>
    </row>
    <row r="703" ht="15.75" customHeight="1">
      <c r="A703" s="69"/>
      <c r="D703" s="69"/>
      <c r="G703" s="155"/>
      <c r="H703" s="110"/>
      <c r="I703" s="175"/>
      <c r="J703" s="53"/>
      <c r="K703" s="110"/>
      <c r="L703" s="110"/>
      <c r="M703" s="110"/>
      <c r="N703" s="110"/>
      <c r="O703" s="110"/>
      <c r="P703" s="155"/>
      <c r="Q703" s="184"/>
      <c r="R703" s="49"/>
      <c r="S703" s="110"/>
      <c r="T703" s="111"/>
      <c r="U703" s="110"/>
      <c r="V703" s="110"/>
      <c r="W703" s="49"/>
      <c r="X703" s="110"/>
      <c r="Y703" s="110"/>
      <c r="Z703" s="110"/>
      <c r="AA703" s="49"/>
      <c r="AF703" s="49"/>
      <c r="AG703" s="110"/>
      <c r="AH703" s="110"/>
      <c r="AI703" s="110"/>
      <c r="AJ703" s="49"/>
      <c r="AK703" s="110"/>
      <c r="AL703" s="110"/>
      <c r="AM703" s="110"/>
      <c r="AN703" s="156"/>
      <c r="AO703" s="134"/>
      <c r="AP703" s="134"/>
      <c r="AQ703" s="110"/>
      <c r="AR703" s="110"/>
      <c r="AS703" s="49"/>
      <c r="AT703" s="110"/>
      <c r="AU703" s="110"/>
      <c r="AV703" s="110"/>
      <c r="AW703" s="49"/>
      <c r="AX703" s="69"/>
      <c r="BB703" s="49"/>
      <c r="BC703" s="69"/>
      <c r="BE703" s="49"/>
      <c r="BF703" s="69"/>
      <c r="BG703" s="69"/>
      <c r="BI703" s="49"/>
    </row>
    <row r="704" ht="15.75" customHeight="1">
      <c r="A704" s="69"/>
      <c r="D704" s="69"/>
      <c r="G704" s="155"/>
      <c r="H704" s="110"/>
      <c r="I704" s="175"/>
      <c r="J704" s="53"/>
      <c r="K704" s="110"/>
      <c r="L704" s="110"/>
      <c r="M704" s="110"/>
      <c r="N704" s="110"/>
      <c r="O704" s="110"/>
      <c r="P704" s="155"/>
      <c r="Q704" s="184"/>
      <c r="R704" s="49"/>
      <c r="S704" s="110"/>
      <c r="T704" s="111"/>
      <c r="U704" s="110"/>
      <c r="V704" s="110"/>
      <c r="W704" s="49"/>
      <c r="X704" s="110"/>
      <c r="Y704" s="110"/>
      <c r="Z704" s="110"/>
      <c r="AA704" s="49"/>
      <c r="AF704" s="49"/>
      <c r="AG704" s="110"/>
      <c r="AH704" s="110"/>
      <c r="AI704" s="110"/>
      <c r="AJ704" s="49"/>
      <c r="AK704" s="110"/>
      <c r="AL704" s="110"/>
      <c r="AM704" s="110"/>
      <c r="AN704" s="156"/>
      <c r="AO704" s="134"/>
      <c r="AP704" s="134"/>
      <c r="AQ704" s="110"/>
      <c r="AR704" s="110"/>
      <c r="AS704" s="49"/>
      <c r="AT704" s="110"/>
      <c r="AU704" s="110"/>
      <c r="AV704" s="110"/>
      <c r="AW704" s="49"/>
      <c r="AX704" s="69"/>
      <c r="BB704" s="49"/>
      <c r="BC704" s="69"/>
      <c r="BE704" s="49"/>
      <c r="BF704" s="69"/>
      <c r="BG704" s="69"/>
      <c r="BI704" s="49"/>
    </row>
    <row r="705" ht="15.75" customHeight="1">
      <c r="A705" s="69"/>
      <c r="D705" s="69"/>
      <c r="G705" s="155"/>
      <c r="H705" s="110"/>
      <c r="I705" s="175"/>
      <c r="J705" s="53"/>
      <c r="K705" s="110"/>
      <c r="L705" s="110"/>
      <c r="M705" s="110"/>
      <c r="N705" s="110"/>
      <c r="O705" s="110"/>
      <c r="P705" s="155"/>
      <c r="Q705" s="184"/>
      <c r="R705" s="49"/>
      <c r="S705" s="110"/>
      <c r="T705" s="111"/>
      <c r="U705" s="110"/>
      <c r="V705" s="110"/>
      <c r="W705" s="49"/>
      <c r="X705" s="110"/>
      <c r="Y705" s="110"/>
      <c r="Z705" s="110"/>
      <c r="AA705" s="49"/>
      <c r="AF705" s="49"/>
      <c r="AG705" s="110"/>
      <c r="AH705" s="110"/>
      <c r="AI705" s="110"/>
      <c r="AJ705" s="49"/>
      <c r="AK705" s="110"/>
      <c r="AL705" s="110"/>
      <c r="AM705" s="110"/>
      <c r="AN705" s="156"/>
      <c r="AO705" s="134"/>
      <c r="AP705" s="134"/>
      <c r="AQ705" s="110"/>
      <c r="AR705" s="110"/>
      <c r="AS705" s="49"/>
      <c r="AT705" s="110"/>
      <c r="AU705" s="110"/>
      <c r="AV705" s="110"/>
      <c r="AW705" s="49"/>
      <c r="AX705" s="69"/>
      <c r="BB705" s="49"/>
      <c r="BC705" s="69"/>
      <c r="BE705" s="49"/>
      <c r="BF705" s="69"/>
      <c r="BG705" s="69"/>
      <c r="BI705" s="49"/>
    </row>
    <row r="706" ht="15.75" customHeight="1">
      <c r="A706" s="69"/>
      <c r="D706" s="69"/>
      <c r="G706" s="155"/>
      <c r="H706" s="110"/>
      <c r="I706" s="175"/>
      <c r="J706" s="53"/>
      <c r="K706" s="110"/>
      <c r="L706" s="110"/>
      <c r="M706" s="110"/>
      <c r="N706" s="110"/>
      <c r="O706" s="110"/>
      <c r="P706" s="155"/>
      <c r="Q706" s="184"/>
      <c r="R706" s="49"/>
      <c r="S706" s="110"/>
      <c r="T706" s="111"/>
      <c r="U706" s="110"/>
      <c r="V706" s="110"/>
      <c r="W706" s="49"/>
      <c r="X706" s="110"/>
      <c r="Y706" s="110"/>
      <c r="Z706" s="110"/>
      <c r="AA706" s="49"/>
      <c r="AF706" s="49"/>
      <c r="AG706" s="110"/>
      <c r="AH706" s="110"/>
      <c r="AI706" s="110"/>
      <c r="AJ706" s="49"/>
      <c r="AK706" s="110"/>
      <c r="AL706" s="110"/>
      <c r="AM706" s="110"/>
      <c r="AN706" s="156"/>
      <c r="AO706" s="134"/>
      <c r="AP706" s="134"/>
      <c r="AQ706" s="110"/>
      <c r="AR706" s="110"/>
      <c r="AS706" s="49"/>
      <c r="AT706" s="110"/>
      <c r="AU706" s="110"/>
      <c r="AV706" s="110"/>
      <c r="AW706" s="49"/>
      <c r="AX706" s="69"/>
      <c r="BB706" s="49"/>
      <c r="BC706" s="69"/>
      <c r="BE706" s="49"/>
      <c r="BF706" s="69"/>
      <c r="BG706" s="69"/>
      <c r="BI706" s="49"/>
    </row>
    <row r="707" ht="15.75" customHeight="1">
      <c r="A707" s="69"/>
      <c r="D707" s="69"/>
      <c r="G707" s="155"/>
      <c r="H707" s="110"/>
      <c r="I707" s="175"/>
      <c r="J707" s="53"/>
      <c r="K707" s="110"/>
      <c r="L707" s="110"/>
      <c r="M707" s="110"/>
      <c r="N707" s="110"/>
      <c r="O707" s="110"/>
      <c r="P707" s="155"/>
      <c r="Q707" s="184"/>
      <c r="R707" s="49"/>
      <c r="S707" s="110"/>
      <c r="T707" s="111"/>
      <c r="U707" s="110"/>
      <c r="V707" s="110"/>
      <c r="W707" s="49"/>
      <c r="X707" s="110"/>
      <c r="Y707" s="110"/>
      <c r="Z707" s="110"/>
      <c r="AA707" s="49"/>
      <c r="AF707" s="49"/>
      <c r="AG707" s="110"/>
      <c r="AH707" s="110"/>
      <c r="AI707" s="110"/>
      <c r="AJ707" s="49"/>
      <c r="AK707" s="110"/>
      <c r="AL707" s="110"/>
      <c r="AM707" s="110"/>
      <c r="AN707" s="156"/>
      <c r="AO707" s="134"/>
      <c r="AP707" s="134"/>
      <c r="AQ707" s="110"/>
      <c r="AR707" s="110"/>
      <c r="AS707" s="49"/>
      <c r="AT707" s="110"/>
      <c r="AU707" s="110"/>
      <c r="AV707" s="110"/>
      <c r="AW707" s="49"/>
      <c r="AX707" s="69"/>
      <c r="BB707" s="49"/>
      <c r="BC707" s="69"/>
      <c r="BE707" s="49"/>
      <c r="BF707" s="69"/>
      <c r="BG707" s="69"/>
      <c r="BI707" s="49"/>
    </row>
    <row r="708" ht="15.75" customHeight="1">
      <c r="A708" s="69"/>
      <c r="D708" s="69"/>
      <c r="G708" s="155"/>
      <c r="H708" s="110"/>
      <c r="I708" s="175"/>
      <c r="J708" s="53"/>
      <c r="K708" s="110"/>
      <c r="L708" s="110"/>
      <c r="M708" s="110"/>
      <c r="N708" s="110"/>
      <c r="O708" s="110"/>
      <c r="P708" s="155"/>
      <c r="Q708" s="184"/>
      <c r="R708" s="49"/>
      <c r="S708" s="110"/>
      <c r="T708" s="111"/>
      <c r="U708" s="110"/>
      <c r="V708" s="110"/>
      <c r="W708" s="49"/>
      <c r="X708" s="110"/>
      <c r="Y708" s="110"/>
      <c r="Z708" s="110"/>
      <c r="AA708" s="49"/>
      <c r="AF708" s="49"/>
      <c r="AG708" s="110"/>
      <c r="AH708" s="110"/>
      <c r="AI708" s="110"/>
      <c r="AJ708" s="49"/>
      <c r="AK708" s="110"/>
      <c r="AL708" s="110"/>
      <c r="AM708" s="110"/>
      <c r="AN708" s="156"/>
      <c r="AO708" s="134"/>
      <c r="AP708" s="134"/>
      <c r="AQ708" s="110"/>
      <c r="AR708" s="110"/>
      <c r="AS708" s="49"/>
      <c r="AT708" s="110"/>
      <c r="AU708" s="110"/>
      <c r="AV708" s="110"/>
      <c r="AW708" s="49"/>
      <c r="AX708" s="69"/>
      <c r="BB708" s="49"/>
      <c r="BC708" s="69"/>
      <c r="BE708" s="49"/>
      <c r="BF708" s="69"/>
      <c r="BG708" s="69"/>
      <c r="BI708" s="49"/>
    </row>
    <row r="709" ht="15.75" customHeight="1">
      <c r="A709" s="69"/>
      <c r="D709" s="69"/>
      <c r="G709" s="155"/>
      <c r="H709" s="110"/>
      <c r="I709" s="175"/>
      <c r="J709" s="53"/>
      <c r="K709" s="110"/>
      <c r="L709" s="110"/>
      <c r="M709" s="110"/>
      <c r="N709" s="110"/>
      <c r="O709" s="110"/>
      <c r="P709" s="155"/>
      <c r="Q709" s="184"/>
      <c r="R709" s="49"/>
      <c r="S709" s="110"/>
      <c r="T709" s="111"/>
      <c r="U709" s="110"/>
      <c r="V709" s="110"/>
      <c r="W709" s="49"/>
      <c r="X709" s="110"/>
      <c r="Y709" s="110"/>
      <c r="Z709" s="110"/>
      <c r="AA709" s="49"/>
      <c r="AF709" s="49"/>
      <c r="AG709" s="110"/>
      <c r="AH709" s="110"/>
      <c r="AI709" s="110"/>
      <c r="AJ709" s="49"/>
      <c r="AK709" s="110"/>
      <c r="AL709" s="110"/>
      <c r="AM709" s="110"/>
      <c r="AN709" s="156"/>
      <c r="AO709" s="134"/>
      <c r="AP709" s="134"/>
      <c r="AQ709" s="110"/>
      <c r="AR709" s="110"/>
      <c r="AS709" s="49"/>
      <c r="AT709" s="110"/>
      <c r="AU709" s="110"/>
      <c r="AV709" s="110"/>
      <c r="AW709" s="49"/>
      <c r="AX709" s="69"/>
      <c r="BB709" s="49"/>
      <c r="BC709" s="69"/>
      <c r="BE709" s="49"/>
      <c r="BF709" s="69"/>
      <c r="BG709" s="69"/>
      <c r="BI709" s="49"/>
    </row>
    <row r="710" ht="15.75" customHeight="1">
      <c r="A710" s="69"/>
      <c r="D710" s="69"/>
      <c r="G710" s="155"/>
      <c r="H710" s="110"/>
      <c r="I710" s="175"/>
      <c r="J710" s="53"/>
      <c r="K710" s="110"/>
      <c r="L710" s="110"/>
      <c r="M710" s="110"/>
      <c r="N710" s="110"/>
      <c r="O710" s="110"/>
      <c r="P710" s="155"/>
      <c r="Q710" s="184"/>
      <c r="R710" s="49"/>
      <c r="S710" s="110"/>
      <c r="T710" s="111"/>
      <c r="U710" s="110"/>
      <c r="V710" s="110"/>
      <c r="W710" s="49"/>
      <c r="X710" s="110"/>
      <c r="Y710" s="110"/>
      <c r="Z710" s="110"/>
      <c r="AA710" s="49"/>
      <c r="AF710" s="49"/>
      <c r="AG710" s="110"/>
      <c r="AH710" s="110"/>
      <c r="AI710" s="110"/>
      <c r="AJ710" s="49"/>
      <c r="AK710" s="110"/>
      <c r="AL710" s="110"/>
      <c r="AM710" s="110"/>
      <c r="AN710" s="156"/>
      <c r="AO710" s="134"/>
      <c r="AP710" s="134"/>
      <c r="AQ710" s="110"/>
      <c r="AR710" s="110"/>
      <c r="AS710" s="49"/>
      <c r="AT710" s="110"/>
      <c r="AU710" s="110"/>
      <c r="AV710" s="110"/>
      <c r="AW710" s="49"/>
      <c r="AX710" s="69"/>
      <c r="BB710" s="49"/>
      <c r="BC710" s="69"/>
      <c r="BE710" s="49"/>
      <c r="BF710" s="69"/>
      <c r="BG710" s="69"/>
      <c r="BI710" s="49"/>
    </row>
    <row r="711" ht="15.75" customHeight="1">
      <c r="A711" s="69"/>
      <c r="D711" s="69"/>
      <c r="G711" s="155"/>
      <c r="H711" s="110"/>
      <c r="I711" s="175"/>
      <c r="J711" s="53"/>
      <c r="K711" s="110"/>
      <c r="L711" s="110"/>
      <c r="M711" s="110"/>
      <c r="N711" s="110"/>
      <c r="O711" s="110"/>
      <c r="P711" s="155"/>
      <c r="Q711" s="184"/>
      <c r="R711" s="49"/>
      <c r="S711" s="110"/>
      <c r="T711" s="111"/>
      <c r="U711" s="110"/>
      <c r="V711" s="110"/>
      <c r="W711" s="49"/>
      <c r="X711" s="110"/>
      <c r="Y711" s="110"/>
      <c r="Z711" s="110"/>
      <c r="AA711" s="49"/>
      <c r="AF711" s="49"/>
      <c r="AG711" s="110"/>
      <c r="AH711" s="110"/>
      <c r="AI711" s="110"/>
      <c r="AJ711" s="49"/>
      <c r="AK711" s="110"/>
      <c r="AL711" s="110"/>
      <c r="AM711" s="110"/>
      <c r="AN711" s="156"/>
      <c r="AO711" s="134"/>
      <c r="AP711" s="134"/>
      <c r="AQ711" s="110"/>
      <c r="AR711" s="110"/>
      <c r="AS711" s="49"/>
      <c r="AT711" s="110"/>
      <c r="AU711" s="110"/>
      <c r="AV711" s="110"/>
      <c r="AW711" s="49"/>
      <c r="AX711" s="69"/>
      <c r="BB711" s="49"/>
      <c r="BC711" s="69"/>
      <c r="BE711" s="49"/>
      <c r="BF711" s="69"/>
      <c r="BG711" s="69"/>
      <c r="BI711" s="49"/>
    </row>
    <row r="712" ht="15.75" customHeight="1">
      <c r="A712" s="69"/>
      <c r="D712" s="69"/>
      <c r="G712" s="155"/>
      <c r="H712" s="110"/>
      <c r="I712" s="175"/>
      <c r="J712" s="53"/>
      <c r="K712" s="110"/>
      <c r="L712" s="110"/>
      <c r="M712" s="110"/>
      <c r="N712" s="110"/>
      <c r="O712" s="110"/>
      <c r="P712" s="155"/>
      <c r="Q712" s="184"/>
      <c r="R712" s="49"/>
      <c r="S712" s="110"/>
      <c r="T712" s="111"/>
      <c r="U712" s="110"/>
      <c r="V712" s="110"/>
      <c r="W712" s="49"/>
      <c r="X712" s="110"/>
      <c r="Y712" s="110"/>
      <c r="Z712" s="110"/>
      <c r="AA712" s="49"/>
      <c r="AF712" s="49"/>
      <c r="AG712" s="110"/>
      <c r="AH712" s="110"/>
      <c r="AI712" s="110"/>
      <c r="AJ712" s="49"/>
      <c r="AK712" s="110"/>
      <c r="AL712" s="110"/>
      <c r="AM712" s="110"/>
      <c r="AN712" s="156"/>
      <c r="AO712" s="134"/>
      <c r="AP712" s="134"/>
      <c r="AQ712" s="110"/>
      <c r="AR712" s="110"/>
      <c r="AS712" s="49"/>
      <c r="AT712" s="110"/>
      <c r="AU712" s="110"/>
      <c r="AV712" s="110"/>
      <c r="AW712" s="49"/>
      <c r="AX712" s="69"/>
      <c r="BB712" s="49"/>
      <c r="BC712" s="69"/>
      <c r="BE712" s="49"/>
      <c r="BF712" s="69"/>
      <c r="BG712" s="69"/>
      <c r="BI712" s="49"/>
    </row>
    <row r="713" ht="15.75" customHeight="1">
      <c r="A713" s="69"/>
      <c r="D713" s="69"/>
      <c r="G713" s="155"/>
      <c r="H713" s="110"/>
      <c r="I713" s="175"/>
      <c r="J713" s="53"/>
      <c r="K713" s="110"/>
      <c r="L713" s="110"/>
      <c r="M713" s="110"/>
      <c r="N713" s="110"/>
      <c r="O713" s="110"/>
      <c r="P713" s="155"/>
      <c r="Q713" s="184"/>
      <c r="R713" s="49"/>
      <c r="S713" s="110"/>
      <c r="T713" s="111"/>
      <c r="U713" s="110"/>
      <c r="V713" s="110"/>
      <c r="W713" s="49"/>
      <c r="X713" s="110"/>
      <c r="Y713" s="110"/>
      <c r="Z713" s="110"/>
      <c r="AA713" s="49"/>
      <c r="AF713" s="49"/>
      <c r="AG713" s="110"/>
      <c r="AH713" s="110"/>
      <c r="AI713" s="110"/>
      <c r="AJ713" s="49"/>
      <c r="AK713" s="110"/>
      <c r="AL713" s="110"/>
      <c r="AM713" s="110"/>
      <c r="AN713" s="156"/>
      <c r="AO713" s="134"/>
      <c r="AP713" s="134"/>
      <c r="AQ713" s="110"/>
      <c r="AR713" s="110"/>
      <c r="AS713" s="49"/>
      <c r="AT713" s="110"/>
      <c r="AU713" s="110"/>
      <c r="AV713" s="110"/>
      <c r="AW713" s="49"/>
      <c r="AX713" s="69"/>
      <c r="BB713" s="49"/>
      <c r="BC713" s="69"/>
      <c r="BE713" s="49"/>
      <c r="BF713" s="69"/>
      <c r="BG713" s="69"/>
      <c r="BI713" s="49"/>
    </row>
    <row r="714" ht="15.75" customHeight="1">
      <c r="A714" s="69"/>
      <c r="D714" s="69"/>
      <c r="G714" s="155"/>
      <c r="H714" s="110"/>
      <c r="I714" s="175"/>
      <c r="J714" s="53"/>
      <c r="K714" s="110"/>
      <c r="L714" s="110"/>
      <c r="M714" s="110"/>
      <c r="N714" s="110"/>
      <c r="O714" s="110"/>
      <c r="P714" s="155"/>
      <c r="Q714" s="184"/>
      <c r="R714" s="49"/>
      <c r="S714" s="110"/>
      <c r="T714" s="111"/>
      <c r="U714" s="110"/>
      <c r="V714" s="110"/>
      <c r="W714" s="49"/>
      <c r="X714" s="110"/>
      <c r="Y714" s="110"/>
      <c r="Z714" s="110"/>
      <c r="AA714" s="49"/>
      <c r="AF714" s="49"/>
      <c r="AG714" s="110"/>
      <c r="AH714" s="110"/>
      <c r="AI714" s="110"/>
      <c r="AJ714" s="49"/>
      <c r="AK714" s="110"/>
      <c r="AL714" s="110"/>
      <c r="AM714" s="110"/>
      <c r="AN714" s="156"/>
      <c r="AO714" s="134"/>
      <c r="AP714" s="134"/>
      <c r="AQ714" s="110"/>
      <c r="AR714" s="110"/>
      <c r="AS714" s="49"/>
      <c r="AT714" s="110"/>
      <c r="AU714" s="110"/>
      <c r="AV714" s="110"/>
      <c r="AW714" s="49"/>
      <c r="AX714" s="69"/>
      <c r="BB714" s="49"/>
      <c r="BC714" s="69"/>
      <c r="BE714" s="49"/>
      <c r="BF714" s="69"/>
      <c r="BG714" s="69"/>
      <c r="BI714" s="49"/>
    </row>
    <row r="715" ht="15.75" customHeight="1">
      <c r="A715" s="69"/>
      <c r="D715" s="69"/>
      <c r="G715" s="155"/>
      <c r="H715" s="110"/>
      <c r="I715" s="175"/>
      <c r="J715" s="53"/>
      <c r="K715" s="110"/>
      <c r="L715" s="110"/>
      <c r="M715" s="110"/>
      <c r="N715" s="110"/>
      <c r="O715" s="110"/>
      <c r="P715" s="155"/>
      <c r="Q715" s="184"/>
      <c r="R715" s="49"/>
      <c r="S715" s="110"/>
      <c r="T715" s="111"/>
      <c r="U715" s="110"/>
      <c r="V715" s="110"/>
      <c r="W715" s="49"/>
      <c r="X715" s="110"/>
      <c r="Y715" s="110"/>
      <c r="Z715" s="110"/>
      <c r="AA715" s="49"/>
      <c r="AF715" s="49"/>
      <c r="AG715" s="110"/>
      <c r="AH715" s="110"/>
      <c r="AI715" s="110"/>
      <c r="AJ715" s="49"/>
      <c r="AK715" s="110"/>
      <c r="AL715" s="110"/>
      <c r="AM715" s="110"/>
      <c r="AN715" s="156"/>
      <c r="AO715" s="134"/>
      <c r="AP715" s="134"/>
      <c r="AQ715" s="110"/>
      <c r="AR715" s="110"/>
      <c r="AS715" s="49"/>
      <c r="AT715" s="110"/>
      <c r="AU715" s="110"/>
      <c r="AV715" s="110"/>
      <c r="AW715" s="49"/>
      <c r="AX715" s="69"/>
      <c r="BB715" s="49"/>
      <c r="BC715" s="69"/>
      <c r="BE715" s="49"/>
      <c r="BF715" s="69"/>
      <c r="BG715" s="69"/>
      <c r="BI715" s="49"/>
    </row>
    <row r="716" ht="15.75" customHeight="1">
      <c r="A716" s="69"/>
      <c r="D716" s="69"/>
      <c r="G716" s="155"/>
      <c r="H716" s="110"/>
      <c r="I716" s="175"/>
      <c r="J716" s="53"/>
      <c r="K716" s="110"/>
      <c r="L716" s="110"/>
      <c r="M716" s="110"/>
      <c r="N716" s="110"/>
      <c r="O716" s="110"/>
      <c r="P716" s="155"/>
      <c r="Q716" s="184"/>
      <c r="R716" s="49"/>
      <c r="S716" s="110"/>
      <c r="T716" s="111"/>
      <c r="U716" s="110"/>
      <c r="V716" s="110"/>
      <c r="W716" s="49"/>
      <c r="X716" s="110"/>
      <c r="Y716" s="110"/>
      <c r="Z716" s="110"/>
      <c r="AA716" s="49"/>
      <c r="AF716" s="49"/>
      <c r="AG716" s="110"/>
      <c r="AH716" s="110"/>
      <c r="AI716" s="110"/>
      <c r="AJ716" s="49"/>
      <c r="AK716" s="110"/>
      <c r="AL716" s="110"/>
      <c r="AM716" s="110"/>
      <c r="AN716" s="156"/>
      <c r="AO716" s="134"/>
      <c r="AP716" s="134"/>
      <c r="AQ716" s="110"/>
      <c r="AR716" s="110"/>
      <c r="AS716" s="49"/>
      <c r="AT716" s="110"/>
      <c r="AU716" s="110"/>
      <c r="AV716" s="110"/>
      <c r="AW716" s="49"/>
      <c r="AX716" s="69"/>
      <c r="BB716" s="49"/>
      <c r="BC716" s="69"/>
      <c r="BE716" s="49"/>
      <c r="BF716" s="69"/>
      <c r="BG716" s="69"/>
      <c r="BI716" s="49"/>
    </row>
    <row r="717" ht="15.75" customHeight="1">
      <c r="A717" s="69"/>
      <c r="D717" s="69"/>
      <c r="G717" s="155"/>
      <c r="H717" s="110"/>
      <c r="I717" s="175"/>
      <c r="J717" s="53"/>
      <c r="K717" s="110"/>
      <c r="L717" s="110"/>
      <c r="M717" s="110"/>
      <c r="N717" s="110"/>
      <c r="O717" s="110"/>
      <c r="P717" s="155"/>
      <c r="Q717" s="184"/>
      <c r="R717" s="49"/>
      <c r="S717" s="110"/>
      <c r="T717" s="111"/>
      <c r="U717" s="110"/>
      <c r="V717" s="110"/>
      <c r="W717" s="49"/>
      <c r="X717" s="110"/>
      <c r="Y717" s="110"/>
      <c r="Z717" s="110"/>
      <c r="AA717" s="49"/>
      <c r="AF717" s="49"/>
      <c r="AG717" s="110"/>
      <c r="AH717" s="110"/>
      <c r="AI717" s="110"/>
      <c r="AJ717" s="49"/>
      <c r="AK717" s="110"/>
      <c r="AL717" s="110"/>
      <c r="AM717" s="110"/>
      <c r="AN717" s="156"/>
      <c r="AO717" s="134"/>
      <c r="AP717" s="134"/>
      <c r="AQ717" s="110"/>
      <c r="AR717" s="110"/>
      <c r="AS717" s="49"/>
      <c r="AT717" s="110"/>
      <c r="AU717" s="110"/>
      <c r="AV717" s="110"/>
      <c r="AW717" s="49"/>
      <c r="AX717" s="69"/>
      <c r="BB717" s="49"/>
      <c r="BC717" s="69"/>
      <c r="BE717" s="49"/>
      <c r="BF717" s="69"/>
      <c r="BG717" s="69"/>
      <c r="BI717" s="49"/>
    </row>
    <row r="718" ht="15.75" customHeight="1">
      <c r="A718" s="69"/>
      <c r="D718" s="69"/>
      <c r="G718" s="155"/>
      <c r="H718" s="110"/>
      <c r="I718" s="175"/>
      <c r="J718" s="53"/>
      <c r="K718" s="110"/>
      <c r="L718" s="110"/>
      <c r="M718" s="110"/>
      <c r="N718" s="110"/>
      <c r="O718" s="110"/>
      <c r="P718" s="155"/>
      <c r="Q718" s="184"/>
      <c r="R718" s="49"/>
      <c r="S718" s="110"/>
      <c r="T718" s="111"/>
      <c r="U718" s="110"/>
      <c r="V718" s="110"/>
      <c r="W718" s="49"/>
      <c r="X718" s="110"/>
      <c r="Y718" s="110"/>
      <c r="Z718" s="110"/>
      <c r="AA718" s="49"/>
      <c r="AF718" s="49"/>
      <c r="AG718" s="110"/>
      <c r="AH718" s="110"/>
      <c r="AI718" s="110"/>
      <c r="AJ718" s="49"/>
      <c r="AK718" s="110"/>
      <c r="AL718" s="110"/>
      <c r="AM718" s="110"/>
      <c r="AN718" s="156"/>
      <c r="AO718" s="134"/>
      <c r="AP718" s="134"/>
      <c r="AQ718" s="110"/>
      <c r="AR718" s="110"/>
      <c r="AS718" s="49"/>
      <c r="AT718" s="110"/>
      <c r="AU718" s="110"/>
      <c r="AV718" s="110"/>
      <c r="AW718" s="49"/>
      <c r="AX718" s="69"/>
      <c r="BB718" s="49"/>
      <c r="BC718" s="69"/>
      <c r="BE718" s="49"/>
      <c r="BF718" s="69"/>
      <c r="BG718" s="69"/>
      <c r="BI718" s="49"/>
    </row>
    <row r="719" ht="15.75" customHeight="1">
      <c r="A719" s="69"/>
      <c r="D719" s="69"/>
      <c r="G719" s="155"/>
      <c r="H719" s="110"/>
      <c r="I719" s="175"/>
      <c r="J719" s="53"/>
      <c r="K719" s="110"/>
      <c r="L719" s="110"/>
      <c r="M719" s="110"/>
      <c r="N719" s="110"/>
      <c r="O719" s="110"/>
      <c r="P719" s="155"/>
      <c r="Q719" s="184"/>
      <c r="R719" s="49"/>
      <c r="S719" s="110"/>
      <c r="T719" s="111"/>
      <c r="U719" s="110"/>
      <c r="V719" s="110"/>
      <c r="W719" s="49"/>
      <c r="X719" s="110"/>
      <c r="Y719" s="110"/>
      <c r="Z719" s="110"/>
      <c r="AA719" s="49"/>
      <c r="AF719" s="49"/>
      <c r="AG719" s="110"/>
      <c r="AH719" s="110"/>
      <c r="AI719" s="110"/>
      <c r="AJ719" s="49"/>
      <c r="AK719" s="110"/>
      <c r="AL719" s="110"/>
      <c r="AM719" s="110"/>
      <c r="AN719" s="156"/>
      <c r="AO719" s="134"/>
      <c r="AP719" s="134"/>
      <c r="AQ719" s="110"/>
      <c r="AR719" s="110"/>
      <c r="AS719" s="49"/>
      <c r="AT719" s="110"/>
      <c r="AU719" s="110"/>
      <c r="AV719" s="110"/>
      <c r="AW719" s="49"/>
      <c r="AX719" s="69"/>
      <c r="BB719" s="49"/>
      <c r="BC719" s="69"/>
      <c r="BE719" s="49"/>
      <c r="BF719" s="69"/>
      <c r="BG719" s="69"/>
      <c r="BI719" s="49"/>
    </row>
    <row r="720" ht="15.75" customHeight="1">
      <c r="A720" s="69"/>
      <c r="D720" s="69"/>
      <c r="G720" s="155"/>
      <c r="H720" s="110"/>
      <c r="I720" s="175"/>
      <c r="J720" s="53"/>
      <c r="K720" s="110"/>
      <c r="L720" s="110"/>
      <c r="M720" s="110"/>
      <c r="N720" s="110"/>
      <c r="O720" s="110"/>
      <c r="P720" s="155"/>
      <c r="Q720" s="184"/>
      <c r="R720" s="49"/>
      <c r="S720" s="110"/>
      <c r="T720" s="111"/>
      <c r="U720" s="110"/>
      <c r="V720" s="110"/>
      <c r="W720" s="49"/>
      <c r="X720" s="110"/>
      <c r="Y720" s="110"/>
      <c r="Z720" s="110"/>
      <c r="AA720" s="49"/>
      <c r="AF720" s="49"/>
      <c r="AG720" s="110"/>
      <c r="AH720" s="110"/>
      <c r="AI720" s="110"/>
      <c r="AJ720" s="49"/>
      <c r="AK720" s="110"/>
      <c r="AL720" s="110"/>
      <c r="AM720" s="110"/>
      <c r="AN720" s="156"/>
      <c r="AO720" s="134"/>
      <c r="AP720" s="134"/>
      <c r="AQ720" s="110"/>
      <c r="AR720" s="110"/>
      <c r="AS720" s="49"/>
      <c r="AT720" s="110"/>
      <c r="AU720" s="110"/>
      <c r="AV720" s="110"/>
      <c r="AW720" s="49"/>
      <c r="AX720" s="69"/>
      <c r="BB720" s="49"/>
      <c r="BC720" s="69"/>
      <c r="BE720" s="49"/>
      <c r="BF720" s="69"/>
      <c r="BG720" s="69"/>
      <c r="BI720" s="49"/>
    </row>
    <row r="721" ht="15.75" customHeight="1">
      <c r="A721" s="69"/>
      <c r="D721" s="69"/>
      <c r="G721" s="155"/>
      <c r="H721" s="110"/>
      <c r="I721" s="175"/>
      <c r="J721" s="53"/>
      <c r="K721" s="110"/>
      <c r="L721" s="110"/>
      <c r="M721" s="110"/>
      <c r="N721" s="110"/>
      <c r="O721" s="110"/>
      <c r="P721" s="155"/>
      <c r="Q721" s="184"/>
      <c r="R721" s="49"/>
      <c r="S721" s="110"/>
      <c r="T721" s="111"/>
      <c r="U721" s="110"/>
      <c r="V721" s="110"/>
      <c r="W721" s="49"/>
      <c r="X721" s="110"/>
      <c r="Y721" s="110"/>
      <c r="Z721" s="110"/>
      <c r="AA721" s="49"/>
      <c r="AF721" s="49"/>
      <c r="AG721" s="110"/>
      <c r="AH721" s="110"/>
      <c r="AI721" s="110"/>
      <c r="AJ721" s="49"/>
      <c r="AK721" s="110"/>
      <c r="AL721" s="110"/>
      <c r="AM721" s="110"/>
      <c r="AN721" s="156"/>
      <c r="AO721" s="134"/>
      <c r="AP721" s="134"/>
      <c r="AQ721" s="110"/>
      <c r="AR721" s="110"/>
      <c r="AS721" s="49"/>
      <c r="AT721" s="110"/>
      <c r="AU721" s="110"/>
      <c r="AV721" s="110"/>
      <c r="AW721" s="49"/>
      <c r="AX721" s="69"/>
      <c r="BB721" s="49"/>
      <c r="BC721" s="69"/>
      <c r="BE721" s="49"/>
      <c r="BF721" s="69"/>
      <c r="BG721" s="69"/>
      <c r="BI721" s="49"/>
    </row>
    <row r="722" ht="15.75" customHeight="1">
      <c r="A722" s="69"/>
      <c r="D722" s="69"/>
      <c r="G722" s="155"/>
      <c r="H722" s="110"/>
      <c r="I722" s="175"/>
      <c r="J722" s="53"/>
      <c r="K722" s="110"/>
      <c r="L722" s="110"/>
      <c r="M722" s="110"/>
      <c r="N722" s="110"/>
      <c r="O722" s="110"/>
      <c r="P722" s="155"/>
      <c r="Q722" s="184"/>
      <c r="R722" s="49"/>
      <c r="S722" s="110"/>
      <c r="T722" s="111"/>
      <c r="U722" s="110"/>
      <c r="V722" s="110"/>
      <c r="W722" s="49"/>
      <c r="X722" s="110"/>
      <c r="Y722" s="110"/>
      <c r="Z722" s="110"/>
      <c r="AA722" s="49"/>
      <c r="AF722" s="49"/>
      <c r="AG722" s="110"/>
      <c r="AH722" s="110"/>
      <c r="AI722" s="110"/>
      <c r="AJ722" s="49"/>
      <c r="AK722" s="110"/>
      <c r="AL722" s="110"/>
      <c r="AM722" s="110"/>
      <c r="AN722" s="156"/>
      <c r="AO722" s="134"/>
      <c r="AP722" s="134"/>
      <c r="AQ722" s="110"/>
      <c r="AR722" s="110"/>
      <c r="AS722" s="49"/>
      <c r="AT722" s="110"/>
      <c r="AU722" s="110"/>
      <c r="AV722" s="110"/>
      <c r="AW722" s="49"/>
      <c r="AX722" s="69"/>
      <c r="BB722" s="49"/>
      <c r="BC722" s="69"/>
      <c r="BE722" s="49"/>
      <c r="BF722" s="69"/>
      <c r="BG722" s="69"/>
      <c r="BI722" s="49"/>
    </row>
    <row r="723" ht="15.75" customHeight="1">
      <c r="A723" s="69"/>
      <c r="D723" s="69"/>
      <c r="G723" s="155"/>
      <c r="H723" s="110"/>
      <c r="I723" s="175"/>
      <c r="J723" s="53"/>
      <c r="K723" s="110"/>
      <c r="L723" s="110"/>
      <c r="M723" s="110"/>
      <c r="N723" s="110"/>
      <c r="O723" s="110"/>
      <c r="P723" s="155"/>
      <c r="Q723" s="184"/>
      <c r="R723" s="49"/>
      <c r="S723" s="110"/>
      <c r="T723" s="111"/>
      <c r="U723" s="110"/>
      <c r="V723" s="110"/>
      <c r="W723" s="49"/>
      <c r="X723" s="110"/>
      <c r="Y723" s="110"/>
      <c r="Z723" s="110"/>
      <c r="AA723" s="49"/>
      <c r="AF723" s="49"/>
      <c r="AG723" s="110"/>
      <c r="AH723" s="110"/>
      <c r="AI723" s="110"/>
      <c r="AJ723" s="49"/>
      <c r="AK723" s="110"/>
      <c r="AL723" s="110"/>
      <c r="AM723" s="110"/>
      <c r="AN723" s="156"/>
      <c r="AO723" s="134"/>
      <c r="AP723" s="134"/>
      <c r="AQ723" s="110"/>
      <c r="AR723" s="110"/>
      <c r="AS723" s="49"/>
      <c r="AT723" s="110"/>
      <c r="AU723" s="110"/>
      <c r="AV723" s="110"/>
      <c r="AW723" s="49"/>
      <c r="AX723" s="69"/>
      <c r="BB723" s="49"/>
      <c r="BC723" s="69"/>
      <c r="BE723" s="49"/>
      <c r="BF723" s="69"/>
      <c r="BG723" s="69"/>
      <c r="BI723" s="49"/>
    </row>
    <row r="724" ht="15.75" customHeight="1">
      <c r="A724" s="69"/>
      <c r="D724" s="69"/>
      <c r="G724" s="155"/>
      <c r="H724" s="110"/>
      <c r="I724" s="175"/>
      <c r="J724" s="53"/>
      <c r="K724" s="110"/>
      <c r="L724" s="110"/>
      <c r="M724" s="110"/>
      <c r="N724" s="110"/>
      <c r="O724" s="110"/>
      <c r="P724" s="155"/>
      <c r="Q724" s="184"/>
      <c r="R724" s="49"/>
      <c r="S724" s="110"/>
      <c r="T724" s="111"/>
      <c r="U724" s="110"/>
      <c r="V724" s="110"/>
      <c r="W724" s="49"/>
      <c r="X724" s="110"/>
      <c r="Y724" s="110"/>
      <c r="Z724" s="110"/>
      <c r="AA724" s="49"/>
      <c r="AF724" s="49"/>
      <c r="AG724" s="110"/>
      <c r="AH724" s="110"/>
      <c r="AI724" s="110"/>
      <c r="AJ724" s="49"/>
      <c r="AK724" s="110"/>
      <c r="AL724" s="110"/>
      <c r="AM724" s="110"/>
      <c r="AN724" s="156"/>
      <c r="AO724" s="134"/>
      <c r="AP724" s="134"/>
      <c r="AQ724" s="110"/>
      <c r="AR724" s="110"/>
      <c r="AS724" s="49"/>
      <c r="AT724" s="110"/>
      <c r="AU724" s="110"/>
      <c r="AV724" s="110"/>
      <c r="AW724" s="49"/>
      <c r="AX724" s="69"/>
      <c r="BB724" s="49"/>
      <c r="BC724" s="69"/>
      <c r="BE724" s="49"/>
      <c r="BF724" s="69"/>
      <c r="BG724" s="69"/>
      <c r="BI724" s="49"/>
    </row>
    <row r="725" ht="15.75" customHeight="1">
      <c r="A725" s="69"/>
      <c r="D725" s="69"/>
      <c r="G725" s="155"/>
      <c r="H725" s="110"/>
      <c r="I725" s="175"/>
      <c r="J725" s="53"/>
      <c r="K725" s="110"/>
      <c r="L725" s="110"/>
      <c r="M725" s="110"/>
      <c r="N725" s="110"/>
      <c r="O725" s="110"/>
      <c r="P725" s="155"/>
      <c r="Q725" s="184"/>
      <c r="R725" s="49"/>
      <c r="S725" s="110"/>
      <c r="T725" s="111"/>
      <c r="U725" s="110"/>
      <c r="V725" s="110"/>
      <c r="W725" s="49"/>
      <c r="X725" s="110"/>
      <c r="Y725" s="110"/>
      <c r="Z725" s="110"/>
      <c r="AA725" s="49"/>
      <c r="AF725" s="49"/>
      <c r="AG725" s="110"/>
      <c r="AH725" s="110"/>
      <c r="AI725" s="110"/>
      <c r="AJ725" s="49"/>
      <c r="AK725" s="110"/>
      <c r="AL725" s="110"/>
      <c r="AM725" s="110"/>
      <c r="AN725" s="156"/>
      <c r="AO725" s="134"/>
      <c r="AP725" s="134"/>
      <c r="AQ725" s="110"/>
      <c r="AR725" s="110"/>
      <c r="AS725" s="49"/>
      <c r="AT725" s="110"/>
      <c r="AU725" s="110"/>
      <c r="AV725" s="110"/>
      <c r="AW725" s="49"/>
      <c r="AX725" s="69"/>
      <c r="BB725" s="49"/>
      <c r="BC725" s="69"/>
      <c r="BE725" s="49"/>
      <c r="BF725" s="69"/>
      <c r="BG725" s="69"/>
      <c r="BI725" s="49"/>
    </row>
    <row r="726" ht="15.75" customHeight="1">
      <c r="A726" s="69"/>
      <c r="D726" s="69"/>
      <c r="G726" s="155"/>
      <c r="H726" s="110"/>
      <c r="I726" s="175"/>
      <c r="J726" s="53"/>
      <c r="K726" s="110"/>
      <c r="L726" s="110"/>
      <c r="M726" s="110"/>
      <c r="N726" s="110"/>
      <c r="O726" s="110"/>
      <c r="P726" s="155"/>
      <c r="Q726" s="184"/>
      <c r="R726" s="49"/>
      <c r="S726" s="110"/>
      <c r="T726" s="111"/>
      <c r="U726" s="110"/>
      <c r="V726" s="110"/>
      <c r="W726" s="49"/>
      <c r="X726" s="110"/>
      <c r="Y726" s="110"/>
      <c r="Z726" s="110"/>
      <c r="AA726" s="49"/>
      <c r="AF726" s="49"/>
      <c r="AG726" s="110"/>
      <c r="AH726" s="110"/>
      <c r="AI726" s="110"/>
      <c r="AJ726" s="49"/>
      <c r="AK726" s="110"/>
      <c r="AL726" s="110"/>
      <c r="AM726" s="110"/>
      <c r="AN726" s="156"/>
      <c r="AO726" s="134"/>
      <c r="AP726" s="134"/>
      <c r="AQ726" s="110"/>
      <c r="AR726" s="110"/>
      <c r="AS726" s="49"/>
      <c r="AT726" s="110"/>
      <c r="AU726" s="110"/>
      <c r="AV726" s="110"/>
      <c r="AW726" s="49"/>
      <c r="AX726" s="69"/>
      <c r="BB726" s="49"/>
      <c r="BC726" s="69"/>
      <c r="BE726" s="49"/>
      <c r="BF726" s="69"/>
      <c r="BG726" s="69"/>
      <c r="BI726" s="49"/>
    </row>
    <row r="727" ht="15.75" customHeight="1">
      <c r="A727" s="69"/>
      <c r="D727" s="69"/>
      <c r="G727" s="155"/>
      <c r="H727" s="110"/>
      <c r="I727" s="175"/>
      <c r="J727" s="53"/>
      <c r="K727" s="110"/>
      <c r="L727" s="110"/>
      <c r="M727" s="110"/>
      <c r="N727" s="110"/>
      <c r="O727" s="110"/>
      <c r="P727" s="155"/>
      <c r="Q727" s="184"/>
      <c r="R727" s="49"/>
      <c r="S727" s="110"/>
      <c r="T727" s="111"/>
      <c r="U727" s="110"/>
      <c r="V727" s="110"/>
      <c r="W727" s="49"/>
      <c r="X727" s="110"/>
      <c r="Y727" s="110"/>
      <c r="Z727" s="110"/>
      <c r="AA727" s="49"/>
      <c r="AF727" s="49"/>
      <c r="AG727" s="110"/>
      <c r="AH727" s="110"/>
      <c r="AI727" s="110"/>
      <c r="AJ727" s="49"/>
      <c r="AK727" s="110"/>
      <c r="AL727" s="110"/>
      <c r="AM727" s="110"/>
      <c r="AN727" s="156"/>
      <c r="AO727" s="134"/>
      <c r="AP727" s="134"/>
      <c r="AQ727" s="110"/>
      <c r="AR727" s="110"/>
      <c r="AS727" s="49"/>
      <c r="AT727" s="110"/>
      <c r="AU727" s="110"/>
      <c r="AV727" s="110"/>
      <c r="AW727" s="49"/>
      <c r="AX727" s="69"/>
      <c r="BB727" s="49"/>
      <c r="BC727" s="69"/>
      <c r="BE727" s="49"/>
      <c r="BF727" s="69"/>
      <c r="BG727" s="69"/>
      <c r="BI727" s="49"/>
    </row>
    <row r="728" ht="15.75" customHeight="1">
      <c r="A728" s="69"/>
      <c r="D728" s="69"/>
      <c r="G728" s="155"/>
      <c r="H728" s="110"/>
      <c r="I728" s="175"/>
      <c r="J728" s="53"/>
      <c r="K728" s="110"/>
      <c r="L728" s="110"/>
      <c r="M728" s="110"/>
      <c r="N728" s="110"/>
      <c r="O728" s="110"/>
      <c r="P728" s="155"/>
      <c r="Q728" s="184"/>
      <c r="R728" s="49"/>
      <c r="S728" s="110"/>
      <c r="T728" s="111"/>
      <c r="U728" s="110"/>
      <c r="V728" s="110"/>
      <c r="W728" s="49"/>
      <c r="X728" s="110"/>
      <c r="Y728" s="110"/>
      <c r="Z728" s="110"/>
      <c r="AA728" s="49"/>
      <c r="AF728" s="49"/>
      <c r="AG728" s="110"/>
      <c r="AH728" s="110"/>
      <c r="AI728" s="110"/>
      <c r="AJ728" s="49"/>
      <c r="AK728" s="110"/>
      <c r="AL728" s="110"/>
      <c r="AM728" s="110"/>
      <c r="AN728" s="156"/>
      <c r="AO728" s="134"/>
      <c r="AP728" s="134"/>
      <c r="AQ728" s="110"/>
      <c r="AR728" s="110"/>
      <c r="AS728" s="49"/>
      <c r="AT728" s="110"/>
      <c r="AU728" s="110"/>
      <c r="AV728" s="110"/>
      <c r="AW728" s="49"/>
      <c r="AX728" s="69"/>
      <c r="BB728" s="49"/>
      <c r="BC728" s="69"/>
      <c r="BE728" s="49"/>
      <c r="BF728" s="69"/>
      <c r="BG728" s="69"/>
      <c r="BI728" s="49"/>
    </row>
    <row r="729" ht="15.75" customHeight="1">
      <c r="A729" s="69"/>
      <c r="D729" s="69"/>
      <c r="G729" s="155"/>
      <c r="H729" s="110"/>
      <c r="I729" s="175"/>
      <c r="J729" s="53"/>
      <c r="K729" s="110"/>
      <c r="L729" s="110"/>
      <c r="M729" s="110"/>
      <c r="N729" s="110"/>
      <c r="O729" s="110"/>
      <c r="P729" s="155"/>
      <c r="Q729" s="184"/>
      <c r="R729" s="49"/>
      <c r="S729" s="110"/>
      <c r="T729" s="111"/>
      <c r="U729" s="110"/>
      <c r="V729" s="110"/>
      <c r="W729" s="49"/>
      <c r="X729" s="110"/>
      <c r="Y729" s="110"/>
      <c r="Z729" s="110"/>
      <c r="AA729" s="49"/>
      <c r="AF729" s="49"/>
      <c r="AG729" s="110"/>
      <c r="AH729" s="110"/>
      <c r="AI729" s="110"/>
      <c r="AJ729" s="49"/>
      <c r="AK729" s="110"/>
      <c r="AL729" s="110"/>
      <c r="AM729" s="110"/>
      <c r="AN729" s="156"/>
      <c r="AO729" s="134"/>
      <c r="AP729" s="134"/>
      <c r="AQ729" s="110"/>
      <c r="AR729" s="110"/>
      <c r="AS729" s="49"/>
      <c r="AT729" s="110"/>
      <c r="AU729" s="110"/>
      <c r="AV729" s="110"/>
      <c r="AW729" s="49"/>
      <c r="AX729" s="69"/>
      <c r="BB729" s="49"/>
      <c r="BC729" s="69"/>
      <c r="BE729" s="49"/>
      <c r="BF729" s="69"/>
      <c r="BG729" s="69"/>
      <c r="BI729" s="49"/>
    </row>
    <row r="730" ht="15.75" customHeight="1">
      <c r="A730" s="69"/>
      <c r="D730" s="69"/>
      <c r="G730" s="155"/>
      <c r="H730" s="110"/>
      <c r="I730" s="175"/>
      <c r="J730" s="53"/>
      <c r="K730" s="110"/>
      <c r="L730" s="110"/>
      <c r="M730" s="110"/>
      <c r="N730" s="110"/>
      <c r="O730" s="110"/>
      <c r="P730" s="155"/>
      <c r="Q730" s="184"/>
      <c r="R730" s="49"/>
      <c r="S730" s="110"/>
      <c r="T730" s="111"/>
      <c r="U730" s="110"/>
      <c r="V730" s="110"/>
      <c r="W730" s="49"/>
      <c r="X730" s="110"/>
      <c r="Y730" s="110"/>
      <c r="Z730" s="110"/>
      <c r="AA730" s="49"/>
      <c r="AF730" s="49"/>
      <c r="AG730" s="110"/>
      <c r="AH730" s="110"/>
      <c r="AI730" s="110"/>
      <c r="AJ730" s="49"/>
      <c r="AK730" s="110"/>
      <c r="AL730" s="110"/>
      <c r="AM730" s="110"/>
      <c r="AN730" s="156"/>
      <c r="AO730" s="134"/>
      <c r="AP730" s="134"/>
      <c r="AQ730" s="110"/>
      <c r="AR730" s="110"/>
      <c r="AS730" s="49"/>
      <c r="AT730" s="110"/>
      <c r="AU730" s="110"/>
      <c r="AV730" s="110"/>
      <c r="AW730" s="49"/>
      <c r="AX730" s="69"/>
      <c r="BB730" s="49"/>
      <c r="BC730" s="69"/>
      <c r="BE730" s="49"/>
      <c r="BF730" s="69"/>
      <c r="BG730" s="69"/>
      <c r="BI730" s="49"/>
    </row>
    <row r="731" ht="15.75" customHeight="1">
      <c r="A731" s="69"/>
      <c r="D731" s="69"/>
      <c r="G731" s="155"/>
      <c r="H731" s="110"/>
      <c r="I731" s="175"/>
      <c r="J731" s="53"/>
      <c r="K731" s="110"/>
      <c r="L731" s="110"/>
      <c r="M731" s="110"/>
      <c r="N731" s="110"/>
      <c r="O731" s="110"/>
      <c r="P731" s="155"/>
      <c r="Q731" s="184"/>
      <c r="R731" s="49"/>
      <c r="S731" s="110"/>
      <c r="T731" s="111"/>
      <c r="U731" s="110"/>
      <c r="V731" s="110"/>
      <c r="W731" s="49"/>
      <c r="X731" s="110"/>
      <c r="Y731" s="110"/>
      <c r="Z731" s="110"/>
      <c r="AA731" s="49"/>
      <c r="AF731" s="49"/>
      <c r="AG731" s="110"/>
      <c r="AH731" s="110"/>
      <c r="AI731" s="110"/>
      <c r="AJ731" s="49"/>
      <c r="AK731" s="110"/>
      <c r="AL731" s="110"/>
      <c r="AM731" s="110"/>
      <c r="AN731" s="156"/>
      <c r="AO731" s="134"/>
      <c r="AP731" s="134"/>
      <c r="AQ731" s="110"/>
      <c r="AR731" s="110"/>
      <c r="AS731" s="49"/>
      <c r="AT731" s="110"/>
      <c r="AU731" s="110"/>
      <c r="AV731" s="110"/>
      <c r="AW731" s="49"/>
      <c r="AX731" s="69"/>
      <c r="BB731" s="49"/>
      <c r="BC731" s="69"/>
      <c r="BE731" s="49"/>
      <c r="BF731" s="69"/>
      <c r="BG731" s="69"/>
      <c r="BI731" s="49"/>
    </row>
    <row r="732" ht="15.75" customHeight="1">
      <c r="A732" s="69"/>
      <c r="D732" s="69"/>
      <c r="G732" s="155"/>
      <c r="H732" s="110"/>
      <c r="I732" s="175"/>
      <c r="J732" s="53"/>
      <c r="K732" s="110"/>
      <c r="L732" s="110"/>
      <c r="M732" s="110"/>
      <c r="N732" s="110"/>
      <c r="O732" s="110"/>
      <c r="P732" s="155"/>
      <c r="Q732" s="184"/>
      <c r="R732" s="49"/>
      <c r="S732" s="110"/>
      <c r="T732" s="111"/>
      <c r="U732" s="110"/>
      <c r="V732" s="110"/>
      <c r="W732" s="49"/>
      <c r="X732" s="110"/>
      <c r="Y732" s="110"/>
      <c r="Z732" s="110"/>
      <c r="AA732" s="49"/>
      <c r="AF732" s="49"/>
      <c r="AG732" s="110"/>
      <c r="AH732" s="110"/>
      <c r="AI732" s="110"/>
      <c r="AJ732" s="49"/>
      <c r="AK732" s="110"/>
      <c r="AL732" s="110"/>
      <c r="AM732" s="110"/>
      <c r="AN732" s="156"/>
      <c r="AO732" s="134"/>
      <c r="AP732" s="134"/>
      <c r="AQ732" s="110"/>
      <c r="AR732" s="110"/>
      <c r="AS732" s="49"/>
      <c r="AT732" s="110"/>
      <c r="AU732" s="110"/>
      <c r="AV732" s="110"/>
      <c r="AW732" s="49"/>
      <c r="AX732" s="69"/>
      <c r="BB732" s="49"/>
      <c r="BC732" s="69"/>
      <c r="BE732" s="49"/>
      <c r="BF732" s="69"/>
      <c r="BG732" s="69"/>
      <c r="BI732" s="49"/>
    </row>
    <row r="733" ht="15.75" customHeight="1">
      <c r="A733" s="69"/>
      <c r="D733" s="69"/>
      <c r="G733" s="155"/>
      <c r="H733" s="110"/>
      <c r="I733" s="175"/>
      <c r="J733" s="53"/>
      <c r="K733" s="110"/>
      <c r="L733" s="110"/>
      <c r="M733" s="110"/>
      <c r="N733" s="110"/>
      <c r="O733" s="110"/>
      <c r="P733" s="155"/>
      <c r="Q733" s="184"/>
      <c r="R733" s="49"/>
      <c r="S733" s="110"/>
      <c r="T733" s="111"/>
      <c r="U733" s="110"/>
      <c r="V733" s="110"/>
      <c r="W733" s="49"/>
      <c r="X733" s="110"/>
      <c r="Y733" s="110"/>
      <c r="Z733" s="110"/>
      <c r="AA733" s="49"/>
      <c r="AF733" s="49"/>
      <c r="AG733" s="110"/>
      <c r="AH733" s="110"/>
      <c r="AI733" s="110"/>
      <c r="AJ733" s="49"/>
      <c r="AK733" s="110"/>
      <c r="AL733" s="110"/>
      <c r="AM733" s="110"/>
      <c r="AN733" s="156"/>
      <c r="AO733" s="134"/>
      <c r="AP733" s="134"/>
      <c r="AQ733" s="110"/>
      <c r="AR733" s="110"/>
      <c r="AS733" s="49"/>
      <c r="AT733" s="110"/>
      <c r="AU733" s="110"/>
      <c r="AV733" s="110"/>
      <c r="AW733" s="49"/>
      <c r="AX733" s="69"/>
      <c r="BB733" s="49"/>
      <c r="BC733" s="69"/>
      <c r="BE733" s="49"/>
      <c r="BF733" s="69"/>
      <c r="BG733" s="69"/>
      <c r="BI733" s="49"/>
    </row>
    <row r="734" ht="15.75" customHeight="1">
      <c r="A734" s="69"/>
      <c r="D734" s="69"/>
      <c r="G734" s="155"/>
      <c r="H734" s="110"/>
      <c r="I734" s="175"/>
      <c r="J734" s="53"/>
      <c r="K734" s="110"/>
      <c r="L734" s="110"/>
      <c r="M734" s="110"/>
      <c r="N734" s="110"/>
      <c r="O734" s="110"/>
      <c r="P734" s="155"/>
      <c r="Q734" s="184"/>
      <c r="R734" s="49"/>
      <c r="S734" s="110"/>
      <c r="T734" s="111"/>
      <c r="U734" s="110"/>
      <c r="V734" s="110"/>
      <c r="W734" s="49"/>
      <c r="X734" s="110"/>
      <c r="Y734" s="110"/>
      <c r="Z734" s="110"/>
      <c r="AA734" s="49"/>
      <c r="AF734" s="49"/>
      <c r="AG734" s="110"/>
      <c r="AH734" s="110"/>
      <c r="AI734" s="110"/>
      <c r="AJ734" s="49"/>
      <c r="AK734" s="110"/>
      <c r="AL734" s="110"/>
      <c r="AM734" s="110"/>
      <c r="AN734" s="156"/>
      <c r="AO734" s="134"/>
      <c r="AP734" s="134"/>
      <c r="AQ734" s="110"/>
      <c r="AR734" s="110"/>
      <c r="AS734" s="49"/>
      <c r="AT734" s="110"/>
      <c r="AU734" s="110"/>
      <c r="AV734" s="110"/>
      <c r="AW734" s="49"/>
      <c r="AX734" s="69"/>
      <c r="BB734" s="49"/>
      <c r="BC734" s="69"/>
      <c r="BE734" s="49"/>
      <c r="BF734" s="69"/>
      <c r="BG734" s="69"/>
      <c r="BI734" s="49"/>
    </row>
    <row r="735" ht="15.75" customHeight="1">
      <c r="A735" s="69"/>
      <c r="D735" s="69"/>
      <c r="G735" s="155"/>
      <c r="H735" s="110"/>
      <c r="I735" s="175"/>
      <c r="J735" s="53"/>
      <c r="K735" s="110"/>
      <c r="L735" s="110"/>
      <c r="M735" s="110"/>
      <c r="N735" s="110"/>
      <c r="O735" s="110"/>
      <c r="P735" s="155"/>
      <c r="Q735" s="184"/>
      <c r="R735" s="49"/>
      <c r="S735" s="110"/>
      <c r="T735" s="111"/>
      <c r="U735" s="110"/>
      <c r="V735" s="110"/>
      <c r="W735" s="49"/>
      <c r="X735" s="110"/>
      <c r="Y735" s="110"/>
      <c r="Z735" s="110"/>
      <c r="AA735" s="49"/>
      <c r="AF735" s="49"/>
      <c r="AG735" s="110"/>
      <c r="AH735" s="110"/>
      <c r="AI735" s="110"/>
      <c r="AJ735" s="49"/>
      <c r="AK735" s="110"/>
      <c r="AL735" s="110"/>
      <c r="AM735" s="110"/>
      <c r="AN735" s="156"/>
      <c r="AO735" s="134"/>
      <c r="AP735" s="134"/>
      <c r="AQ735" s="110"/>
      <c r="AR735" s="110"/>
      <c r="AS735" s="49"/>
      <c r="AT735" s="110"/>
      <c r="AU735" s="110"/>
      <c r="AV735" s="110"/>
      <c r="AW735" s="49"/>
      <c r="AX735" s="69"/>
      <c r="BB735" s="49"/>
      <c r="BC735" s="69"/>
      <c r="BE735" s="49"/>
      <c r="BF735" s="69"/>
      <c r="BG735" s="69"/>
      <c r="BI735" s="49"/>
    </row>
    <row r="736" ht="15.75" customHeight="1">
      <c r="A736" s="69"/>
      <c r="D736" s="69"/>
      <c r="G736" s="155"/>
      <c r="H736" s="110"/>
      <c r="I736" s="175"/>
      <c r="J736" s="53"/>
      <c r="K736" s="110"/>
      <c r="L736" s="110"/>
      <c r="M736" s="110"/>
      <c r="N736" s="110"/>
      <c r="O736" s="110"/>
      <c r="P736" s="155"/>
      <c r="Q736" s="184"/>
      <c r="R736" s="49"/>
      <c r="S736" s="110"/>
      <c r="T736" s="111"/>
      <c r="U736" s="110"/>
      <c r="V736" s="110"/>
      <c r="W736" s="49"/>
      <c r="X736" s="110"/>
      <c r="Y736" s="110"/>
      <c r="Z736" s="110"/>
      <c r="AA736" s="49"/>
      <c r="AF736" s="49"/>
      <c r="AG736" s="110"/>
      <c r="AH736" s="110"/>
      <c r="AI736" s="110"/>
      <c r="AJ736" s="49"/>
      <c r="AK736" s="110"/>
      <c r="AL736" s="110"/>
      <c r="AM736" s="110"/>
      <c r="AN736" s="156"/>
      <c r="AO736" s="134"/>
      <c r="AP736" s="134"/>
      <c r="AQ736" s="110"/>
      <c r="AR736" s="110"/>
      <c r="AS736" s="49"/>
      <c r="AT736" s="110"/>
      <c r="AU736" s="110"/>
      <c r="AV736" s="110"/>
      <c r="AW736" s="49"/>
      <c r="AX736" s="69"/>
      <c r="BB736" s="49"/>
      <c r="BC736" s="69"/>
      <c r="BE736" s="49"/>
      <c r="BF736" s="69"/>
      <c r="BG736" s="69"/>
      <c r="BI736" s="49"/>
    </row>
    <row r="737" ht="15.75" customHeight="1">
      <c r="A737" s="69"/>
      <c r="D737" s="69"/>
      <c r="G737" s="155"/>
      <c r="H737" s="110"/>
      <c r="I737" s="175"/>
      <c r="J737" s="53"/>
      <c r="K737" s="110"/>
      <c r="L737" s="110"/>
      <c r="M737" s="110"/>
      <c r="N737" s="110"/>
      <c r="O737" s="110"/>
      <c r="P737" s="155"/>
      <c r="Q737" s="184"/>
      <c r="R737" s="49"/>
      <c r="S737" s="110"/>
      <c r="T737" s="111"/>
      <c r="U737" s="110"/>
      <c r="V737" s="110"/>
      <c r="W737" s="49"/>
      <c r="X737" s="110"/>
      <c r="Y737" s="110"/>
      <c r="Z737" s="110"/>
      <c r="AA737" s="49"/>
      <c r="AF737" s="49"/>
      <c r="AG737" s="110"/>
      <c r="AH737" s="110"/>
      <c r="AI737" s="110"/>
      <c r="AJ737" s="49"/>
      <c r="AK737" s="110"/>
      <c r="AL737" s="110"/>
      <c r="AM737" s="110"/>
      <c r="AN737" s="156"/>
      <c r="AO737" s="134"/>
      <c r="AP737" s="134"/>
      <c r="AQ737" s="110"/>
      <c r="AR737" s="110"/>
      <c r="AS737" s="49"/>
      <c r="AT737" s="110"/>
      <c r="AU737" s="110"/>
      <c r="AV737" s="110"/>
      <c r="AW737" s="49"/>
      <c r="AX737" s="69"/>
      <c r="BB737" s="49"/>
      <c r="BC737" s="69"/>
      <c r="BE737" s="49"/>
      <c r="BF737" s="69"/>
      <c r="BG737" s="69"/>
      <c r="BI737" s="49"/>
    </row>
    <row r="738" ht="15.75" customHeight="1">
      <c r="A738" s="69"/>
      <c r="D738" s="69"/>
      <c r="G738" s="155"/>
      <c r="H738" s="110"/>
      <c r="I738" s="175"/>
      <c r="J738" s="53"/>
      <c r="K738" s="110"/>
      <c r="L738" s="110"/>
      <c r="M738" s="110"/>
      <c r="N738" s="110"/>
      <c r="O738" s="110"/>
      <c r="P738" s="155"/>
      <c r="Q738" s="184"/>
      <c r="R738" s="49"/>
      <c r="S738" s="110"/>
      <c r="T738" s="111"/>
      <c r="U738" s="110"/>
      <c r="V738" s="110"/>
      <c r="W738" s="49"/>
      <c r="X738" s="110"/>
      <c r="Y738" s="110"/>
      <c r="Z738" s="110"/>
      <c r="AA738" s="49"/>
      <c r="AF738" s="49"/>
      <c r="AG738" s="110"/>
      <c r="AH738" s="110"/>
      <c r="AI738" s="110"/>
      <c r="AJ738" s="49"/>
      <c r="AK738" s="110"/>
      <c r="AL738" s="110"/>
      <c r="AM738" s="110"/>
      <c r="AN738" s="156"/>
      <c r="AO738" s="134"/>
      <c r="AP738" s="134"/>
      <c r="AQ738" s="110"/>
      <c r="AR738" s="110"/>
      <c r="AS738" s="49"/>
      <c r="AT738" s="110"/>
      <c r="AU738" s="110"/>
      <c r="AV738" s="110"/>
      <c r="AW738" s="49"/>
      <c r="AX738" s="69"/>
      <c r="BB738" s="49"/>
      <c r="BC738" s="69"/>
      <c r="BE738" s="49"/>
      <c r="BF738" s="69"/>
      <c r="BG738" s="69"/>
      <c r="BI738" s="49"/>
    </row>
    <row r="739" ht="15.75" customHeight="1">
      <c r="A739" s="69"/>
      <c r="D739" s="69"/>
      <c r="G739" s="155"/>
      <c r="H739" s="110"/>
      <c r="I739" s="175"/>
      <c r="J739" s="53"/>
      <c r="K739" s="110"/>
      <c r="L739" s="110"/>
      <c r="M739" s="110"/>
      <c r="N739" s="110"/>
      <c r="O739" s="110"/>
      <c r="P739" s="155"/>
      <c r="Q739" s="184"/>
      <c r="R739" s="49"/>
      <c r="S739" s="110"/>
      <c r="T739" s="111"/>
      <c r="U739" s="110"/>
      <c r="V739" s="110"/>
      <c r="W739" s="49"/>
      <c r="X739" s="110"/>
      <c r="Y739" s="110"/>
      <c r="Z739" s="110"/>
      <c r="AA739" s="49"/>
      <c r="AF739" s="49"/>
      <c r="AG739" s="110"/>
      <c r="AH739" s="110"/>
      <c r="AI739" s="110"/>
      <c r="AJ739" s="49"/>
      <c r="AK739" s="110"/>
      <c r="AL739" s="110"/>
      <c r="AM739" s="110"/>
      <c r="AN739" s="156"/>
      <c r="AO739" s="134"/>
      <c r="AP739" s="134"/>
      <c r="AQ739" s="110"/>
      <c r="AR739" s="110"/>
      <c r="AS739" s="49"/>
      <c r="AT739" s="110"/>
      <c r="AU739" s="110"/>
      <c r="AV739" s="110"/>
      <c r="AW739" s="49"/>
      <c r="AX739" s="69"/>
      <c r="BB739" s="49"/>
      <c r="BC739" s="69"/>
      <c r="BE739" s="49"/>
      <c r="BF739" s="69"/>
      <c r="BG739" s="69"/>
      <c r="BI739" s="49"/>
    </row>
    <row r="740" ht="15.75" customHeight="1">
      <c r="A740" s="69"/>
      <c r="D740" s="69"/>
      <c r="G740" s="155"/>
      <c r="H740" s="110"/>
      <c r="I740" s="175"/>
      <c r="J740" s="53"/>
      <c r="K740" s="110"/>
      <c r="L740" s="110"/>
      <c r="M740" s="110"/>
      <c r="N740" s="110"/>
      <c r="O740" s="110"/>
      <c r="P740" s="155"/>
      <c r="Q740" s="184"/>
      <c r="R740" s="49"/>
      <c r="S740" s="110"/>
      <c r="T740" s="111"/>
      <c r="U740" s="110"/>
      <c r="V740" s="110"/>
      <c r="W740" s="49"/>
      <c r="X740" s="110"/>
      <c r="Y740" s="110"/>
      <c r="Z740" s="110"/>
      <c r="AA740" s="49"/>
      <c r="AF740" s="49"/>
      <c r="AG740" s="110"/>
      <c r="AH740" s="110"/>
      <c r="AI740" s="110"/>
      <c r="AJ740" s="49"/>
      <c r="AK740" s="110"/>
      <c r="AL740" s="110"/>
      <c r="AM740" s="110"/>
      <c r="AN740" s="156"/>
      <c r="AO740" s="134"/>
      <c r="AP740" s="134"/>
      <c r="AQ740" s="110"/>
      <c r="AR740" s="110"/>
      <c r="AS740" s="49"/>
      <c r="AT740" s="110"/>
      <c r="AU740" s="110"/>
      <c r="AV740" s="110"/>
      <c r="AW740" s="49"/>
      <c r="AX740" s="69"/>
      <c r="BB740" s="49"/>
      <c r="BC740" s="69"/>
      <c r="BE740" s="49"/>
      <c r="BF740" s="69"/>
      <c r="BG740" s="69"/>
      <c r="BI740" s="49"/>
    </row>
    <row r="741" ht="15.75" customHeight="1">
      <c r="A741" s="69"/>
      <c r="D741" s="69"/>
      <c r="G741" s="155"/>
      <c r="H741" s="110"/>
      <c r="I741" s="175"/>
      <c r="J741" s="53"/>
      <c r="K741" s="110"/>
      <c r="L741" s="110"/>
      <c r="M741" s="110"/>
      <c r="N741" s="110"/>
      <c r="O741" s="110"/>
      <c r="P741" s="155"/>
      <c r="Q741" s="184"/>
      <c r="R741" s="49"/>
      <c r="S741" s="110"/>
      <c r="T741" s="111"/>
      <c r="U741" s="110"/>
      <c r="V741" s="110"/>
      <c r="W741" s="49"/>
      <c r="X741" s="110"/>
      <c r="Y741" s="110"/>
      <c r="Z741" s="110"/>
      <c r="AA741" s="49"/>
      <c r="AF741" s="49"/>
      <c r="AG741" s="110"/>
      <c r="AH741" s="110"/>
      <c r="AI741" s="110"/>
      <c r="AJ741" s="49"/>
      <c r="AK741" s="110"/>
      <c r="AL741" s="110"/>
      <c r="AM741" s="110"/>
      <c r="AN741" s="156"/>
      <c r="AO741" s="134"/>
      <c r="AP741" s="134"/>
      <c r="AQ741" s="110"/>
      <c r="AR741" s="110"/>
      <c r="AS741" s="49"/>
      <c r="AT741" s="110"/>
      <c r="AU741" s="110"/>
      <c r="AV741" s="110"/>
      <c r="AW741" s="49"/>
      <c r="AX741" s="69"/>
      <c r="BB741" s="49"/>
      <c r="BC741" s="69"/>
      <c r="BE741" s="49"/>
      <c r="BF741" s="69"/>
      <c r="BG741" s="69"/>
      <c r="BI741" s="49"/>
    </row>
    <row r="742" ht="15.75" customHeight="1">
      <c r="A742" s="69"/>
      <c r="D742" s="69"/>
      <c r="G742" s="155"/>
      <c r="H742" s="110"/>
      <c r="I742" s="175"/>
      <c r="J742" s="53"/>
      <c r="K742" s="110"/>
      <c r="L742" s="110"/>
      <c r="M742" s="110"/>
      <c r="N742" s="110"/>
      <c r="O742" s="110"/>
      <c r="P742" s="155"/>
      <c r="Q742" s="184"/>
      <c r="R742" s="49"/>
      <c r="S742" s="110"/>
      <c r="T742" s="111"/>
      <c r="U742" s="110"/>
      <c r="V742" s="110"/>
      <c r="W742" s="49"/>
      <c r="X742" s="110"/>
      <c r="Y742" s="110"/>
      <c r="Z742" s="110"/>
      <c r="AA742" s="49"/>
      <c r="AF742" s="49"/>
      <c r="AG742" s="110"/>
      <c r="AH742" s="110"/>
      <c r="AI742" s="110"/>
      <c r="AJ742" s="49"/>
      <c r="AK742" s="110"/>
      <c r="AL742" s="110"/>
      <c r="AM742" s="110"/>
      <c r="AN742" s="156"/>
      <c r="AO742" s="134"/>
      <c r="AP742" s="134"/>
      <c r="AQ742" s="110"/>
      <c r="AR742" s="110"/>
      <c r="AS742" s="49"/>
      <c r="AT742" s="110"/>
      <c r="AU742" s="110"/>
      <c r="AV742" s="110"/>
      <c r="AW742" s="49"/>
      <c r="AX742" s="69"/>
      <c r="BB742" s="49"/>
      <c r="BC742" s="69"/>
      <c r="BE742" s="49"/>
      <c r="BF742" s="69"/>
      <c r="BG742" s="69"/>
      <c r="BI742" s="49"/>
    </row>
    <row r="743" ht="15.75" customHeight="1">
      <c r="A743" s="69"/>
      <c r="D743" s="69"/>
      <c r="G743" s="155"/>
      <c r="H743" s="110"/>
      <c r="I743" s="175"/>
      <c r="J743" s="53"/>
      <c r="K743" s="110"/>
      <c r="L743" s="110"/>
      <c r="M743" s="110"/>
      <c r="N743" s="110"/>
      <c r="O743" s="110"/>
      <c r="P743" s="155"/>
      <c r="Q743" s="184"/>
      <c r="R743" s="49"/>
      <c r="S743" s="110"/>
      <c r="T743" s="111"/>
      <c r="U743" s="110"/>
      <c r="V743" s="110"/>
      <c r="W743" s="49"/>
      <c r="X743" s="110"/>
      <c r="Y743" s="110"/>
      <c r="Z743" s="110"/>
      <c r="AA743" s="49"/>
      <c r="AF743" s="49"/>
      <c r="AG743" s="110"/>
      <c r="AH743" s="110"/>
      <c r="AI743" s="110"/>
      <c r="AJ743" s="49"/>
      <c r="AK743" s="110"/>
      <c r="AL743" s="110"/>
      <c r="AM743" s="110"/>
      <c r="AN743" s="156"/>
      <c r="AO743" s="134"/>
      <c r="AP743" s="134"/>
      <c r="AQ743" s="110"/>
      <c r="AR743" s="110"/>
      <c r="AS743" s="49"/>
      <c r="AT743" s="110"/>
      <c r="AU743" s="110"/>
      <c r="AV743" s="110"/>
      <c r="AW743" s="49"/>
      <c r="AX743" s="69"/>
      <c r="BB743" s="49"/>
      <c r="BC743" s="69"/>
      <c r="BE743" s="49"/>
      <c r="BF743" s="69"/>
      <c r="BG743" s="69"/>
      <c r="BI743" s="49"/>
    </row>
    <row r="744" ht="15.75" customHeight="1">
      <c r="A744" s="69"/>
      <c r="D744" s="69"/>
      <c r="G744" s="155"/>
      <c r="H744" s="110"/>
      <c r="I744" s="175"/>
      <c r="J744" s="53"/>
      <c r="K744" s="110"/>
      <c r="L744" s="110"/>
      <c r="M744" s="110"/>
      <c r="N744" s="110"/>
      <c r="O744" s="110"/>
      <c r="P744" s="155"/>
      <c r="Q744" s="184"/>
      <c r="R744" s="49"/>
      <c r="S744" s="110"/>
      <c r="T744" s="111"/>
      <c r="U744" s="110"/>
      <c r="V744" s="110"/>
      <c r="W744" s="49"/>
      <c r="X744" s="110"/>
      <c r="Y744" s="110"/>
      <c r="Z744" s="110"/>
      <c r="AA744" s="49"/>
      <c r="AF744" s="49"/>
      <c r="AG744" s="110"/>
      <c r="AH744" s="110"/>
      <c r="AI744" s="110"/>
      <c r="AJ744" s="49"/>
      <c r="AK744" s="110"/>
      <c r="AL744" s="110"/>
      <c r="AM744" s="110"/>
      <c r="AN744" s="156"/>
      <c r="AO744" s="134"/>
      <c r="AP744" s="134"/>
      <c r="AQ744" s="110"/>
      <c r="AR744" s="110"/>
      <c r="AS744" s="49"/>
      <c r="AT744" s="110"/>
      <c r="AU744" s="110"/>
      <c r="AV744" s="110"/>
      <c r="AW744" s="49"/>
      <c r="AX744" s="69"/>
      <c r="BB744" s="49"/>
      <c r="BC744" s="69"/>
      <c r="BE744" s="49"/>
      <c r="BF744" s="69"/>
      <c r="BG744" s="69"/>
      <c r="BI744" s="49"/>
    </row>
    <row r="745" ht="15.75" customHeight="1">
      <c r="A745" s="69"/>
      <c r="D745" s="69"/>
      <c r="G745" s="155"/>
      <c r="H745" s="110"/>
      <c r="I745" s="175"/>
      <c r="J745" s="53"/>
      <c r="K745" s="110"/>
      <c r="L745" s="110"/>
      <c r="M745" s="110"/>
      <c r="N745" s="110"/>
      <c r="O745" s="110"/>
      <c r="P745" s="155"/>
      <c r="Q745" s="184"/>
      <c r="R745" s="49"/>
      <c r="S745" s="110"/>
      <c r="T745" s="111"/>
      <c r="U745" s="110"/>
      <c r="V745" s="110"/>
      <c r="W745" s="49"/>
      <c r="X745" s="110"/>
      <c r="Y745" s="110"/>
      <c r="Z745" s="110"/>
      <c r="AA745" s="49"/>
      <c r="AF745" s="49"/>
      <c r="AG745" s="110"/>
      <c r="AH745" s="110"/>
      <c r="AI745" s="110"/>
      <c r="AJ745" s="49"/>
      <c r="AK745" s="110"/>
      <c r="AL745" s="110"/>
      <c r="AM745" s="110"/>
      <c r="AN745" s="156"/>
      <c r="AO745" s="134"/>
      <c r="AP745" s="134"/>
      <c r="AQ745" s="110"/>
      <c r="AR745" s="110"/>
      <c r="AS745" s="49"/>
      <c r="AT745" s="110"/>
      <c r="AU745" s="110"/>
      <c r="AV745" s="110"/>
      <c r="AW745" s="49"/>
      <c r="AX745" s="69"/>
      <c r="BB745" s="49"/>
      <c r="BC745" s="69"/>
      <c r="BE745" s="49"/>
      <c r="BF745" s="69"/>
      <c r="BG745" s="69"/>
      <c r="BI745" s="49"/>
    </row>
    <row r="746" ht="15.75" customHeight="1">
      <c r="A746" s="69"/>
      <c r="D746" s="69"/>
      <c r="G746" s="155"/>
      <c r="H746" s="110"/>
      <c r="I746" s="175"/>
      <c r="J746" s="53"/>
      <c r="K746" s="110"/>
      <c r="L746" s="110"/>
      <c r="M746" s="110"/>
      <c r="N746" s="110"/>
      <c r="O746" s="110"/>
      <c r="P746" s="155"/>
      <c r="Q746" s="184"/>
      <c r="R746" s="49"/>
      <c r="S746" s="110"/>
      <c r="T746" s="111"/>
      <c r="U746" s="110"/>
      <c r="V746" s="110"/>
      <c r="W746" s="49"/>
      <c r="X746" s="110"/>
      <c r="Y746" s="110"/>
      <c r="Z746" s="110"/>
      <c r="AA746" s="49"/>
      <c r="AF746" s="49"/>
      <c r="AG746" s="110"/>
      <c r="AH746" s="110"/>
      <c r="AI746" s="110"/>
      <c r="AJ746" s="49"/>
      <c r="AK746" s="110"/>
      <c r="AL746" s="110"/>
      <c r="AM746" s="110"/>
      <c r="AN746" s="156"/>
      <c r="AO746" s="134"/>
      <c r="AP746" s="134"/>
      <c r="AQ746" s="110"/>
      <c r="AR746" s="110"/>
      <c r="AS746" s="49"/>
      <c r="AT746" s="110"/>
      <c r="AU746" s="110"/>
      <c r="AV746" s="110"/>
      <c r="AW746" s="49"/>
      <c r="AX746" s="69"/>
      <c r="BB746" s="49"/>
      <c r="BC746" s="69"/>
      <c r="BE746" s="49"/>
      <c r="BF746" s="69"/>
      <c r="BG746" s="69"/>
      <c r="BI746" s="49"/>
    </row>
    <row r="747" ht="15.75" customHeight="1">
      <c r="A747" s="69"/>
      <c r="D747" s="69"/>
      <c r="G747" s="155"/>
      <c r="H747" s="110"/>
      <c r="I747" s="175"/>
      <c r="J747" s="53"/>
      <c r="K747" s="110"/>
      <c r="L747" s="110"/>
      <c r="M747" s="110"/>
      <c r="N747" s="110"/>
      <c r="O747" s="110"/>
      <c r="P747" s="155"/>
      <c r="Q747" s="184"/>
      <c r="R747" s="49"/>
      <c r="S747" s="110"/>
      <c r="T747" s="111"/>
      <c r="U747" s="110"/>
      <c r="V747" s="110"/>
      <c r="W747" s="49"/>
      <c r="X747" s="110"/>
      <c r="Y747" s="110"/>
      <c r="Z747" s="110"/>
      <c r="AA747" s="49"/>
      <c r="AF747" s="49"/>
      <c r="AG747" s="110"/>
      <c r="AH747" s="110"/>
      <c r="AI747" s="110"/>
      <c r="AJ747" s="49"/>
      <c r="AK747" s="110"/>
      <c r="AL747" s="110"/>
      <c r="AM747" s="110"/>
      <c r="AN747" s="156"/>
      <c r="AO747" s="134"/>
      <c r="AP747" s="134"/>
      <c r="AQ747" s="110"/>
      <c r="AR747" s="110"/>
      <c r="AS747" s="49"/>
      <c r="AT747" s="110"/>
      <c r="AU747" s="110"/>
      <c r="AV747" s="110"/>
      <c r="AW747" s="49"/>
      <c r="AX747" s="69"/>
      <c r="BB747" s="49"/>
      <c r="BC747" s="69"/>
      <c r="BE747" s="49"/>
      <c r="BF747" s="69"/>
      <c r="BG747" s="69"/>
      <c r="BI747" s="49"/>
    </row>
    <row r="748" ht="15.75" customHeight="1">
      <c r="A748" s="69"/>
      <c r="D748" s="69"/>
      <c r="G748" s="155"/>
      <c r="H748" s="110"/>
      <c r="I748" s="175"/>
      <c r="J748" s="53"/>
      <c r="K748" s="110"/>
      <c r="L748" s="110"/>
      <c r="M748" s="110"/>
      <c r="N748" s="110"/>
      <c r="O748" s="110"/>
      <c r="P748" s="155"/>
      <c r="Q748" s="184"/>
      <c r="R748" s="49"/>
      <c r="S748" s="110"/>
      <c r="T748" s="111"/>
      <c r="U748" s="110"/>
      <c r="V748" s="110"/>
      <c r="W748" s="49"/>
      <c r="X748" s="110"/>
      <c r="Y748" s="110"/>
      <c r="Z748" s="110"/>
      <c r="AA748" s="49"/>
      <c r="AF748" s="49"/>
      <c r="AG748" s="110"/>
      <c r="AH748" s="110"/>
      <c r="AI748" s="110"/>
      <c r="AJ748" s="49"/>
      <c r="AK748" s="110"/>
      <c r="AL748" s="110"/>
      <c r="AM748" s="110"/>
      <c r="AN748" s="156"/>
      <c r="AO748" s="134"/>
      <c r="AP748" s="134"/>
      <c r="AQ748" s="110"/>
      <c r="AR748" s="110"/>
      <c r="AS748" s="49"/>
      <c r="AT748" s="110"/>
      <c r="AU748" s="110"/>
      <c r="AV748" s="110"/>
      <c r="AW748" s="49"/>
      <c r="AX748" s="69"/>
      <c r="BB748" s="49"/>
      <c r="BC748" s="69"/>
      <c r="BE748" s="49"/>
      <c r="BF748" s="69"/>
      <c r="BG748" s="69"/>
      <c r="BI748" s="49"/>
    </row>
    <row r="749" ht="15.75" customHeight="1">
      <c r="A749" s="69"/>
      <c r="D749" s="69"/>
      <c r="G749" s="155"/>
      <c r="H749" s="110"/>
      <c r="I749" s="175"/>
      <c r="J749" s="53"/>
      <c r="K749" s="110"/>
      <c r="L749" s="110"/>
      <c r="M749" s="110"/>
      <c r="N749" s="110"/>
      <c r="O749" s="110"/>
      <c r="P749" s="155"/>
      <c r="Q749" s="184"/>
      <c r="R749" s="49"/>
      <c r="S749" s="110"/>
      <c r="T749" s="111"/>
      <c r="U749" s="110"/>
      <c r="V749" s="110"/>
      <c r="W749" s="49"/>
      <c r="X749" s="110"/>
      <c r="Y749" s="110"/>
      <c r="Z749" s="110"/>
      <c r="AA749" s="49"/>
      <c r="AF749" s="49"/>
      <c r="AG749" s="110"/>
      <c r="AH749" s="110"/>
      <c r="AI749" s="110"/>
      <c r="AJ749" s="49"/>
      <c r="AK749" s="110"/>
      <c r="AL749" s="110"/>
      <c r="AM749" s="110"/>
      <c r="AN749" s="156"/>
      <c r="AO749" s="134"/>
      <c r="AP749" s="134"/>
      <c r="AQ749" s="110"/>
      <c r="AR749" s="110"/>
      <c r="AS749" s="49"/>
      <c r="AT749" s="110"/>
      <c r="AU749" s="110"/>
      <c r="AV749" s="110"/>
      <c r="AW749" s="49"/>
      <c r="AX749" s="69"/>
      <c r="BB749" s="49"/>
      <c r="BC749" s="69"/>
      <c r="BE749" s="49"/>
      <c r="BF749" s="69"/>
      <c r="BG749" s="69"/>
      <c r="BI749" s="49"/>
    </row>
    <row r="750" ht="15.75" customHeight="1">
      <c r="A750" s="69"/>
      <c r="D750" s="69"/>
      <c r="G750" s="155"/>
      <c r="H750" s="110"/>
      <c r="I750" s="175"/>
      <c r="J750" s="53"/>
      <c r="K750" s="110"/>
      <c r="L750" s="110"/>
      <c r="M750" s="110"/>
      <c r="N750" s="110"/>
      <c r="O750" s="110"/>
      <c r="P750" s="155"/>
      <c r="Q750" s="184"/>
      <c r="R750" s="49"/>
      <c r="S750" s="110"/>
      <c r="T750" s="111"/>
      <c r="U750" s="110"/>
      <c r="V750" s="110"/>
      <c r="W750" s="49"/>
      <c r="X750" s="110"/>
      <c r="Y750" s="110"/>
      <c r="Z750" s="110"/>
      <c r="AA750" s="49"/>
      <c r="AF750" s="49"/>
      <c r="AG750" s="110"/>
      <c r="AH750" s="110"/>
      <c r="AI750" s="110"/>
      <c r="AJ750" s="49"/>
      <c r="AK750" s="110"/>
      <c r="AL750" s="110"/>
      <c r="AM750" s="110"/>
      <c r="AN750" s="156"/>
      <c r="AO750" s="134"/>
      <c r="AP750" s="134"/>
      <c r="AQ750" s="110"/>
      <c r="AR750" s="110"/>
      <c r="AS750" s="49"/>
      <c r="AT750" s="110"/>
      <c r="AU750" s="110"/>
      <c r="AV750" s="110"/>
      <c r="AW750" s="49"/>
      <c r="AX750" s="69"/>
      <c r="BB750" s="49"/>
      <c r="BC750" s="69"/>
      <c r="BE750" s="49"/>
      <c r="BF750" s="69"/>
      <c r="BG750" s="69"/>
      <c r="BI750" s="49"/>
    </row>
    <row r="751" ht="15.75" customHeight="1">
      <c r="A751" s="69"/>
      <c r="D751" s="69"/>
      <c r="G751" s="155"/>
      <c r="H751" s="110"/>
      <c r="I751" s="175"/>
      <c r="J751" s="53"/>
      <c r="K751" s="110"/>
      <c r="L751" s="110"/>
      <c r="M751" s="110"/>
      <c r="N751" s="110"/>
      <c r="O751" s="110"/>
      <c r="P751" s="155"/>
      <c r="Q751" s="184"/>
      <c r="R751" s="49"/>
      <c r="S751" s="110"/>
      <c r="T751" s="111"/>
      <c r="U751" s="110"/>
      <c r="V751" s="110"/>
      <c r="W751" s="49"/>
      <c r="X751" s="110"/>
      <c r="Y751" s="110"/>
      <c r="Z751" s="110"/>
      <c r="AA751" s="49"/>
      <c r="AF751" s="49"/>
      <c r="AG751" s="110"/>
      <c r="AH751" s="110"/>
      <c r="AI751" s="110"/>
      <c r="AJ751" s="49"/>
      <c r="AK751" s="110"/>
      <c r="AL751" s="110"/>
      <c r="AM751" s="110"/>
      <c r="AN751" s="156"/>
      <c r="AO751" s="134"/>
      <c r="AP751" s="134"/>
      <c r="AQ751" s="110"/>
      <c r="AR751" s="110"/>
      <c r="AS751" s="49"/>
      <c r="AT751" s="110"/>
      <c r="AU751" s="110"/>
      <c r="AV751" s="110"/>
      <c r="AW751" s="49"/>
      <c r="AX751" s="69"/>
      <c r="BB751" s="49"/>
      <c r="BC751" s="69"/>
      <c r="BE751" s="49"/>
      <c r="BF751" s="69"/>
      <c r="BG751" s="69"/>
      <c r="BI751" s="49"/>
    </row>
    <row r="752" ht="15.75" customHeight="1">
      <c r="A752" s="69"/>
      <c r="D752" s="69"/>
      <c r="G752" s="155"/>
      <c r="H752" s="110"/>
      <c r="I752" s="175"/>
      <c r="J752" s="53"/>
      <c r="K752" s="110"/>
      <c r="L752" s="110"/>
      <c r="M752" s="110"/>
      <c r="N752" s="110"/>
      <c r="O752" s="110"/>
      <c r="P752" s="155"/>
      <c r="Q752" s="184"/>
      <c r="R752" s="49"/>
      <c r="S752" s="110"/>
      <c r="T752" s="111"/>
      <c r="U752" s="110"/>
      <c r="V752" s="110"/>
      <c r="W752" s="49"/>
      <c r="X752" s="110"/>
      <c r="Y752" s="110"/>
      <c r="Z752" s="110"/>
      <c r="AA752" s="49"/>
      <c r="AF752" s="49"/>
      <c r="AG752" s="110"/>
      <c r="AH752" s="110"/>
      <c r="AI752" s="110"/>
      <c r="AJ752" s="49"/>
      <c r="AK752" s="110"/>
      <c r="AL752" s="110"/>
      <c r="AM752" s="110"/>
      <c r="AN752" s="156"/>
      <c r="AO752" s="134"/>
      <c r="AP752" s="134"/>
      <c r="AQ752" s="110"/>
      <c r="AR752" s="110"/>
      <c r="AS752" s="49"/>
      <c r="AT752" s="110"/>
      <c r="AU752" s="110"/>
      <c r="AV752" s="110"/>
      <c r="AW752" s="49"/>
      <c r="AX752" s="69"/>
      <c r="BB752" s="49"/>
      <c r="BC752" s="69"/>
      <c r="BE752" s="49"/>
      <c r="BF752" s="69"/>
      <c r="BG752" s="69"/>
      <c r="BI752" s="49"/>
    </row>
    <row r="753" ht="15.75" customHeight="1">
      <c r="A753" s="69"/>
      <c r="D753" s="69"/>
      <c r="G753" s="155"/>
      <c r="H753" s="110"/>
      <c r="I753" s="175"/>
      <c r="J753" s="53"/>
      <c r="K753" s="110"/>
      <c r="L753" s="110"/>
      <c r="M753" s="110"/>
      <c r="N753" s="110"/>
      <c r="O753" s="110"/>
      <c r="P753" s="155"/>
      <c r="Q753" s="184"/>
      <c r="R753" s="49"/>
      <c r="S753" s="110"/>
      <c r="T753" s="111"/>
      <c r="U753" s="110"/>
      <c r="V753" s="110"/>
      <c r="W753" s="49"/>
      <c r="X753" s="110"/>
      <c r="Y753" s="110"/>
      <c r="Z753" s="110"/>
      <c r="AA753" s="49"/>
      <c r="AF753" s="49"/>
      <c r="AG753" s="110"/>
      <c r="AH753" s="110"/>
      <c r="AI753" s="110"/>
      <c r="AJ753" s="49"/>
      <c r="AK753" s="110"/>
      <c r="AL753" s="110"/>
      <c r="AM753" s="110"/>
      <c r="AN753" s="156"/>
      <c r="AO753" s="134"/>
      <c r="AP753" s="134"/>
      <c r="AQ753" s="110"/>
      <c r="AR753" s="110"/>
      <c r="AS753" s="49"/>
      <c r="AT753" s="110"/>
      <c r="AU753" s="110"/>
      <c r="AV753" s="110"/>
      <c r="AW753" s="49"/>
      <c r="AX753" s="69"/>
      <c r="BB753" s="49"/>
      <c r="BC753" s="69"/>
      <c r="BE753" s="49"/>
      <c r="BF753" s="69"/>
      <c r="BG753" s="69"/>
      <c r="BI753" s="49"/>
    </row>
    <row r="754" ht="15.75" customHeight="1">
      <c r="A754" s="69"/>
      <c r="D754" s="69"/>
      <c r="G754" s="155"/>
      <c r="H754" s="110"/>
      <c r="I754" s="175"/>
      <c r="J754" s="53"/>
      <c r="K754" s="110"/>
      <c r="L754" s="110"/>
      <c r="M754" s="110"/>
      <c r="N754" s="110"/>
      <c r="O754" s="110"/>
      <c r="P754" s="155"/>
      <c r="Q754" s="184"/>
      <c r="R754" s="49"/>
      <c r="S754" s="110"/>
      <c r="T754" s="111"/>
      <c r="U754" s="110"/>
      <c r="V754" s="110"/>
      <c r="W754" s="49"/>
      <c r="X754" s="110"/>
      <c r="Y754" s="110"/>
      <c r="Z754" s="110"/>
      <c r="AA754" s="49"/>
      <c r="AF754" s="49"/>
      <c r="AG754" s="110"/>
      <c r="AH754" s="110"/>
      <c r="AI754" s="110"/>
      <c r="AJ754" s="49"/>
      <c r="AK754" s="110"/>
      <c r="AL754" s="110"/>
      <c r="AM754" s="110"/>
      <c r="AN754" s="156"/>
      <c r="AO754" s="134"/>
      <c r="AP754" s="134"/>
      <c r="AQ754" s="110"/>
      <c r="AR754" s="110"/>
      <c r="AS754" s="49"/>
      <c r="AT754" s="110"/>
      <c r="AU754" s="110"/>
      <c r="AV754" s="110"/>
      <c r="AW754" s="49"/>
      <c r="AX754" s="69"/>
      <c r="BB754" s="49"/>
      <c r="BC754" s="69"/>
      <c r="BE754" s="49"/>
      <c r="BF754" s="69"/>
      <c r="BG754" s="69"/>
      <c r="BI754" s="49"/>
    </row>
    <row r="755" ht="15.75" customHeight="1">
      <c r="A755" s="69"/>
      <c r="D755" s="69"/>
      <c r="G755" s="155"/>
      <c r="H755" s="110"/>
      <c r="I755" s="175"/>
      <c r="J755" s="53"/>
      <c r="K755" s="110"/>
      <c r="L755" s="110"/>
      <c r="M755" s="110"/>
      <c r="N755" s="110"/>
      <c r="O755" s="110"/>
      <c r="P755" s="155"/>
      <c r="Q755" s="184"/>
      <c r="R755" s="49"/>
      <c r="S755" s="110"/>
      <c r="T755" s="111"/>
      <c r="U755" s="110"/>
      <c r="V755" s="110"/>
      <c r="W755" s="49"/>
      <c r="X755" s="110"/>
      <c r="Y755" s="110"/>
      <c r="Z755" s="110"/>
      <c r="AA755" s="49"/>
      <c r="AF755" s="49"/>
      <c r="AG755" s="110"/>
      <c r="AH755" s="110"/>
      <c r="AI755" s="110"/>
      <c r="AJ755" s="49"/>
      <c r="AK755" s="110"/>
      <c r="AL755" s="110"/>
      <c r="AM755" s="110"/>
      <c r="AN755" s="156"/>
      <c r="AO755" s="134"/>
      <c r="AP755" s="134"/>
      <c r="AQ755" s="110"/>
      <c r="AR755" s="110"/>
      <c r="AS755" s="49"/>
      <c r="AT755" s="110"/>
      <c r="AU755" s="110"/>
      <c r="AV755" s="110"/>
      <c r="AW755" s="49"/>
      <c r="AX755" s="69"/>
      <c r="BB755" s="49"/>
      <c r="BC755" s="69"/>
      <c r="BE755" s="49"/>
      <c r="BF755" s="69"/>
      <c r="BG755" s="69"/>
      <c r="BI755" s="49"/>
    </row>
    <row r="756" ht="15.75" customHeight="1">
      <c r="A756" s="69"/>
      <c r="D756" s="69"/>
      <c r="G756" s="155"/>
      <c r="H756" s="110"/>
      <c r="I756" s="175"/>
      <c r="J756" s="53"/>
      <c r="K756" s="110"/>
      <c r="L756" s="110"/>
      <c r="M756" s="110"/>
      <c r="N756" s="110"/>
      <c r="O756" s="110"/>
      <c r="P756" s="155"/>
      <c r="Q756" s="184"/>
      <c r="R756" s="49"/>
      <c r="S756" s="110"/>
      <c r="T756" s="111"/>
      <c r="U756" s="110"/>
      <c r="V756" s="110"/>
      <c r="W756" s="49"/>
      <c r="X756" s="110"/>
      <c r="Y756" s="110"/>
      <c r="Z756" s="110"/>
      <c r="AA756" s="49"/>
      <c r="AF756" s="49"/>
      <c r="AG756" s="110"/>
      <c r="AH756" s="110"/>
      <c r="AI756" s="110"/>
      <c r="AJ756" s="49"/>
      <c r="AK756" s="110"/>
      <c r="AL756" s="110"/>
      <c r="AM756" s="110"/>
      <c r="AN756" s="156"/>
      <c r="AO756" s="134"/>
      <c r="AP756" s="134"/>
      <c r="AQ756" s="110"/>
      <c r="AR756" s="110"/>
      <c r="AS756" s="49"/>
      <c r="AT756" s="110"/>
      <c r="AU756" s="110"/>
      <c r="AV756" s="110"/>
      <c r="AW756" s="49"/>
      <c r="AX756" s="69"/>
      <c r="BB756" s="49"/>
      <c r="BC756" s="69"/>
      <c r="BE756" s="49"/>
      <c r="BF756" s="69"/>
      <c r="BG756" s="69"/>
      <c r="BI756" s="49"/>
    </row>
    <row r="757" ht="15.75" customHeight="1">
      <c r="A757" s="69"/>
      <c r="D757" s="69"/>
      <c r="G757" s="155"/>
      <c r="H757" s="110"/>
      <c r="I757" s="175"/>
      <c r="J757" s="53"/>
      <c r="K757" s="110"/>
      <c r="L757" s="110"/>
      <c r="M757" s="110"/>
      <c r="N757" s="110"/>
      <c r="O757" s="110"/>
      <c r="P757" s="155"/>
      <c r="Q757" s="184"/>
      <c r="R757" s="49"/>
      <c r="S757" s="110"/>
      <c r="T757" s="111"/>
      <c r="U757" s="110"/>
      <c r="V757" s="110"/>
      <c r="W757" s="49"/>
      <c r="X757" s="110"/>
      <c r="Y757" s="110"/>
      <c r="Z757" s="110"/>
      <c r="AA757" s="49"/>
      <c r="AF757" s="49"/>
      <c r="AG757" s="110"/>
      <c r="AH757" s="110"/>
      <c r="AI757" s="110"/>
      <c r="AJ757" s="49"/>
      <c r="AK757" s="110"/>
      <c r="AL757" s="110"/>
      <c r="AM757" s="110"/>
      <c r="AN757" s="156"/>
      <c r="AO757" s="134"/>
      <c r="AP757" s="134"/>
      <c r="AQ757" s="110"/>
      <c r="AR757" s="110"/>
      <c r="AS757" s="49"/>
      <c r="AT757" s="110"/>
      <c r="AU757" s="110"/>
      <c r="AV757" s="110"/>
      <c r="AW757" s="49"/>
      <c r="AX757" s="69"/>
      <c r="BB757" s="49"/>
      <c r="BC757" s="69"/>
      <c r="BE757" s="49"/>
      <c r="BF757" s="69"/>
      <c r="BG757" s="69"/>
      <c r="BI757" s="49"/>
    </row>
    <row r="758" ht="15.75" customHeight="1">
      <c r="A758" s="69"/>
      <c r="D758" s="69"/>
      <c r="G758" s="155"/>
      <c r="H758" s="110"/>
      <c r="I758" s="175"/>
      <c r="J758" s="53"/>
      <c r="K758" s="110"/>
      <c r="L758" s="110"/>
      <c r="M758" s="110"/>
      <c r="N758" s="110"/>
      <c r="O758" s="110"/>
      <c r="P758" s="155"/>
      <c r="Q758" s="184"/>
      <c r="R758" s="49"/>
      <c r="S758" s="110"/>
      <c r="T758" s="111"/>
      <c r="U758" s="110"/>
      <c r="V758" s="110"/>
      <c r="W758" s="49"/>
      <c r="X758" s="110"/>
      <c r="Y758" s="110"/>
      <c r="Z758" s="110"/>
      <c r="AA758" s="49"/>
      <c r="AF758" s="49"/>
      <c r="AG758" s="110"/>
      <c r="AH758" s="110"/>
      <c r="AI758" s="110"/>
      <c r="AJ758" s="49"/>
      <c r="AK758" s="110"/>
      <c r="AL758" s="110"/>
      <c r="AM758" s="110"/>
      <c r="AN758" s="156"/>
      <c r="AO758" s="134"/>
      <c r="AP758" s="134"/>
      <c r="AQ758" s="110"/>
      <c r="AR758" s="110"/>
      <c r="AS758" s="49"/>
      <c r="AT758" s="110"/>
      <c r="AU758" s="110"/>
      <c r="AV758" s="110"/>
      <c r="AW758" s="49"/>
      <c r="AX758" s="69"/>
      <c r="BB758" s="49"/>
      <c r="BC758" s="69"/>
      <c r="BE758" s="49"/>
      <c r="BF758" s="69"/>
      <c r="BG758" s="69"/>
      <c r="BI758" s="49"/>
    </row>
    <row r="759" ht="15.75" customHeight="1">
      <c r="A759" s="69"/>
      <c r="D759" s="69"/>
      <c r="G759" s="155"/>
      <c r="H759" s="110"/>
      <c r="I759" s="175"/>
      <c r="J759" s="53"/>
      <c r="K759" s="110"/>
      <c r="L759" s="110"/>
      <c r="M759" s="110"/>
      <c r="N759" s="110"/>
      <c r="O759" s="110"/>
      <c r="P759" s="155"/>
      <c r="Q759" s="184"/>
      <c r="R759" s="49"/>
      <c r="S759" s="110"/>
      <c r="T759" s="111"/>
      <c r="U759" s="110"/>
      <c r="V759" s="110"/>
      <c r="W759" s="49"/>
      <c r="X759" s="110"/>
      <c r="Y759" s="110"/>
      <c r="Z759" s="110"/>
      <c r="AA759" s="49"/>
      <c r="AF759" s="49"/>
      <c r="AG759" s="110"/>
      <c r="AH759" s="110"/>
      <c r="AI759" s="110"/>
      <c r="AJ759" s="49"/>
      <c r="AK759" s="110"/>
      <c r="AL759" s="110"/>
      <c r="AM759" s="110"/>
      <c r="AN759" s="156"/>
      <c r="AO759" s="134"/>
      <c r="AP759" s="134"/>
      <c r="AQ759" s="110"/>
      <c r="AR759" s="110"/>
      <c r="AS759" s="49"/>
      <c r="AT759" s="110"/>
      <c r="AU759" s="110"/>
      <c r="AV759" s="110"/>
      <c r="AW759" s="49"/>
      <c r="AX759" s="69"/>
      <c r="BB759" s="49"/>
      <c r="BC759" s="69"/>
      <c r="BE759" s="49"/>
      <c r="BF759" s="69"/>
      <c r="BG759" s="69"/>
      <c r="BI759" s="49"/>
    </row>
    <row r="760" ht="15.75" customHeight="1">
      <c r="A760" s="69"/>
      <c r="D760" s="69"/>
      <c r="G760" s="155"/>
      <c r="H760" s="110"/>
      <c r="I760" s="175"/>
      <c r="J760" s="53"/>
      <c r="K760" s="110"/>
      <c r="L760" s="110"/>
      <c r="M760" s="110"/>
      <c r="N760" s="110"/>
      <c r="O760" s="110"/>
      <c r="P760" s="155"/>
      <c r="Q760" s="184"/>
      <c r="R760" s="49"/>
      <c r="S760" s="110"/>
      <c r="T760" s="111"/>
      <c r="U760" s="110"/>
      <c r="V760" s="110"/>
      <c r="W760" s="49"/>
      <c r="X760" s="110"/>
      <c r="Y760" s="110"/>
      <c r="Z760" s="110"/>
      <c r="AA760" s="49"/>
      <c r="AF760" s="49"/>
      <c r="AG760" s="110"/>
      <c r="AH760" s="110"/>
      <c r="AI760" s="110"/>
      <c r="AJ760" s="49"/>
      <c r="AK760" s="110"/>
      <c r="AL760" s="110"/>
      <c r="AM760" s="110"/>
      <c r="AN760" s="156"/>
      <c r="AO760" s="134"/>
      <c r="AP760" s="134"/>
      <c r="AQ760" s="110"/>
      <c r="AR760" s="110"/>
      <c r="AS760" s="49"/>
      <c r="AT760" s="110"/>
      <c r="AU760" s="110"/>
      <c r="AV760" s="110"/>
      <c r="AW760" s="49"/>
      <c r="AX760" s="69"/>
      <c r="BB760" s="49"/>
      <c r="BC760" s="69"/>
      <c r="BE760" s="49"/>
      <c r="BF760" s="69"/>
      <c r="BG760" s="69"/>
      <c r="BI760" s="49"/>
    </row>
    <row r="761" ht="15.75" customHeight="1">
      <c r="A761" s="69"/>
      <c r="D761" s="69"/>
      <c r="G761" s="155"/>
      <c r="H761" s="110"/>
      <c r="I761" s="175"/>
      <c r="J761" s="53"/>
      <c r="K761" s="110"/>
      <c r="L761" s="110"/>
      <c r="M761" s="110"/>
      <c r="N761" s="110"/>
      <c r="O761" s="110"/>
      <c r="P761" s="155"/>
      <c r="Q761" s="184"/>
      <c r="R761" s="49"/>
      <c r="S761" s="110"/>
      <c r="T761" s="111"/>
      <c r="U761" s="110"/>
      <c r="V761" s="110"/>
      <c r="W761" s="49"/>
      <c r="X761" s="110"/>
      <c r="Y761" s="110"/>
      <c r="Z761" s="110"/>
      <c r="AA761" s="49"/>
      <c r="AF761" s="49"/>
      <c r="AG761" s="110"/>
      <c r="AH761" s="110"/>
      <c r="AI761" s="110"/>
      <c r="AJ761" s="49"/>
      <c r="AK761" s="110"/>
      <c r="AL761" s="110"/>
      <c r="AM761" s="110"/>
      <c r="AN761" s="156"/>
      <c r="AO761" s="134"/>
      <c r="AP761" s="134"/>
      <c r="AQ761" s="110"/>
      <c r="AR761" s="110"/>
      <c r="AS761" s="49"/>
      <c r="AT761" s="110"/>
      <c r="AU761" s="110"/>
      <c r="AV761" s="110"/>
      <c r="AW761" s="49"/>
      <c r="AX761" s="69"/>
      <c r="BB761" s="49"/>
      <c r="BC761" s="69"/>
      <c r="BE761" s="49"/>
      <c r="BF761" s="69"/>
      <c r="BG761" s="69"/>
      <c r="BI761" s="49"/>
    </row>
    <row r="762" ht="15.75" customHeight="1">
      <c r="A762" s="69"/>
      <c r="D762" s="69"/>
      <c r="G762" s="155"/>
      <c r="H762" s="110"/>
      <c r="I762" s="175"/>
      <c r="J762" s="53"/>
      <c r="K762" s="110"/>
      <c r="L762" s="110"/>
      <c r="M762" s="110"/>
      <c r="N762" s="110"/>
      <c r="O762" s="110"/>
      <c r="P762" s="155"/>
      <c r="Q762" s="184"/>
      <c r="R762" s="49"/>
      <c r="S762" s="110"/>
      <c r="T762" s="111"/>
      <c r="U762" s="110"/>
      <c r="V762" s="110"/>
      <c r="W762" s="49"/>
      <c r="X762" s="110"/>
      <c r="Y762" s="110"/>
      <c r="Z762" s="110"/>
      <c r="AA762" s="49"/>
      <c r="AF762" s="49"/>
      <c r="AG762" s="110"/>
      <c r="AH762" s="110"/>
      <c r="AI762" s="110"/>
      <c r="AJ762" s="49"/>
      <c r="AK762" s="110"/>
      <c r="AL762" s="110"/>
      <c r="AM762" s="110"/>
      <c r="AN762" s="156"/>
      <c r="AO762" s="134"/>
      <c r="AP762" s="134"/>
      <c r="AQ762" s="110"/>
      <c r="AR762" s="110"/>
      <c r="AS762" s="49"/>
      <c r="AT762" s="110"/>
      <c r="AU762" s="110"/>
      <c r="AV762" s="110"/>
      <c r="AW762" s="49"/>
      <c r="AX762" s="69"/>
      <c r="BB762" s="49"/>
      <c r="BC762" s="69"/>
      <c r="BE762" s="49"/>
      <c r="BF762" s="69"/>
      <c r="BG762" s="69"/>
      <c r="BI762" s="49"/>
    </row>
    <row r="763" ht="15.75" customHeight="1">
      <c r="A763" s="69"/>
      <c r="D763" s="69"/>
      <c r="G763" s="155"/>
      <c r="H763" s="110"/>
      <c r="I763" s="175"/>
      <c r="J763" s="53"/>
      <c r="K763" s="110"/>
      <c r="L763" s="110"/>
      <c r="M763" s="110"/>
      <c r="N763" s="110"/>
      <c r="O763" s="110"/>
      <c r="P763" s="155"/>
      <c r="Q763" s="184"/>
      <c r="R763" s="49"/>
      <c r="S763" s="110"/>
      <c r="T763" s="111"/>
      <c r="U763" s="110"/>
      <c r="V763" s="110"/>
      <c r="W763" s="49"/>
      <c r="X763" s="110"/>
      <c r="Y763" s="110"/>
      <c r="Z763" s="110"/>
      <c r="AA763" s="49"/>
      <c r="AF763" s="49"/>
      <c r="AG763" s="110"/>
      <c r="AH763" s="110"/>
      <c r="AI763" s="110"/>
      <c r="AJ763" s="49"/>
      <c r="AK763" s="110"/>
      <c r="AL763" s="110"/>
      <c r="AM763" s="110"/>
      <c r="AN763" s="156"/>
      <c r="AO763" s="134"/>
      <c r="AP763" s="134"/>
      <c r="AQ763" s="110"/>
      <c r="AR763" s="110"/>
      <c r="AS763" s="49"/>
      <c r="AT763" s="110"/>
      <c r="AU763" s="110"/>
      <c r="AV763" s="110"/>
      <c r="AW763" s="49"/>
      <c r="AX763" s="69"/>
      <c r="BB763" s="49"/>
      <c r="BC763" s="69"/>
      <c r="BE763" s="49"/>
      <c r="BF763" s="69"/>
      <c r="BG763" s="69"/>
      <c r="BI763" s="49"/>
    </row>
    <row r="764" ht="15.75" customHeight="1">
      <c r="A764" s="69"/>
      <c r="D764" s="69"/>
      <c r="G764" s="155"/>
      <c r="H764" s="110"/>
      <c r="I764" s="175"/>
      <c r="J764" s="53"/>
      <c r="K764" s="110"/>
      <c r="L764" s="110"/>
      <c r="M764" s="110"/>
      <c r="N764" s="110"/>
      <c r="O764" s="110"/>
      <c r="P764" s="155"/>
      <c r="Q764" s="184"/>
      <c r="R764" s="49"/>
      <c r="S764" s="110"/>
      <c r="T764" s="111"/>
      <c r="U764" s="110"/>
      <c r="V764" s="110"/>
      <c r="W764" s="49"/>
      <c r="X764" s="110"/>
      <c r="Y764" s="110"/>
      <c r="Z764" s="110"/>
      <c r="AA764" s="49"/>
      <c r="AF764" s="49"/>
      <c r="AG764" s="110"/>
      <c r="AH764" s="110"/>
      <c r="AI764" s="110"/>
      <c r="AJ764" s="49"/>
      <c r="AK764" s="110"/>
      <c r="AL764" s="110"/>
      <c r="AM764" s="110"/>
      <c r="AN764" s="156"/>
      <c r="AO764" s="134"/>
      <c r="AP764" s="134"/>
      <c r="AQ764" s="110"/>
      <c r="AR764" s="110"/>
      <c r="AS764" s="49"/>
      <c r="AT764" s="110"/>
      <c r="AU764" s="110"/>
      <c r="AV764" s="110"/>
      <c r="AW764" s="49"/>
      <c r="AX764" s="69"/>
      <c r="BB764" s="49"/>
      <c r="BC764" s="69"/>
      <c r="BE764" s="49"/>
      <c r="BF764" s="69"/>
      <c r="BG764" s="69"/>
      <c r="BI764" s="49"/>
    </row>
    <row r="765" ht="15.75" customHeight="1">
      <c r="A765" s="69"/>
      <c r="D765" s="69"/>
      <c r="G765" s="155"/>
      <c r="H765" s="110"/>
      <c r="I765" s="175"/>
      <c r="J765" s="53"/>
      <c r="K765" s="110"/>
      <c r="L765" s="110"/>
      <c r="M765" s="110"/>
      <c r="N765" s="110"/>
      <c r="O765" s="110"/>
      <c r="P765" s="155"/>
      <c r="Q765" s="184"/>
      <c r="R765" s="49"/>
      <c r="S765" s="110"/>
      <c r="T765" s="111"/>
      <c r="U765" s="110"/>
      <c r="V765" s="110"/>
      <c r="W765" s="49"/>
      <c r="X765" s="110"/>
      <c r="Y765" s="110"/>
      <c r="Z765" s="110"/>
      <c r="AA765" s="49"/>
      <c r="AF765" s="49"/>
      <c r="AG765" s="110"/>
      <c r="AH765" s="110"/>
      <c r="AI765" s="110"/>
      <c r="AJ765" s="49"/>
      <c r="AK765" s="110"/>
      <c r="AL765" s="110"/>
      <c r="AM765" s="110"/>
      <c r="AN765" s="156"/>
      <c r="AO765" s="134"/>
      <c r="AP765" s="134"/>
      <c r="AQ765" s="110"/>
      <c r="AR765" s="110"/>
      <c r="AS765" s="49"/>
      <c r="AT765" s="110"/>
      <c r="AU765" s="110"/>
      <c r="AV765" s="110"/>
      <c r="AW765" s="49"/>
      <c r="AX765" s="69"/>
      <c r="BB765" s="49"/>
      <c r="BC765" s="69"/>
      <c r="BE765" s="49"/>
      <c r="BF765" s="69"/>
      <c r="BG765" s="69"/>
      <c r="BI765" s="49"/>
    </row>
    <row r="766" ht="15.75" customHeight="1">
      <c r="A766" s="69"/>
      <c r="D766" s="69"/>
      <c r="G766" s="155"/>
      <c r="H766" s="110"/>
      <c r="I766" s="175"/>
      <c r="J766" s="53"/>
      <c r="K766" s="110"/>
      <c r="L766" s="110"/>
      <c r="M766" s="110"/>
      <c r="N766" s="110"/>
      <c r="O766" s="110"/>
      <c r="P766" s="155"/>
      <c r="Q766" s="184"/>
      <c r="R766" s="49"/>
      <c r="S766" s="110"/>
      <c r="T766" s="111"/>
      <c r="U766" s="110"/>
      <c r="V766" s="110"/>
      <c r="W766" s="49"/>
      <c r="X766" s="110"/>
      <c r="Y766" s="110"/>
      <c r="Z766" s="110"/>
      <c r="AA766" s="49"/>
      <c r="AF766" s="49"/>
      <c r="AG766" s="110"/>
      <c r="AH766" s="110"/>
      <c r="AI766" s="110"/>
      <c r="AJ766" s="49"/>
      <c r="AK766" s="110"/>
      <c r="AL766" s="110"/>
      <c r="AM766" s="110"/>
      <c r="AN766" s="156"/>
      <c r="AO766" s="134"/>
      <c r="AP766" s="134"/>
      <c r="AQ766" s="110"/>
      <c r="AR766" s="110"/>
      <c r="AS766" s="49"/>
      <c r="AT766" s="110"/>
      <c r="AU766" s="110"/>
      <c r="AV766" s="110"/>
      <c r="AW766" s="49"/>
      <c r="AX766" s="69"/>
      <c r="BB766" s="49"/>
      <c r="BC766" s="69"/>
      <c r="BE766" s="49"/>
      <c r="BF766" s="69"/>
      <c r="BG766" s="69"/>
      <c r="BI766" s="49"/>
    </row>
    <row r="767" ht="15.75" customHeight="1">
      <c r="A767" s="69"/>
      <c r="D767" s="69"/>
      <c r="G767" s="155"/>
      <c r="H767" s="110"/>
      <c r="I767" s="175"/>
      <c r="J767" s="53"/>
      <c r="K767" s="110"/>
      <c r="L767" s="110"/>
      <c r="M767" s="110"/>
      <c r="N767" s="110"/>
      <c r="O767" s="110"/>
      <c r="P767" s="155"/>
      <c r="Q767" s="184"/>
      <c r="R767" s="49"/>
      <c r="S767" s="110"/>
      <c r="T767" s="111"/>
      <c r="U767" s="110"/>
      <c r="V767" s="110"/>
      <c r="W767" s="49"/>
      <c r="X767" s="110"/>
      <c r="Y767" s="110"/>
      <c r="Z767" s="110"/>
      <c r="AA767" s="49"/>
      <c r="AF767" s="49"/>
      <c r="AG767" s="110"/>
      <c r="AH767" s="110"/>
      <c r="AI767" s="110"/>
      <c r="AJ767" s="49"/>
      <c r="AK767" s="110"/>
      <c r="AL767" s="110"/>
      <c r="AM767" s="110"/>
      <c r="AN767" s="156"/>
      <c r="AO767" s="134"/>
      <c r="AP767" s="134"/>
      <c r="AQ767" s="110"/>
      <c r="AR767" s="110"/>
      <c r="AS767" s="49"/>
      <c r="AT767" s="110"/>
      <c r="AU767" s="110"/>
      <c r="AV767" s="110"/>
      <c r="AW767" s="49"/>
      <c r="AX767" s="69"/>
      <c r="BB767" s="49"/>
      <c r="BC767" s="69"/>
      <c r="BE767" s="49"/>
      <c r="BF767" s="69"/>
      <c r="BG767" s="69"/>
      <c r="BI767" s="49"/>
    </row>
    <row r="768" ht="15.75" customHeight="1">
      <c r="A768" s="69"/>
      <c r="D768" s="69"/>
      <c r="G768" s="155"/>
      <c r="H768" s="110"/>
      <c r="I768" s="175"/>
      <c r="J768" s="53"/>
      <c r="K768" s="110"/>
      <c r="L768" s="110"/>
      <c r="M768" s="110"/>
      <c r="N768" s="110"/>
      <c r="O768" s="110"/>
      <c r="P768" s="155"/>
      <c r="Q768" s="184"/>
      <c r="R768" s="49"/>
      <c r="S768" s="110"/>
      <c r="T768" s="111"/>
      <c r="U768" s="110"/>
      <c r="V768" s="110"/>
      <c r="W768" s="49"/>
      <c r="X768" s="110"/>
      <c r="Y768" s="110"/>
      <c r="Z768" s="110"/>
      <c r="AA768" s="49"/>
      <c r="AF768" s="49"/>
      <c r="AG768" s="110"/>
      <c r="AH768" s="110"/>
      <c r="AI768" s="110"/>
      <c r="AJ768" s="49"/>
      <c r="AK768" s="110"/>
      <c r="AL768" s="110"/>
      <c r="AM768" s="110"/>
      <c r="AN768" s="156"/>
      <c r="AO768" s="134"/>
      <c r="AP768" s="134"/>
      <c r="AQ768" s="110"/>
      <c r="AR768" s="110"/>
      <c r="AS768" s="49"/>
      <c r="AT768" s="110"/>
      <c r="AU768" s="110"/>
      <c r="AV768" s="110"/>
      <c r="AW768" s="49"/>
      <c r="AX768" s="69"/>
      <c r="BB768" s="49"/>
      <c r="BC768" s="69"/>
      <c r="BE768" s="49"/>
      <c r="BF768" s="69"/>
      <c r="BG768" s="69"/>
      <c r="BI768" s="49"/>
    </row>
    <row r="769" ht="15.75" customHeight="1">
      <c r="A769" s="69"/>
      <c r="D769" s="69"/>
      <c r="G769" s="155"/>
      <c r="H769" s="110"/>
      <c r="I769" s="175"/>
      <c r="J769" s="53"/>
      <c r="K769" s="110"/>
      <c r="L769" s="110"/>
      <c r="M769" s="110"/>
      <c r="N769" s="110"/>
      <c r="O769" s="110"/>
      <c r="P769" s="155"/>
      <c r="Q769" s="184"/>
      <c r="R769" s="49"/>
      <c r="S769" s="110"/>
      <c r="T769" s="111"/>
      <c r="U769" s="110"/>
      <c r="V769" s="110"/>
      <c r="W769" s="49"/>
      <c r="X769" s="110"/>
      <c r="Y769" s="110"/>
      <c r="Z769" s="110"/>
      <c r="AA769" s="49"/>
      <c r="AF769" s="49"/>
      <c r="AG769" s="110"/>
      <c r="AH769" s="110"/>
      <c r="AI769" s="110"/>
      <c r="AJ769" s="49"/>
      <c r="AK769" s="110"/>
      <c r="AL769" s="110"/>
      <c r="AM769" s="110"/>
      <c r="AN769" s="156"/>
      <c r="AO769" s="134"/>
      <c r="AP769" s="134"/>
      <c r="AQ769" s="110"/>
      <c r="AR769" s="110"/>
      <c r="AS769" s="49"/>
      <c r="AT769" s="110"/>
      <c r="AU769" s="110"/>
      <c r="AV769" s="110"/>
      <c r="AW769" s="49"/>
      <c r="AX769" s="69"/>
      <c r="BB769" s="49"/>
      <c r="BC769" s="69"/>
      <c r="BE769" s="49"/>
      <c r="BF769" s="69"/>
      <c r="BG769" s="69"/>
      <c r="BI769" s="49"/>
    </row>
    <row r="770" ht="15.75" customHeight="1">
      <c r="A770" s="69"/>
      <c r="D770" s="69"/>
      <c r="G770" s="155"/>
      <c r="H770" s="110"/>
      <c r="I770" s="175"/>
      <c r="J770" s="53"/>
      <c r="K770" s="110"/>
      <c r="L770" s="110"/>
      <c r="M770" s="110"/>
      <c r="N770" s="110"/>
      <c r="O770" s="110"/>
      <c r="P770" s="155"/>
      <c r="Q770" s="184"/>
      <c r="R770" s="49"/>
      <c r="S770" s="110"/>
      <c r="T770" s="111"/>
      <c r="U770" s="110"/>
      <c r="V770" s="110"/>
      <c r="W770" s="49"/>
      <c r="X770" s="110"/>
      <c r="Y770" s="110"/>
      <c r="Z770" s="110"/>
      <c r="AA770" s="49"/>
      <c r="AF770" s="49"/>
      <c r="AG770" s="110"/>
      <c r="AH770" s="110"/>
      <c r="AI770" s="110"/>
      <c r="AJ770" s="49"/>
      <c r="AK770" s="110"/>
      <c r="AL770" s="110"/>
      <c r="AM770" s="110"/>
      <c r="AN770" s="156"/>
      <c r="AO770" s="134"/>
      <c r="AP770" s="134"/>
      <c r="AQ770" s="110"/>
      <c r="AR770" s="110"/>
      <c r="AS770" s="49"/>
      <c r="AT770" s="110"/>
      <c r="AU770" s="110"/>
      <c r="AV770" s="110"/>
      <c r="AW770" s="49"/>
      <c r="AX770" s="69"/>
      <c r="BB770" s="49"/>
      <c r="BC770" s="69"/>
      <c r="BE770" s="49"/>
      <c r="BF770" s="69"/>
      <c r="BG770" s="69"/>
      <c r="BI770" s="49"/>
    </row>
    <row r="771" ht="15.75" customHeight="1">
      <c r="A771" s="69"/>
      <c r="D771" s="69"/>
      <c r="G771" s="155"/>
      <c r="H771" s="110"/>
      <c r="I771" s="175"/>
      <c r="J771" s="53"/>
      <c r="K771" s="110"/>
      <c r="L771" s="110"/>
      <c r="M771" s="110"/>
      <c r="N771" s="110"/>
      <c r="O771" s="110"/>
      <c r="P771" s="155"/>
      <c r="Q771" s="184"/>
      <c r="R771" s="49"/>
      <c r="S771" s="110"/>
      <c r="T771" s="111"/>
      <c r="U771" s="110"/>
      <c r="V771" s="110"/>
      <c r="W771" s="49"/>
      <c r="X771" s="110"/>
      <c r="Y771" s="110"/>
      <c r="Z771" s="110"/>
      <c r="AA771" s="49"/>
      <c r="AF771" s="49"/>
      <c r="AG771" s="110"/>
      <c r="AH771" s="110"/>
      <c r="AI771" s="110"/>
      <c r="AJ771" s="49"/>
      <c r="AK771" s="110"/>
      <c r="AL771" s="110"/>
      <c r="AM771" s="110"/>
      <c r="AN771" s="156"/>
      <c r="AO771" s="134"/>
      <c r="AP771" s="134"/>
      <c r="AQ771" s="110"/>
      <c r="AR771" s="110"/>
      <c r="AS771" s="49"/>
      <c r="AT771" s="110"/>
      <c r="AU771" s="110"/>
      <c r="AV771" s="110"/>
      <c r="AW771" s="49"/>
      <c r="AX771" s="69"/>
      <c r="BB771" s="49"/>
      <c r="BC771" s="69"/>
      <c r="BE771" s="49"/>
      <c r="BF771" s="69"/>
      <c r="BG771" s="69"/>
      <c r="BI771" s="49"/>
    </row>
    <row r="772" ht="15.75" customHeight="1">
      <c r="A772" s="69"/>
      <c r="D772" s="69"/>
      <c r="G772" s="155"/>
      <c r="H772" s="110"/>
      <c r="I772" s="175"/>
      <c r="J772" s="53"/>
      <c r="K772" s="110"/>
      <c r="L772" s="110"/>
      <c r="M772" s="110"/>
      <c r="N772" s="110"/>
      <c r="O772" s="110"/>
      <c r="P772" s="155"/>
      <c r="Q772" s="184"/>
      <c r="R772" s="49"/>
      <c r="S772" s="110"/>
      <c r="T772" s="111"/>
      <c r="U772" s="110"/>
      <c r="V772" s="110"/>
      <c r="W772" s="49"/>
      <c r="X772" s="110"/>
      <c r="Y772" s="110"/>
      <c r="Z772" s="110"/>
      <c r="AA772" s="49"/>
      <c r="AF772" s="49"/>
      <c r="AG772" s="110"/>
      <c r="AH772" s="110"/>
      <c r="AI772" s="110"/>
      <c r="AJ772" s="49"/>
      <c r="AK772" s="110"/>
      <c r="AL772" s="110"/>
      <c r="AM772" s="110"/>
      <c r="AN772" s="156"/>
      <c r="AO772" s="134"/>
      <c r="AP772" s="134"/>
      <c r="AQ772" s="110"/>
      <c r="AR772" s="110"/>
      <c r="AS772" s="49"/>
      <c r="AT772" s="110"/>
      <c r="AU772" s="110"/>
      <c r="AV772" s="110"/>
      <c r="AW772" s="49"/>
      <c r="AX772" s="69"/>
      <c r="BB772" s="49"/>
      <c r="BC772" s="69"/>
      <c r="BE772" s="49"/>
      <c r="BF772" s="69"/>
      <c r="BG772" s="69"/>
      <c r="BI772" s="49"/>
    </row>
    <row r="773" ht="15.75" customHeight="1">
      <c r="A773" s="69"/>
      <c r="D773" s="69"/>
      <c r="G773" s="155"/>
      <c r="H773" s="110"/>
      <c r="I773" s="175"/>
      <c r="J773" s="53"/>
      <c r="K773" s="110"/>
      <c r="L773" s="110"/>
      <c r="M773" s="110"/>
      <c r="N773" s="110"/>
      <c r="O773" s="110"/>
      <c r="P773" s="155"/>
      <c r="Q773" s="184"/>
      <c r="R773" s="49"/>
      <c r="S773" s="110"/>
      <c r="T773" s="111"/>
      <c r="U773" s="110"/>
      <c r="V773" s="110"/>
      <c r="W773" s="49"/>
      <c r="X773" s="110"/>
      <c r="Y773" s="110"/>
      <c r="Z773" s="110"/>
      <c r="AA773" s="49"/>
      <c r="AF773" s="49"/>
      <c r="AG773" s="110"/>
      <c r="AH773" s="110"/>
      <c r="AI773" s="110"/>
      <c r="AJ773" s="49"/>
      <c r="AK773" s="110"/>
      <c r="AL773" s="110"/>
      <c r="AM773" s="110"/>
      <c r="AN773" s="156"/>
      <c r="AO773" s="134"/>
      <c r="AP773" s="134"/>
      <c r="AQ773" s="110"/>
      <c r="AR773" s="110"/>
      <c r="AS773" s="49"/>
      <c r="AT773" s="110"/>
      <c r="AU773" s="110"/>
      <c r="AV773" s="110"/>
      <c r="AW773" s="49"/>
      <c r="AX773" s="69"/>
      <c r="BB773" s="49"/>
      <c r="BC773" s="69"/>
      <c r="BE773" s="49"/>
      <c r="BF773" s="69"/>
      <c r="BG773" s="69"/>
      <c r="BI773" s="49"/>
    </row>
    <row r="774" ht="15.75" customHeight="1">
      <c r="A774" s="69"/>
      <c r="D774" s="69"/>
      <c r="G774" s="155"/>
      <c r="H774" s="110"/>
      <c r="I774" s="175"/>
      <c r="J774" s="53"/>
      <c r="K774" s="110"/>
      <c r="L774" s="110"/>
      <c r="M774" s="110"/>
      <c r="N774" s="110"/>
      <c r="O774" s="110"/>
      <c r="P774" s="155"/>
      <c r="Q774" s="184"/>
      <c r="R774" s="49"/>
      <c r="S774" s="110"/>
      <c r="T774" s="111"/>
      <c r="U774" s="110"/>
      <c r="V774" s="110"/>
      <c r="W774" s="49"/>
      <c r="X774" s="110"/>
      <c r="Y774" s="110"/>
      <c r="Z774" s="110"/>
      <c r="AA774" s="49"/>
      <c r="AF774" s="49"/>
      <c r="AG774" s="110"/>
      <c r="AH774" s="110"/>
      <c r="AI774" s="110"/>
      <c r="AJ774" s="49"/>
      <c r="AK774" s="110"/>
      <c r="AL774" s="110"/>
      <c r="AM774" s="110"/>
      <c r="AN774" s="156"/>
      <c r="AO774" s="134"/>
      <c r="AP774" s="134"/>
      <c r="AQ774" s="110"/>
      <c r="AR774" s="110"/>
      <c r="AS774" s="49"/>
      <c r="AT774" s="110"/>
      <c r="AU774" s="110"/>
      <c r="AV774" s="110"/>
      <c r="AW774" s="49"/>
      <c r="AX774" s="69"/>
      <c r="BB774" s="49"/>
      <c r="BC774" s="69"/>
      <c r="BE774" s="49"/>
      <c r="BF774" s="69"/>
      <c r="BG774" s="69"/>
      <c r="BI774" s="49"/>
    </row>
    <row r="775" ht="15.75" customHeight="1">
      <c r="A775" s="69"/>
      <c r="D775" s="69"/>
      <c r="G775" s="155"/>
      <c r="H775" s="110"/>
      <c r="I775" s="175"/>
      <c r="J775" s="53"/>
      <c r="K775" s="110"/>
      <c r="L775" s="110"/>
      <c r="M775" s="110"/>
      <c r="N775" s="110"/>
      <c r="O775" s="110"/>
      <c r="P775" s="155"/>
      <c r="Q775" s="184"/>
      <c r="R775" s="49"/>
      <c r="S775" s="110"/>
      <c r="T775" s="111"/>
      <c r="U775" s="110"/>
      <c r="V775" s="110"/>
      <c r="W775" s="49"/>
      <c r="X775" s="110"/>
      <c r="Y775" s="110"/>
      <c r="Z775" s="110"/>
      <c r="AA775" s="49"/>
      <c r="AF775" s="49"/>
      <c r="AG775" s="110"/>
      <c r="AH775" s="110"/>
      <c r="AI775" s="110"/>
      <c r="AJ775" s="49"/>
      <c r="AK775" s="110"/>
      <c r="AL775" s="110"/>
      <c r="AM775" s="110"/>
      <c r="AN775" s="156"/>
      <c r="AO775" s="134"/>
      <c r="AP775" s="134"/>
      <c r="AQ775" s="110"/>
      <c r="AR775" s="110"/>
      <c r="AS775" s="49"/>
      <c r="AT775" s="110"/>
      <c r="AU775" s="110"/>
      <c r="AV775" s="110"/>
      <c r="AW775" s="49"/>
      <c r="AX775" s="69"/>
      <c r="BB775" s="49"/>
      <c r="BC775" s="69"/>
      <c r="BE775" s="49"/>
      <c r="BF775" s="69"/>
      <c r="BG775" s="69"/>
      <c r="BI775" s="49"/>
    </row>
    <row r="776" ht="15.75" customHeight="1">
      <c r="A776" s="69"/>
      <c r="D776" s="69"/>
      <c r="G776" s="155"/>
      <c r="H776" s="110"/>
      <c r="I776" s="175"/>
      <c r="J776" s="53"/>
      <c r="K776" s="110"/>
      <c r="L776" s="110"/>
      <c r="M776" s="110"/>
      <c r="N776" s="110"/>
      <c r="O776" s="110"/>
      <c r="P776" s="155"/>
      <c r="Q776" s="184"/>
      <c r="R776" s="49"/>
      <c r="S776" s="110"/>
      <c r="T776" s="111"/>
      <c r="U776" s="110"/>
      <c r="V776" s="110"/>
      <c r="W776" s="49"/>
      <c r="X776" s="110"/>
      <c r="Y776" s="110"/>
      <c r="Z776" s="110"/>
      <c r="AA776" s="49"/>
      <c r="AF776" s="49"/>
      <c r="AG776" s="110"/>
      <c r="AH776" s="110"/>
      <c r="AI776" s="110"/>
      <c r="AJ776" s="49"/>
      <c r="AK776" s="110"/>
      <c r="AL776" s="110"/>
      <c r="AM776" s="110"/>
      <c r="AN776" s="156"/>
      <c r="AO776" s="134"/>
      <c r="AP776" s="134"/>
      <c r="AQ776" s="110"/>
      <c r="AR776" s="110"/>
      <c r="AS776" s="49"/>
      <c r="AT776" s="110"/>
      <c r="AU776" s="110"/>
      <c r="AV776" s="110"/>
      <c r="AW776" s="49"/>
      <c r="AX776" s="69"/>
      <c r="BB776" s="49"/>
      <c r="BC776" s="69"/>
      <c r="BE776" s="49"/>
      <c r="BF776" s="69"/>
      <c r="BG776" s="69"/>
      <c r="BI776" s="49"/>
    </row>
    <row r="777" ht="15.75" customHeight="1">
      <c r="A777" s="69"/>
      <c r="D777" s="69"/>
      <c r="G777" s="155"/>
      <c r="H777" s="110"/>
      <c r="I777" s="175"/>
      <c r="J777" s="53"/>
      <c r="K777" s="110"/>
      <c r="L777" s="110"/>
      <c r="M777" s="110"/>
      <c r="N777" s="110"/>
      <c r="O777" s="110"/>
      <c r="P777" s="155"/>
      <c r="Q777" s="184"/>
      <c r="R777" s="49"/>
      <c r="S777" s="110"/>
      <c r="T777" s="111"/>
      <c r="U777" s="110"/>
      <c r="V777" s="110"/>
      <c r="W777" s="49"/>
      <c r="X777" s="110"/>
      <c r="Y777" s="110"/>
      <c r="Z777" s="110"/>
      <c r="AA777" s="49"/>
      <c r="AF777" s="49"/>
      <c r="AG777" s="110"/>
      <c r="AH777" s="110"/>
      <c r="AI777" s="110"/>
      <c r="AJ777" s="49"/>
      <c r="AK777" s="110"/>
      <c r="AL777" s="110"/>
      <c r="AM777" s="110"/>
      <c r="AN777" s="156"/>
      <c r="AO777" s="134"/>
      <c r="AP777" s="134"/>
      <c r="AQ777" s="110"/>
      <c r="AR777" s="110"/>
      <c r="AS777" s="49"/>
      <c r="AT777" s="110"/>
      <c r="AU777" s="110"/>
      <c r="AV777" s="110"/>
      <c r="AW777" s="49"/>
      <c r="AX777" s="69"/>
      <c r="BB777" s="49"/>
      <c r="BC777" s="69"/>
      <c r="BE777" s="49"/>
      <c r="BF777" s="69"/>
      <c r="BG777" s="69"/>
      <c r="BI777" s="49"/>
    </row>
    <row r="778" ht="15.75" customHeight="1">
      <c r="A778" s="69"/>
      <c r="D778" s="69"/>
      <c r="G778" s="155"/>
      <c r="H778" s="110"/>
      <c r="I778" s="175"/>
      <c r="J778" s="53"/>
      <c r="K778" s="110"/>
      <c r="L778" s="110"/>
      <c r="M778" s="110"/>
      <c r="N778" s="110"/>
      <c r="O778" s="110"/>
      <c r="P778" s="155"/>
      <c r="Q778" s="184"/>
      <c r="R778" s="49"/>
      <c r="S778" s="110"/>
      <c r="T778" s="111"/>
      <c r="U778" s="110"/>
      <c r="V778" s="110"/>
      <c r="W778" s="49"/>
      <c r="X778" s="110"/>
      <c r="Y778" s="110"/>
      <c r="Z778" s="110"/>
      <c r="AA778" s="49"/>
      <c r="AF778" s="49"/>
      <c r="AG778" s="110"/>
      <c r="AH778" s="110"/>
      <c r="AI778" s="110"/>
      <c r="AJ778" s="49"/>
      <c r="AK778" s="110"/>
      <c r="AL778" s="110"/>
      <c r="AM778" s="110"/>
      <c r="AN778" s="156"/>
      <c r="AO778" s="134"/>
      <c r="AP778" s="134"/>
      <c r="AQ778" s="110"/>
      <c r="AR778" s="110"/>
      <c r="AS778" s="49"/>
      <c r="AT778" s="110"/>
      <c r="AU778" s="110"/>
      <c r="AV778" s="110"/>
      <c r="AW778" s="49"/>
      <c r="AX778" s="69"/>
      <c r="BB778" s="49"/>
      <c r="BC778" s="69"/>
      <c r="BE778" s="49"/>
      <c r="BF778" s="69"/>
      <c r="BG778" s="69"/>
      <c r="BI778" s="49"/>
    </row>
    <row r="779" ht="15.75" customHeight="1">
      <c r="A779" s="69"/>
      <c r="D779" s="69"/>
      <c r="G779" s="155"/>
      <c r="H779" s="110"/>
      <c r="I779" s="175"/>
      <c r="J779" s="53"/>
      <c r="K779" s="110"/>
      <c r="L779" s="110"/>
      <c r="M779" s="110"/>
      <c r="N779" s="110"/>
      <c r="O779" s="110"/>
      <c r="P779" s="155"/>
      <c r="Q779" s="184"/>
      <c r="R779" s="49"/>
      <c r="S779" s="110"/>
      <c r="T779" s="111"/>
      <c r="U779" s="110"/>
      <c r="V779" s="110"/>
      <c r="W779" s="49"/>
      <c r="X779" s="110"/>
      <c r="Y779" s="110"/>
      <c r="Z779" s="110"/>
      <c r="AA779" s="49"/>
      <c r="AF779" s="49"/>
      <c r="AG779" s="110"/>
      <c r="AH779" s="110"/>
      <c r="AI779" s="110"/>
      <c r="AJ779" s="49"/>
      <c r="AK779" s="110"/>
      <c r="AL779" s="110"/>
      <c r="AM779" s="110"/>
      <c r="AN779" s="156"/>
      <c r="AO779" s="134"/>
      <c r="AP779" s="134"/>
      <c r="AQ779" s="110"/>
      <c r="AR779" s="110"/>
      <c r="AS779" s="49"/>
      <c r="AT779" s="110"/>
      <c r="AU779" s="110"/>
      <c r="AV779" s="110"/>
      <c r="AW779" s="49"/>
      <c r="AX779" s="69"/>
      <c r="BB779" s="49"/>
      <c r="BC779" s="69"/>
      <c r="BE779" s="49"/>
      <c r="BF779" s="69"/>
      <c r="BG779" s="69"/>
      <c r="BI779" s="49"/>
    </row>
    <row r="780" ht="15.75" customHeight="1">
      <c r="A780" s="69"/>
      <c r="D780" s="69"/>
      <c r="G780" s="155"/>
      <c r="H780" s="110"/>
      <c r="I780" s="175"/>
      <c r="J780" s="53"/>
      <c r="K780" s="110"/>
      <c r="L780" s="110"/>
      <c r="M780" s="110"/>
      <c r="N780" s="110"/>
      <c r="O780" s="110"/>
      <c r="P780" s="155"/>
      <c r="Q780" s="184"/>
      <c r="R780" s="49"/>
      <c r="S780" s="110"/>
      <c r="T780" s="111"/>
      <c r="U780" s="110"/>
      <c r="V780" s="110"/>
      <c r="W780" s="49"/>
      <c r="X780" s="110"/>
      <c r="Y780" s="110"/>
      <c r="Z780" s="110"/>
      <c r="AA780" s="49"/>
      <c r="AF780" s="49"/>
      <c r="AG780" s="110"/>
      <c r="AH780" s="110"/>
      <c r="AI780" s="110"/>
      <c r="AJ780" s="49"/>
      <c r="AK780" s="110"/>
      <c r="AL780" s="110"/>
      <c r="AM780" s="110"/>
      <c r="AN780" s="156"/>
      <c r="AO780" s="134"/>
      <c r="AP780" s="134"/>
      <c r="AQ780" s="110"/>
      <c r="AR780" s="110"/>
      <c r="AS780" s="49"/>
      <c r="AT780" s="110"/>
      <c r="AU780" s="110"/>
      <c r="AV780" s="110"/>
      <c r="AW780" s="49"/>
      <c r="AX780" s="69"/>
      <c r="BB780" s="49"/>
      <c r="BC780" s="69"/>
      <c r="BE780" s="49"/>
      <c r="BF780" s="69"/>
      <c r="BG780" s="69"/>
      <c r="BI780" s="49"/>
    </row>
    <row r="781" ht="15.75" customHeight="1">
      <c r="A781" s="69"/>
      <c r="D781" s="69"/>
      <c r="G781" s="155"/>
      <c r="H781" s="110"/>
      <c r="I781" s="175"/>
      <c r="J781" s="53"/>
      <c r="K781" s="110"/>
      <c r="L781" s="110"/>
      <c r="M781" s="110"/>
      <c r="N781" s="110"/>
      <c r="O781" s="110"/>
      <c r="P781" s="155"/>
      <c r="Q781" s="184"/>
      <c r="R781" s="49"/>
      <c r="S781" s="110"/>
      <c r="T781" s="111"/>
      <c r="U781" s="110"/>
      <c r="V781" s="110"/>
      <c r="W781" s="49"/>
      <c r="X781" s="110"/>
      <c r="Y781" s="110"/>
      <c r="Z781" s="110"/>
      <c r="AA781" s="49"/>
      <c r="AF781" s="49"/>
      <c r="AG781" s="110"/>
      <c r="AH781" s="110"/>
      <c r="AI781" s="110"/>
      <c r="AJ781" s="49"/>
      <c r="AK781" s="110"/>
      <c r="AL781" s="110"/>
      <c r="AM781" s="110"/>
      <c r="AN781" s="156"/>
      <c r="AO781" s="134"/>
      <c r="AP781" s="134"/>
      <c r="AQ781" s="110"/>
      <c r="AR781" s="110"/>
      <c r="AS781" s="49"/>
      <c r="AT781" s="110"/>
      <c r="AU781" s="110"/>
      <c r="AV781" s="110"/>
      <c r="AW781" s="49"/>
      <c r="AX781" s="69"/>
      <c r="BB781" s="49"/>
      <c r="BC781" s="69"/>
      <c r="BE781" s="49"/>
      <c r="BF781" s="69"/>
      <c r="BG781" s="69"/>
      <c r="BI781" s="49"/>
    </row>
    <row r="782" ht="15.75" customHeight="1">
      <c r="A782" s="69"/>
      <c r="D782" s="69"/>
      <c r="G782" s="155"/>
      <c r="H782" s="110"/>
      <c r="I782" s="175"/>
      <c r="J782" s="53"/>
      <c r="K782" s="110"/>
      <c r="L782" s="110"/>
      <c r="M782" s="110"/>
      <c r="N782" s="110"/>
      <c r="O782" s="110"/>
      <c r="P782" s="155"/>
      <c r="Q782" s="184"/>
      <c r="R782" s="49"/>
      <c r="S782" s="110"/>
      <c r="T782" s="111"/>
      <c r="U782" s="110"/>
      <c r="V782" s="110"/>
      <c r="W782" s="49"/>
      <c r="X782" s="110"/>
      <c r="Y782" s="110"/>
      <c r="Z782" s="110"/>
      <c r="AA782" s="49"/>
      <c r="AF782" s="49"/>
      <c r="AG782" s="110"/>
      <c r="AH782" s="110"/>
      <c r="AI782" s="110"/>
      <c r="AJ782" s="49"/>
      <c r="AK782" s="110"/>
      <c r="AL782" s="110"/>
      <c r="AM782" s="110"/>
      <c r="AN782" s="156"/>
      <c r="AO782" s="134"/>
      <c r="AP782" s="134"/>
      <c r="AQ782" s="110"/>
      <c r="AR782" s="110"/>
      <c r="AS782" s="49"/>
      <c r="AT782" s="110"/>
      <c r="AU782" s="110"/>
      <c r="AV782" s="110"/>
      <c r="AW782" s="49"/>
      <c r="AX782" s="69"/>
      <c r="BB782" s="49"/>
      <c r="BC782" s="69"/>
      <c r="BE782" s="49"/>
      <c r="BF782" s="69"/>
      <c r="BG782" s="69"/>
      <c r="BI782" s="49"/>
    </row>
    <row r="783" ht="15.75" customHeight="1">
      <c r="A783" s="69"/>
      <c r="D783" s="69"/>
      <c r="G783" s="155"/>
      <c r="H783" s="110"/>
      <c r="I783" s="175"/>
      <c r="J783" s="53"/>
      <c r="K783" s="110"/>
      <c r="L783" s="110"/>
      <c r="M783" s="110"/>
      <c r="N783" s="110"/>
      <c r="O783" s="110"/>
      <c r="P783" s="155"/>
      <c r="Q783" s="184"/>
      <c r="R783" s="49"/>
      <c r="S783" s="110"/>
      <c r="T783" s="111"/>
      <c r="U783" s="110"/>
      <c r="V783" s="110"/>
      <c r="W783" s="49"/>
      <c r="X783" s="110"/>
      <c r="Y783" s="110"/>
      <c r="Z783" s="110"/>
      <c r="AA783" s="49"/>
      <c r="AF783" s="49"/>
      <c r="AG783" s="110"/>
      <c r="AH783" s="110"/>
      <c r="AI783" s="110"/>
      <c r="AJ783" s="49"/>
      <c r="AK783" s="110"/>
      <c r="AL783" s="110"/>
      <c r="AM783" s="110"/>
      <c r="AN783" s="156"/>
      <c r="AO783" s="134"/>
      <c r="AP783" s="134"/>
      <c r="AQ783" s="110"/>
      <c r="AR783" s="110"/>
      <c r="AS783" s="49"/>
      <c r="AT783" s="110"/>
      <c r="AU783" s="110"/>
      <c r="AV783" s="110"/>
      <c r="AW783" s="49"/>
      <c r="AX783" s="69"/>
      <c r="BB783" s="49"/>
      <c r="BC783" s="69"/>
      <c r="BE783" s="49"/>
      <c r="BF783" s="69"/>
      <c r="BG783" s="69"/>
      <c r="BI783" s="49"/>
    </row>
    <row r="784" ht="15.75" customHeight="1">
      <c r="A784" s="69"/>
      <c r="D784" s="69"/>
      <c r="G784" s="155"/>
      <c r="H784" s="110"/>
      <c r="I784" s="175"/>
      <c r="J784" s="53"/>
      <c r="K784" s="110"/>
      <c r="L784" s="110"/>
      <c r="M784" s="110"/>
      <c r="N784" s="110"/>
      <c r="O784" s="110"/>
      <c r="P784" s="155"/>
      <c r="Q784" s="184"/>
      <c r="R784" s="49"/>
      <c r="S784" s="110"/>
      <c r="T784" s="111"/>
      <c r="U784" s="110"/>
      <c r="V784" s="110"/>
      <c r="W784" s="49"/>
      <c r="X784" s="110"/>
      <c r="Y784" s="110"/>
      <c r="Z784" s="110"/>
      <c r="AA784" s="49"/>
      <c r="AF784" s="49"/>
      <c r="AG784" s="110"/>
      <c r="AH784" s="110"/>
      <c r="AI784" s="110"/>
      <c r="AJ784" s="49"/>
      <c r="AK784" s="110"/>
      <c r="AL784" s="110"/>
      <c r="AM784" s="110"/>
      <c r="AN784" s="156"/>
      <c r="AO784" s="134"/>
      <c r="AP784" s="134"/>
      <c r="AQ784" s="110"/>
      <c r="AR784" s="110"/>
      <c r="AS784" s="49"/>
      <c r="AT784" s="110"/>
      <c r="AU784" s="110"/>
      <c r="AV784" s="110"/>
      <c r="AW784" s="49"/>
      <c r="AX784" s="69"/>
      <c r="BB784" s="49"/>
      <c r="BC784" s="69"/>
      <c r="BE784" s="49"/>
      <c r="BF784" s="69"/>
      <c r="BG784" s="69"/>
      <c r="BI784" s="49"/>
    </row>
    <row r="785" ht="15.75" customHeight="1">
      <c r="A785" s="69"/>
      <c r="D785" s="69"/>
      <c r="G785" s="155"/>
      <c r="H785" s="110"/>
      <c r="I785" s="175"/>
      <c r="J785" s="53"/>
      <c r="K785" s="110"/>
      <c r="L785" s="110"/>
      <c r="M785" s="110"/>
      <c r="N785" s="110"/>
      <c r="O785" s="110"/>
      <c r="P785" s="155"/>
      <c r="Q785" s="184"/>
      <c r="R785" s="49"/>
      <c r="S785" s="110"/>
      <c r="T785" s="111"/>
      <c r="U785" s="110"/>
      <c r="V785" s="110"/>
      <c r="W785" s="49"/>
      <c r="X785" s="110"/>
      <c r="Y785" s="110"/>
      <c r="Z785" s="110"/>
      <c r="AA785" s="49"/>
      <c r="AF785" s="49"/>
      <c r="AG785" s="110"/>
      <c r="AH785" s="110"/>
      <c r="AI785" s="110"/>
      <c r="AJ785" s="49"/>
      <c r="AK785" s="110"/>
      <c r="AL785" s="110"/>
      <c r="AM785" s="110"/>
      <c r="AN785" s="156"/>
      <c r="AO785" s="134"/>
      <c r="AP785" s="134"/>
      <c r="AQ785" s="110"/>
      <c r="AR785" s="110"/>
      <c r="AS785" s="49"/>
      <c r="AT785" s="110"/>
      <c r="AU785" s="110"/>
      <c r="AV785" s="110"/>
      <c r="AW785" s="49"/>
      <c r="AX785" s="69"/>
      <c r="BB785" s="49"/>
      <c r="BC785" s="69"/>
      <c r="BE785" s="49"/>
      <c r="BF785" s="69"/>
      <c r="BG785" s="69"/>
      <c r="BI785" s="49"/>
    </row>
    <row r="786" ht="15.75" customHeight="1">
      <c r="A786" s="69"/>
      <c r="D786" s="69"/>
      <c r="G786" s="155"/>
      <c r="H786" s="110"/>
      <c r="I786" s="175"/>
      <c r="J786" s="53"/>
      <c r="K786" s="110"/>
      <c r="L786" s="110"/>
      <c r="M786" s="110"/>
      <c r="N786" s="110"/>
      <c r="O786" s="110"/>
      <c r="P786" s="155"/>
      <c r="Q786" s="184"/>
      <c r="R786" s="49"/>
      <c r="S786" s="110"/>
      <c r="T786" s="111"/>
      <c r="U786" s="110"/>
      <c r="V786" s="110"/>
      <c r="W786" s="49"/>
      <c r="X786" s="110"/>
      <c r="Y786" s="110"/>
      <c r="Z786" s="110"/>
      <c r="AA786" s="49"/>
      <c r="AF786" s="49"/>
      <c r="AG786" s="110"/>
      <c r="AH786" s="110"/>
      <c r="AI786" s="110"/>
      <c r="AJ786" s="49"/>
      <c r="AK786" s="110"/>
      <c r="AL786" s="110"/>
      <c r="AM786" s="110"/>
      <c r="AN786" s="156"/>
      <c r="AO786" s="134"/>
      <c r="AP786" s="134"/>
      <c r="AQ786" s="110"/>
      <c r="AR786" s="110"/>
      <c r="AS786" s="49"/>
      <c r="AT786" s="110"/>
      <c r="AU786" s="110"/>
      <c r="AV786" s="110"/>
      <c r="AW786" s="49"/>
      <c r="AX786" s="69"/>
      <c r="BB786" s="49"/>
      <c r="BC786" s="69"/>
      <c r="BE786" s="49"/>
      <c r="BF786" s="69"/>
      <c r="BG786" s="69"/>
      <c r="BI786" s="49"/>
    </row>
    <row r="787" ht="15.75" customHeight="1">
      <c r="A787" s="69"/>
      <c r="D787" s="69"/>
      <c r="G787" s="155"/>
      <c r="H787" s="110"/>
      <c r="I787" s="175"/>
      <c r="J787" s="53"/>
      <c r="K787" s="110"/>
      <c r="L787" s="110"/>
      <c r="M787" s="110"/>
      <c r="N787" s="110"/>
      <c r="O787" s="110"/>
      <c r="P787" s="155"/>
      <c r="Q787" s="184"/>
      <c r="R787" s="49"/>
      <c r="S787" s="110"/>
      <c r="T787" s="111"/>
      <c r="U787" s="110"/>
      <c r="V787" s="110"/>
      <c r="W787" s="49"/>
      <c r="X787" s="110"/>
      <c r="Y787" s="110"/>
      <c r="Z787" s="110"/>
      <c r="AA787" s="49"/>
      <c r="AF787" s="49"/>
      <c r="AG787" s="110"/>
      <c r="AH787" s="110"/>
      <c r="AI787" s="110"/>
      <c r="AJ787" s="49"/>
      <c r="AK787" s="110"/>
      <c r="AL787" s="110"/>
      <c r="AM787" s="110"/>
      <c r="AN787" s="156"/>
      <c r="AO787" s="134"/>
      <c r="AP787" s="134"/>
      <c r="AQ787" s="110"/>
      <c r="AR787" s="110"/>
      <c r="AS787" s="49"/>
      <c r="AT787" s="110"/>
      <c r="AU787" s="110"/>
      <c r="AV787" s="110"/>
      <c r="AW787" s="49"/>
      <c r="AX787" s="69"/>
      <c r="BB787" s="49"/>
      <c r="BC787" s="69"/>
      <c r="BE787" s="49"/>
      <c r="BF787" s="69"/>
      <c r="BG787" s="69"/>
      <c r="BI787" s="49"/>
    </row>
    <row r="788" ht="15.75" customHeight="1">
      <c r="A788" s="69"/>
      <c r="D788" s="69"/>
      <c r="G788" s="155"/>
      <c r="H788" s="110"/>
      <c r="I788" s="175"/>
      <c r="J788" s="53"/>
      <c r="K788" s="110"/>
      <c r="L788" s="110"/>
      <c r="M788" s="110"/>
      <c r="N788" s="110"/>
      <c r="O788" s="110"/>
      <c r="P788" s="155"/>
      <c r="Q788" s="184"/>
      <c r="R788" s="49"/>
      <c r="S788" s="110"/>
      <c r="T788" s="111"/>
      <c r="U788" s="110"/>
      <c r="V788" s="110"/>
      <c r="W788" s="49"/>
      <c r="X788" s="110"/>
      <c r="Y788" s="110"/>
      <c r="Z788" s="110"/>
      <c r="AA788" s="49"/>
      <c r="AF788" s="49"/>
      <c r="AG788" s="110"/>
      <c r="AH788" s="110"/>
      <c r="AI788" s="110"/>
      <c r="AJ788" s="49"/>
      <c r="AK788" s="110"/>
      <c r="AL788" s="110"/>
      <c r="AM788" s="110"/>
      <c r="AN788" s="156"/>
      <c r="AO788" s="134"/>
      <c r="AP788" s="134"/>
      <c r="AQ788" s="110"/>
      <c r="AR788" s="110"/>
      <c r="AS788" s="49"/>
      <c r="AT788" s="110"/>
      <c r="AU788" s="110"/>
      <c r="AV788" s="110"/>
      <c r="AW788" s="49"/>
      <c r="AX788" s="69"/>
      <c r="BB788" s="49"/>
      <c r="BC788" s="69"/>
      <c r="BE788" s="49"/>
      <c r="BF788" s="69"/>
      <c r="BG788" s="69"/>
      <c r="BI788" s="49"/>
    </row>
    <row r="789" ht="15.75" customHeight="1">
      <c r="A789" s="69"/>
      <c r="D789" s="69"/>
      <c r="G789" s="155"/>
      <c r="H789" s="110"/>
      <c r="I789" s="175"/>
      <c r="J789" s="53"/>
      <c r="K789" s="110"/>
      <c r="L789" s="110"/>
      <c r="M789" s="110"/>
      <c r="N789" s="110"/>
      <c r="O789" s="110"/>
      <c r="P789" s="155"/>
      <c r="Q789" s="184"/>
      <c r="R789" s="49"/>
      <c r="S789" s="110"/>
      <c r="T789" s="111"/>
      <c r="U789" s="110"/>
      <c r="V789" s="110"/>
      <c r="W789" s="49"/>
      <c r="X789" s="110"/>
      <c r="Y789" s="110"/>
      <c r="Z789" s="110"/>
      <c r="AA789" s="49"/>
      <c r="AF789" s="49"/>
      <c r="AG789" s="110"/>
      <c r="AH789" s="110"/>
      <c r="AI789" s="110"/>
      <c r="AJ789" s="49"/>
      <c r="AK789" s="110"/>
      <c r="AL789" s="110"/>
      <c r="AM789" s="110"/>
      <c r="AN789" s="156"/>
      <c r="AO789" s="134"/>
      <c r="AP789" s="134"/>
      <c r="AQ789" s="110"/>
      <c r="AR789" s="110"/>
      <c r="AS789" s="49"/>
      <c r="AT789" s="110"/>
      <c r="AU789" s="110"/>
      <c r="AV789" s="110"/>
      <c r="AW789" s="49"/>
      <c r="AX789" s="69"/>
      <c r="BB789" s="49"/>
      <c r="BC789" s="69"/>
      <c r="BE789" s="49"/>
      <c r="BF789" s="69"/>
      <c r="BG789" s="69"/>
      <c r="BI789" s="49"/>
    </row>
    <row r="790" ht="15.75" customHeight="1">
      <c r="A790" s="69"/>
      <c r="D790" s="69"/>
      <c r="G790" s="155"/>
      <c r="H790" s="110"/>
      <c r="I790" s="175"/>
      <c r="J790" s="53"/>
      <c r="K790" s="110"/>
      <c r="L790" s="110"/>
      <c r="M790" s="110"/>
      <c r="N790" s="110"/>
      <c r="O790" s="110"/>
      <c r="P790" s="155"/>
      <c r="Q790" s="184"/>
      <c r="R790" s="49"/>
      <c r="S790" s="110"/>
      <c r="T790" s="111"/>
      <c r="U790" s="110"/>
      <c r="V790" s="110"/>
      <c r="W790" s="49"/>
      <c r="X790" s="110"/>
      <c r="Y790" s="110"/>
      <c r="Z790" s="110"/>
      <c r="AA790" s="49"/>
      <c r="AF790" s="49"/>
      <c r="AG790" s="110"/>
      <c r="AH790" s="110"/>
      <c r="AI790" s="110"/>
      <c r="AJ790" s="49"/>
      <c r="AK790" s="110"/>
      <c r="AL790" s="110"/>
      <c r="AM790" s="110"/>
      <c r="AN790" s="156"/>
      <c r="AO790" s="134"/>
      <c r="AP790" s="134"/>
      <c r="AQ790" s="110"/>
      <c r="AR790" s="110"/>
      <c r="AS790" s="49"/>
      <c r="AT790" s="110"/>
      <c r="AU790" s="110"/>
      <c r="AV790" s="110"/>
      <c r="AW790" s="49"/>
      <c r="AX790" s="69"/>
      <c r="BB790" s="49"/>
      <c r="BC790" s="69"/>
      <c r="BE790" s="49"/>
      <c r="BF790" s="69"/>
      <c r="BG790" s="69"/>
      <c r="BI790" s="49"/>
    </row>
    <row r="791" ht="15.75" customHeight="1">
      <c r="A791" s="69"/>
      <c r="D791" s="69"/>
      <c r="G791" s="155"/>
      <c r="H791" s="110"/>
      <c r="I791" s="175"/>
      <c r="J791" s="53"/>
      <c r="K791" s="110"/>
      <c r="L791" s="110"/>
      <c r="M791" s="110"/>
      <c r="N791" s="110"/>
      <c r="O791" s="110"/>
      <c r="P791" s="155"/>
      <c r="Q791" s="184"/>
      <c r="R791" s="49"/>
      <c r="S791" s="110"/>
      <c r="T791" s="111"/>
      <c r="U791" s="110"/>
      <c r="V791" s="110"/>
      <c r="W791" s="49"/>
      <c r="X791" s="110"/>
      <c r="Y791" s="110"/>
      <c r="Z791" s="110"/>
      <c r="AA791" s="49"/>
      <c r="AF791" s="49"/>
      <c r="AG791" s="110"/>
      <c r="AH791" s="110"/>
      <c r="AI791" s="110"/>
      <c r="AJ791" s="49"/>
      <c r="AK791" s="110"/>
      <c r="AL791" s="110"/>
      <c r="AM791" s="110"/>
      <c r="AN791" s="156"/>
      <c r="AO791" s="134"/>
      <c r="AP791" s="134"/>
      <c r="AQ791" s="110"/>
      <c r="AR791" s="110"/>
      <c r="AS791" s="49"/>
      <c r="AT791" s="110"/>
      <c r="AU791" s="110"/>
      <c r="AV791" s="110"/>
      <c r="AW791" s="49"/>
      <c r="AX791" s="69"/>
      <c r="BB791" s="49"/>
      <c r="BC791" s="69"/>
      <c r="BE791" s="49"/>
      <c r="BF791" s="69"/>
      <c r="BG791" s="69"/>
      <c r="BI791" s="49"/>
    </row>
    <row r="792" ht="15.75" customHeight="1">
      <c r="A792" s="69"/>
      <c r="D792" s="69"/>
      <c r="G792" s="155"/>
      <c r="H792" s="110"/>
      <c r="I792" s="175"/>
      <c r="J792" s="53"/>
      <c r="K792" s="110"/>
      <c r="L792" s="110"/>
      <c r="M792" s="110"/>
      <c r="N792" s="110"/>
      <c r="O792" s="110"/>
      <c r="P792" s="155"/>
      <c r="Q792" s="184"/>
      <c r="R792" s="49"/>
      <c r="S792" s="110"/>
      <c r="T792" s="111"/>
      <c r="U792" s="110"/>
      <c r="V792" s="110"/>
      <c r="W792" s="49"/>
      <c r="X792" s="110"/>
      <c r="Y792" s="110"/>
      <c r="Z792" s="110"/>
      <c r="AA792" s="49"/>
      <c r="AF792" s="49"/>
      <c r="AG792" s="110"/>
      <c r="AH792" s="110"/>
      <c r="AI792" s="110"/>
      <c r="AJ792" s="49"/>
      <c r="AK792" s="110"/>
      <c r="AL792" s="110"/>
      <c r="AM792" s="110"/>
      <c r="AN792" s="156"/>
      <c r="AO792" s="134"/>
      <c r="AP792" s="134"/>
      <c r="AQ792" s="110"/>
      <c r="AR792" s="110"/>
      <c r="AS792" s="49"/>
      <c r="AT792" s="110"/>
      <c r="AU792" s="110"/>
      <c r="AV792" s="110"/>
      <c r="AW792" s="49"/>
      <c r="AX792" s="69"/>
      <c r="BB792" s="49"/>
      <c r="BC792" s="69"/>
      <c r="BE792" s="49"/>
      <c r="BF792" s="69"/>
      <c r="BG792" s="69"/>
      <c r="BI792" s="49"/>
    </row>
    <row r="793" ht="15.75" customHeight="1">
      <c r="A793" s="69"/>
      <c r="D793" s="69"/>
      <c r="G793" s="155"/>
      <c r="H793" s="110"/>
      <c r="I793" s="175"/>
      <c r="J793" s="53"/>
      <c r="K793" s="110"/>
      <c r="L793" s="110"/>
      <c r="M793" s="110"/>
      <c r="N793" s="110"/>
      <c r="O793" s="110"/>
      <c r="P793" s="155"/>
      <c r="Q793" s="184"/>
      <c r="R793" s="49"/>
      <c r="S793" s="110"/>
      <c r="T793" s="111"/>
      <c r="U793" s="110"/>
      <c r="V793" s="110"/>
      <c r="W793" s="49"/>
      <c r="X793" s="110"/>
      <c r="Y793" s="110"/>
      <c r="Z793" s="110"/>
      <c r="AA793" s="49"/>
      <c r="AF793" s="49"/>
      <c r="AG793" s="110"/>
      <c r="AH793" s="110"/>
      <c r="AI793" s="110"/>
      <c r="AJ793" s="49"/>
      <c r="AK793" s="110"/>
      <c r="AL793" s="110"/>
      <c r="AM793" s="110"/>
      <c r="AN793" s="156"/>
      <c r="AO793" s="134"/>
      <c r="AP793" s="134"/>
      <c r="AQ793" s="110"/>
      <c r="AR793" s="110"/>
      <c r="AS793" s="49"/>
      <c r="AT793" s="110"/>
      <c r="AU793" s="110"/>
      <c r="AV793" s="110"/>
      <c r="AW793" s="49"/>
      <c r="AX793" s="69"/>
      <c r="BB793" s="49"/>
      <c r="BC793" s="69"/>
      <c r="BE793" s="49"/>
      <c r="BF793" s="69"/>
      <c r="BG793" s="69"/>
      <c r="BI793" s="49"/>
    </row>
    <row r="794" ht="15.75" customHeight="1">
      <c r="A794" s="69"/>
      <c r="D794" s="69"/>
      <c r="G794" s="155"/>
      <c r="H794" s="110"/>
      <c r="I794" s="175"/>
      <c r="J794" s="53"/>
      <c r="K794" s="110"/>
      <c r="L794" s="110"/>
      <c r="M794" s="110"/>
      <c r="N794" s="110"/>
      <c r="O794" s="110"/>
      <c r="P794" s="155"/>
      <c r="Q794" s="184"/>
      <c r="R794" s="49"/>
      <c r="S794" s="110"/>
      <c r="T794" s="111"/>
      <c r="U794" s="110"/>
      <c r="V794" s="110"/>
      <c r="W794" s="49"/>
      <c r="X794" s="110"/>
      <c r="Y794" s="110"/>
      <c r="Z794" s="110"/>
      <c r="AA794" s="49"/>
      <c r="AF794" s="49"/>
      <c r="AG794" s="110"/>
      <c r="AH794" s="110"/>
      <c r="AI794" s="110"/>
      <c r="AJ794" s="49"/>
      <c r="AK794" s="110"/>
      <c r="AL794" s="110"/>
      <c r="AM794" s="110"/>
      <c r="AN794" s="156"/>
      <c r="AO794" s="134"/>
      <c r="AP794" s="134"/>
      <c r="AQ794" s="110"/>
      <c r="AR794" s="110"/>
      <c r="AS794" s="49"/>
      <c r="AT794" s="110"/>
      <c r="AU794" s="110"/>
      <c r="AV794" s="110"/>
      <c r="AW794" s="49"/>
      <c r="AX794" s="69"/>
      <c r="BB794" s="49"/>
      <c r="BC794" s="69"/>
      <c r="BE794" s="49"/>
      <c r="BF794" s="69"/>
      <c r="BG794" s="69"/>
      <c r="BI794" s="49"/>
    </row>
    <row r="795" ht="15.75" customHeight="1">
      <c r="A795" s="69"/>
      <c r="D795" s="69"/>
      <c r="G795" s="155"/>
      <c r="H795" s="110"/>
      <c r="I795" s="175"/>
      <c r="J795" s="53"/>
      <c r="K795" s="110"/>
      <c r="L795" s="110"/>
      <c r="M795" s="110"/>
      <c r="N795" s="110"/>
      <c r="O795" s="110"/>
      <c r="P795" s="155"/>
      <c r="Q795" s="184"/>
      <c r="R795" s="49"/>
      <c r="S795" s="110"/>
      <c r="T795" s="111"/>
      <c r="U795" s="110"/>
      <c r="V795" s="110"/>
      <c r="W795" s="49"/>
      <c r="X795" s="110"/>
      <c r="Y795" s="110"/>
      <c r="Z795" s="110"/>
      <c r="AA795" s="49"/>
      <c r="AF795" s="49"/>
      <c r="AG795" s="110"/>
      <c r="AH795" s="110"/>
      <c r="AI795" s="110"/>
      <c r="AJ795" s="49"/>
      <c r="AK795" s="110"/>
      <c r="AL795" s="110"/>
      <c r="AM795" s="110"/>
      <c r="AN795" s="156"/>
      <c r="AO795" s="134"/>
      <c r="AP795" s="134"/>
      <c r="AQ795" s="110"/>
      <c r="AR795" s="110"/>
      <c r="AS795" s="49"/>
      <c r="AT795" s="110"/>
      <c r="AU795" s="110"/>
      <c r="AV795" s="110"/>
      <c r="AW795" s="49"/>
      <c r="AX795" s="69"/>
      <c r="BB795" s="49"/>
      <c r="BC795" s="69"/>
      <c r="BE795" s="49"/>
      <c r="BF795" s="69"/>
      <c r="BG795" s="69"/>
      <c r="BI795" s="49"/>
    </row>
    <row r="796" ht="15.75" customHeight="1">
      <c r="A796" s="69"/>
      <c r="D796" s="69"/>
      <c r="G796" s="155"/>
      <c r="H796" s="110"/>
      <c r="I796" s="175"/>
      <c r="J796" s="53"/>
      <c r="K796" s="110"/>
      <c r="L796" s="110"/>
      <c r="M796" s="110"/>
      <c r="N796" s="110"/>
      <c r="O796" s="110"/>
      <c r="P796" s="155"/>
      <c r="Q796" s="184"/>
      <c r="R796" s="49"/>
      <c r="S796" s="110"/>
      <c r="T796" s="111"/>
      <c r="U796" s="110"/>
      <c r="V796" s="110"/>
      <c r="W796" s="49"/>
      <c r="X796" s="110"/>
      <c r="Y796" s="110"/>
      <c r="Z796" s="110"/>
      <c r="AA796" s="49"/>
      <c r="AF796" s="49"/>
      <c r="AG796" s="110"/>
      <c r="AH796" s="110"/>
      <c r="AI796" s="110"/>
      <c r="AJ796" s="49"/>
      <c r="AK796" s="110"/>
      <c r="AL796" s="110"/>
      <c r="AM796" s="110"/>
      <c r="AN796" s="156"/>
      <c r="AO796" s="134"/>
      <c r="AP796" s="134"/>
      <c r="AQ796" s="110"/>
      <c r="AR796" s="110"/>
      <c r="AS796" s="49"/>
      <c r="AT796" s="110"/>
      <c r="AU796" s="110"/>
      <c r="AV796" s="110"/>
      <c r="AW796" s="49"/>
      <c r="AX796" s="69"/>
      <c r="BB796" s="49"/>
      <c r="BC796" s="69"/>
      <c r="BE796" s="49"/>
      <c r="BF796" s="69"/>
      <c r="BG796" s="69"/>
      <c r="BI796" s="49"/>
    </row>
    <row r="797" ht="15.75" customHeight="1">
      <c r="A797" s="69"/>
      <c r="D797" s="69"/>
      <c r="G797" s="155"/>
      <c r="H797" s="110"/>
      <c r="I797" s="175"/>
      <c r="J797" s="53"/>
      <c r="K797" s="110"/>
      <c r="L797" s="110"/>
      <c r="M797" s="110"/>
      <c r="N797" s="110"/>
      <c r="O797" s="110"/>
      <c r="P797" s="155"/>
      <c r="Q797" s="184"/>
      <c r="R797" s="49"/>
      <c r="S797" s="110"/>
      <c r="T797" s="111"/>
      <c r="U797" s="110"/>
      <c r="V797" s="110"/>
      <c r="W797" s="49"/>
      <c r="X797" s="110"/>
      <c r="Y797" s="110"/>
      <c r="Z797" s="110"/>
      <c r="AA797" s="49"/>
      <c r="AF797" s="49"/>
      <c r="AG797" s="110"/>
      <c r="AH797" s="110"/>
      <c r="AI797" s="110"/>
      <c r="AJ797" s="49"/>
      <c r="AK797" s="110"/>
      <c r="AL797" s="110"/>
      <c r="AM797" s="110"/>
      <c r="AN797" s="156"/>
      <c r="AO797" s="134"/>
      <c r="AP797" s="134"/>
      <c r="AQ797" s="110"/>
      <c r="AR797" s="110"/>
      <c r="AS797" s="49"/>
      <c r="AT797" s="110"/>
      <c r="AU797" s="110"/>
      <c r="AV797" s="110"/>
      <c r="AW797" s="49"/>
      <c r="AX797" s="69"/>
      <c r="BB797" s="49"/>
      <c r="BC797" s="69"/>
      <c r="BE797" s="49"/>
      <c r="BF797" s="69"/>
      <c r="BG797" s="69"/>
      <c r="BI797" s="49"/>
    </row>
    <row r="798" ht="15.75" customHeight="1">
      <c r="A798" s="69"/>
      <c r="D798" s="69"/>
      <c r="G798" s="155"/>
      <c r="H798" s="110"/>
      <c r="I798" s="175"/>
      <c r="J798" s="53"/>
      <c r="K798" s="110"/>
      <c r="L798" s="110"/>
      <c r="M798" s="110"/>
      <c r="N798" s="110"/>
      <c r="O798" s="110"/>
      <c r="P798" s="155"/>
      <c r="Q798" s="184"/>
      <c r="R798" s="49"/>
      <c r="S798" s="110"/>
      <c r="T798" s="111"/>
      <c r="U798" s="110"/>
      <c r="V798" s="110"/>
      <c r="W798" s="49"/>
      <c r="X798" s="110"/>
      <c r="Y798" s="110"/>
      <c r="Z798" s="110"/>
      <c r="AA798" s="49"/>
      <c r="AF798" s="49"/>
      <c r="AG798" s="110"/>
      <c r="AH798" s="110"/>
      <c r="AI798" s="110"/>
      <c r="AJ798" s="49"/>
      <c r="AK798" s="110"/>
      <c r="AL798" s="110"/>
      <c r="AM798" s="110"/>
      <c r="AN798" s="156"/>
      <c r="AO798" s="134"/>
      <c r="AP798" s="134"/>
      <c r="AQ798" s="110"/>
      <c r="AR798" s="110"/>
      <c r="AS798" s="49"/>
      <c r="AT798" s="110"/>
      <c r="AU798" s="110"/>
      <c r="AV798" s="110"/>
      <c r="AW798" s="49"/>
      <c r="AX798" s="69"/>
      <c r="BB798" s="49"/>
      <c r="BC798" s="69"/>
      <c r="BE798" s="49"/>
      <c r="BF798" s="69"/>
      <c r="BG798" s="69"/>
      <c r="BI798" s="49"/>
    </row>
    <row r="799" ht="15.75" customHeight="1">
      <c r="A799" s="69"/>
      <c r="D799" s="69"/>
      <c r="G799" s="155"/>
      <c r="H799" s="110"/>
      <c r="I799" s="175"/>
      <c r="J799" s="53"/>
      <c r="K799" s="110"/>
      <c r="L799" s="110"/>
      <c r="M799" s="110"/>
      <c r="N799" s="110"/>
      <c r="O799" s="110"/>
      <c r="P799" s="155"/>
      <c r="Q799" s="184"/>
      <c r="R799" s="49"/>
      <c r="S799" s="110"/>
      <c r="T799" s="111"/>
      <c r="U799" s="110"/>
      <c r="V799" s="110"/>
      <c r="W799" s="49"/>
      <c r="X799" s="110"/>
      <c r="Y799" s="110"/>
      <c r="Z799" s="110"/>
      <c r="AA799" s="49"/>
      <c r="AF799" s="49"/>
      <c r="AG799" s="110"/>
      <c r="AH799" s="110"/>
      <c r="AI799" s="110"/>
      <c r="AJ799" s="49"/>
      <c r="AK799" s="110"/>
      <c r="AL799" s="110"/>
      <c r="AM799" s="110"/>
      <c r="AN799" s="156"/>
      <c r="AO799" s="134"/>
      <c r="AP799" s="134"/>
      <c r="AQ799" s="110"/>
      <c r="AR799" s="110"/>
      <c r="AS799" s="49"/>
      <c r="AT799" s="110"/>
      <c r="AU799" s="110"/>
      <c r="AV799" s="110"/>
      <c r="AW799" s="49"/>
      <c r="AX799" s="69"/>
      <c r="BB799" s="49"/>
      <c r="BC799" s="69"/>
      <c r="BE799" s="49"/>
      <c r="BF799" s="69"/>
      <c r="BG799" s="69"/>
      <c r="BI799" s="49"/>
    </row>
    <row r="800" ht="15.75" customHeight="1">
      <c r="A800" s="69"/>
      <c r="D800" s="69"/>
      <c r="G800" s="155"/>
      <c r="H800" s="110"/>
      <c r="I800" s="175"/>
      <c r="J800" s="53"/>
      <c r="K800" s="110"/>
      <c r="L800" s="110"/>
      <c r="M800" s="110"/>
      <c r="N800" s="110"/>
      <c r="O800" s="110"/>
      <c r="P800" s="155"/>
      <c r="Q800" s="184"/>
      <c r="R800" s="49"/>
      <c r="S800" s="110"/>
      <c r="T800" s="111"/>
      <c r="U800" s="110"/>
      <c r="V800" s="110"/>
      <c r="W800" s="49"/>
      <c r="X800" s="110"/>
      <c r="Y800" s="110"/>
      <c r="Z800" s="110"/>
      <c r="AA800" s="49"/>
      <c r="AF800" s="49"/>
      <c r="AG800" s="110"/>
      <c r="AH800" s="110"/>
      <c r="AI800" s="110"/>
      <c r="AJ800" s="49"/>
      <c r="AK800" s="110"/>
      <c r="AL800" s="110"/>
      <c r="AM800" s="110"/>
      <c r="AN800" s="156"/>
      <c r="AO800" s="134"/>
      <c r="AP800" s="134"/>
      <c r="AQ800" s="110"/>
      <c r="AR800" s="110"/>
      <c r="AS800" s="49"/>
      <c r="AT800" s="110"/>
      <c r="AU800" s="110"/>
      <c r="AV800" s="110"/>
      <c r="AW800" s="49"/>
      <c r="AX800" s="69"/>
      <c r="BB800" s="49"/>
      <c r="BC800" s="69"/>
      <c r="BE800" s="49"/>
      <c r="BF800" s="69"/>
      <c r="BG800" s="69"/>
      <c r="BI800" s="49"/>
    </row>
    <row r="801" ht="15.75" customHeight="1">
      <c r="A801" s="69"/>
      <c r="D801" s="69"/>
      <c r="G801" s="155"/>
      <c r="H801" s="110"/>
      <c r="I801" s="175"/>
      <c r="J801" s="53"/>
      <c r="K801" s="110"/>
      <c r="L801" s="110"/>
      <c r="M801" s="110"/>
      <c r="N801" s="110"/>
      <c r="O801" s="110"/>
      <c r="P801" s="155"/>
      <c r="Q801" s="184"/>
      <c r="R801" s="49"/>
      <c r="S801" s="110"/>
      <c r="T801" s="111"/>
      <c r="U801" s="110"/>
      <c r="V801" s="110"/>
      <c r="W801" s="49"/>
      <c r="X801" s="110"/>
      <c r="Y801" s="110"/>
      <c r="Z801" s="110"/>
      <c r="AA801" s="49"/>
      <c r="AF801" s="49"/>
      <c r="AG801" s="110"/>
      <c r="AH801" s="110"/>
      <c r="AI801" s="110"/>
      <c r="AJ801" s="49"/>
      <c r="AK801" s="110"/>
      <c r="AL801" s="110"/>
      <c r="AM801" s="110"/>
      <c r="AN801" s="156"/>
      <c r="AO801" s="134"/>
      <c r="AP801" s="134"/>
      <c r="AQ801" s="110"/>
      <c r="AR801" s="110"/>
      <c r="AS801" s="49"/>
      <c r="AT801" s="110"/>
      <c r="AU801" s="110"/>
      <c r="AV801" s="110"/>
      <c r="AW801" s="49"/>
      <c r="AX801" s="69"/>
      <c r="BB801" s="49"/>
      <c r="BC801" s="69"/>
      <c r="BE801" s="49"/>
      <c r="BF801" s="69"/>
      <c r="BG801" s="69"/>
      <c r="BI801" s="49"/>
    </row>
    <row r="802" ht="15.75" customHeight="1">
      <c r="A802" s="69"/>
      <c r="D802" s="69"/>
      <c r="G802" s="155"/>
      <c r="H802" s="110"/>
      <c r="I802" s="175"/>
      <c r="J802" s="53"/>
      <c r="K802" s="110"/>
      <c r="L802" s="110"/>
      <c r="M802" s="110"/>
      <c r="N802" s="110"/>
      <c r="O802" s="110"/>
      <c r="P802" s="155"/>
      <c r="Q802" s="184"/>
      <c r="R802" s="49"/>
      <c r="S802" s="110"/>
      <c r="T802" s="111"/>
      <c r="U802" s="110"/>
      <c r="V802" s="110"/>
      <c r="W802" s="49"/>
      <c r="X802" s="110"/>
      <c r="Y802" s="110"/>
      <c r="Z802" s="110"/>
      <c r="AA802" s="49"/>
      <c r="AF802" s="49"/>
      <c r="AG802" s="110"/>
      <c r="AH802" s="110"/>
      <c r="AI802" s="110"/>
      <c r="AJ802" s="49"/>
      <c r="AK802" s="110"/>
      <c r="AL802" s="110"/>
      <c r="AM802" s="110"/>
      <c r="AN802" s="156"/>
      <c r="AO802" s="134"/>
      <c r="AP802" s="134"/>
      <c r="AQ802" s="110"/>
      <c r="AR802" s="110"/>
      <c r="AS802" s="49"/>
      <c r="AT802" s="110"/>
      <c r="AU802" s="110"/>
      <c r="AV802" s="110"/>
      <c r="AW802" s="49"/>
      <c r="AX802" s="69"/>
      <c r="BB802" s="49"/>
      <c r="BC802" s="69"/>
      <c r="BE802" s="49"/>
      <c r="BF802" s="69"/>
      <c r="BG802" s="69"/>
      <c r="BI802" s="49"/>
    </row>
    <row r="803" ht="15.75" customHeight="1">
      <c r="A803" s="69"/>
      <c r="D803" s="69"/>
      <c r="G803" s="155"/>
      <c r="H803" s="110"/>
      <c r="I803" s="175"/>
      <c r="J803" s="53"/>
      <c r="K803" s="110"/>
      <c r="L803" s="110"/>
      <c r="M803" s="110"/>
      <c r="N803" s="110"/>
      <c r="O803" s="110"/>
      <c r="P803" s="155"/>
      <c r="Q803" s="184"/>
      <c r="R803" s="49"/>
      <c r="S803" s="110"/>
      <c r="T803" s="111"/>
      <c r="U803" s="110"/>
      <c r="V803" s="110"/>
      <c r="W803" s="49"/>
      <c r="X803" s="110"/>
      <c r="Y803" s="110"/>
      <c r="Z803" s="110"/>
      <c r="AA803" s="49"/>
      <c r="AF803" s="49"/>
      <c r="AG803" s="110"/>
      <c r="AH803" s="110"/>
      <c r="AI803" s="110"/>
      <c r="AJ803" s="49"/>
      <c r="AK803" s="110"/>
      <c r="AL803" s="110"/>
      <c r="AM803" s="110"/>
      <c r="AN803" s="156"/>
      <c r="AO803" s="134"/>
      <c r="AP803" s="134"/>
      <c r="AQ803" s="110"/>
      <c r="AR803" s="110"/>
      <c r="AS803" s="49"/>
      <c r="AT803" s="110"/>
      <c r="AU803" s="110"/>
      <c r="AV803" s="110"/>
      <c r="AW803" s="49"/>
      <c r="AX803" s="69"/>
      <c r="BB803" s="49"/>
      <c r="BC803" s="69"/>
      <c r="BE803" s="49"/>
      <c r="BF803" s="69"/>
      <c r="BG803" s="69"/>
      <c r="BI803" s="49"/>
    </row>
    <row r="804" ht="15.75" customHeight="1">
      <c r="A804" s="69"/>
      <c r="D804" s="69"/>
      <c r="G804" s="155"/>
      <c r="H804" s="110"/>
      <c r="I804" s="175"/>
      <c r="J804" s="53"/>
      <c r="K804" s="110"/>
      <c r="L804" s="110"/>
      <c r="M804" s="110"/>
      <c r="N804" s="110"/>
      <c r="O804" s="110"/>
      <c r="P804" s="155"/>
      <c r="Q804" s="184"/>
      <c r="R804" s="49"/>
      <c r="S804" s="110"/>
      <c r="T804" s="111"/>
      <c r="U804" s="110"/>
      <c r="V804" s="110"/>
      <c r="W804" s="49"/>
      <c r="X804" s="110"/>
      <c r="Y804" s="110"/>
      <c r="Z804" s="110"/>
      <c r="AA804" s="49"/>
      <c r="AF804" s="49"/>
      <c r="AG804" s="110"/>
      <c r="AH804" s="110"/>
      <c r="AI804" s="110"/>
      <c r="AJ804" s="49"/>
      <c r="AK804" s="110"/>
      <c r="AL804" s="110"/>
      <c r="AM804" s="110"/>
      <c r="AN804" s="156"/>
      <c r="AO804" s="134"/>
      <c r="AP804" s="134"/>
      <c r="AQ804" s="110"/>
      <c r="AR804" s="110"/>
      <c r="AS804" s="49"/>
      <c r="AT804" s="110"/>
      <c r="AU804" s="110"/>
      <c r="AV804" s="110"/>
      <c r="AW804" s="49"/>
      <c r="AX804" s="69"/>
      <c r="BB804" s="49"/>
      <c r="BC804" s="69"/>
      <c r="BE804" s="49"/>
      <c r="BF804" s="69"/>
      <c r="BG804" s="69"/>
      <c r="BI804" s="49"/>
    </row>
    <row r="805" ht="15.75" customHeight="1">
      <c r="A805" s="69"/>
      <c r="D805" s="69"/>
      <c r="G805" s="155"/>
      <c r="H805" s="110"/>
      <c r="I805" s="175"/>
      <c r="J805" s="53"/>
      <c r="K805" s="110"/>
      <c r="L805" s="110"/>
      <c r="M805" s="110"/>
      <c r="N805" s="110"/>
      <c r="O805" s="110"/>
      <c r="P805" s="155"/>
      <c r="Q805" s="184"/>
      <c r="R805" s="49"/>
      <c r="S805" s="110"/>
      <c r="T805" s="111"/>
      <c r="U805" s="110"/>
      <c r="V805" s="110"/>
      <c r="W805" s="49"/>
      <c r="X805" s="110"/>
      <c r="Y805" s="110"/>
      <c r="Z805" s="110"/>
      <c r="AA805" s="49"/>
      <c r="AF805" s="49"/>
      <c r="AG805" s="110"/>
      <c r="AH805" s="110"/>
      <c r="AI805" s="110"/>
      <c r="AJ805" s="49"/>
      <c r="AK805" s="110"/>
      <c r="AL805" s="110"/>
      <c r="AM805" s="110"/>
      <c r="AN805" s="156"/>
      <c r="AO805" s="134"/>
      <c r="AP805" s="134"/>
      <c r="AQ805" s="110"/>
      <c r="AR805" s="110"/>
      <c r="AS805" s="49"/>
      <c r="AT805" s="110"/>
      <c r="AU805" s="110"/>
      <c r="AV805" s="110"/>
      <c r="AW805" s="49"/>
      <c r="AX805" s="69"/>
      <c r="BB805" s="49"/>
      <c r="BC805" s="69"/>
      <c r="BE805" s="49"/>
      <c r="BF805" s="69"/>
      <c r="BG805" s="69"/>
      <c r="BI805" s="49"/>
    </row>
    <row r="806" ht="15.75" customHeight="1">
      <c r="A806" s="69"/>
      <c r="D806" s="69"/>
      <c r="G806" s="155"/>
      <c r="H806" s="110"/>
      <c r="I806" s="175"/>
      <c r="J806" s="53"/>
      <c r="K806" s="110"/>
      <c r="L806" s="110"/>
      <c r="M806" s="110"/>
      <c r="N806" s="110"/>
      <c r="O806" s="110"/>
      <c r="P806" s="155"/>
      <c r="Q806" s="184"/>
      <c r="R806" s="49"/>
      <c r="S806" s="110"/>
      <c r="T806" s="111"/>
      <c r="U806" s="110"/>
      <c r="V806" s="110"/>
      <c r="W806" s="49"/>
      <c r="X806" s="110"/>
      <c r="Y806" s="110"/>
      <c r="Z806" s="110"/>
      <c r="AA806" s="49"/>
      <c r="AF806" s="49"/>
      <c r="AG806" s="110"/>
      <c r="AH806" s="110"/>
      <c r="AI806" s="110"/>
      <c r="AJ806" s="49"/>
      <c r="AK806" s="110"/>
      <c r="AL806" s="110"/>
      <c r="AM806" s="110"/>
      <c r="AN806" s="156"/>
      <c r="AO806" s="134"/>
      <c r="AP806" s="134"/>
      <c r="AQ806" s="110"/>
      <c r="AR806" s="110"/>
      <c r="AS806" s="49"/>
      <c r="AT806" s="110"/>
      <c r="AU806" s="110"/>
      <c r="AV806" s="110"/>
      <c r="AW806" s="49"/>
      <c r="AX806" s="69"/>
      <c r="BB806" s="49"/>
      <c r="BC806" s="69"/>
      <c r="BE806" s="49"/>
      <c r="BF806" s="69"/>
      <c r="BG806" s="69"/>
      <c r="BI806" s="49"/>
    </row>
    <row r="807" ht="15.75" customHeight="1">
      <c r="A807" s="69"/>
      <c r="D807" s="69"/>
      <c r="G807" s="155"/>
      <c r="H807" s="110"/>
      <c r="I807" s="175"/>
      <c r="J807" s="53"/>
      <c r="K807" s="110"/>
      <c r="L807" s="110"/>
      <c r="M807" s="110"/>
      <c r="N807" s="110"/>
      <c r="O807" s="110"/>
      <c r="P807" s="155"/>
      <c r="Q807" s="184"/>
      <c r="R807" s="49"/>
      <c r="S807" s="110"/>
      <c r="T807" s="111"/>
      <c r="U807" s="110"/>
      <c r="V807" s="110"/>
      <c r="W807" s="49"/>
      <c r="X807" s="110"/>
      <c r="Y807" s="110"/>
      <c r="Z807" s="110"/>
      <c r="AA807" s="49"/>
      <c r="AF807" s="49"/>
      <c r="AG807" s="110"/>
      <c r="AH807" s="110"/>
      <c r="AI807" s="110"/>
      <c r="AJ807" s="49"/>
      <c r="AK807" s="110"/>
      <c r="AL807" s="110"/>
      <c r="AM807" s="110"/>
      <c r="AN807" s="156"/>
      <c r="AO807" s="134"/>
      <c r="AP807" s="134"/>
      <c r="AQ807" s="110"/>
      <c r="AR807" s="110"/>
      <c r="AS807" s="49"/>
      <c r="AT807" s="110"/>
      <c r="AU807" s="110"/>
      <c r="AV807" s="110"/>
      <c r="AW807" s="49"/>
      <c r="AX807" s="69"/>
      <c r="BB807" s="49"/>
      <c r="BC807" s="69"/>
      <c r="BE807" s="49"/>
      <c r="BF807" s="69"/>
      <c r="BG807" s="69"/>
      <c r="BI807" s="49"/>
    </row>
    <row r="808" ht="15.75" customHeight="1">
      <c r="A808" s="69"/>
      <c r="D808" s="69"/>
      <c r="G808" s="155"/>
      <c r="H808" s="110"/>
      <c r="I808" s="175"/>
      <c r="J808" s="53"/>
      <c r="K808" s="110"/>
      <c r="L808" s="110"/>
      <c r="M808" s="110"/>
      <c r="N808" s="110"/>
      <c r="O808" s="110"/>
      <c r="P808" s="155"/>
      <c r="Q808" s="184"/>
      <c r="R808" s="49"/>
      <c r="S808" s="110"/>
      <c r="T808" s="111"/>
      <c r="U808" s="110"/>
      <c r="V808" s="110"/>
      <c r="W808" s="49"/>
      <c r="X808" s="110"/>
      <c r="Y808" s="110"/>
      <c r="Z808" s="110"/>
      <c r="AA808" s="49"/>
      <c r="AF808" s="49"/>
      <c r="AG808" s="110"/>
      <c r="AH808" s="110"/>
      <c r="AI808" s="110"/>
      <c r="AJ808" s="49"/>
      <c r="AK808" s="110"/>
      <c r="AL808" s="110"/>
      <c r="AM808" s="110"/>
      <c r="AN808" s="156"/>
      <c r="AO808" s="134"/>
      <c r="AP808" s="134"/>
      <c r="AQ808" s="110"/>
      <c r="AR808" s="110"/>
      <c r="AS808" s="49"/>
      <c r="AT808" s="110"/>
      <c r="AU808" s="110"/>
      <c r="AV808" s="110"/>
      <c r="AW808" s="49"/>
      <c r="AX808" s="69"/>
      <c r="BB808" s="49"/>
      <c r="BC808" s="69"/>
      <c r="BE808" s="49"/>
      <c r="BF808" s="69"/>
      <c r="BG808" s="69"/>
      <c r="BI808" s="49"/>
    </row>
    <row r="809" ht="15.75" customHeight="1">
      <c r="A809" s="69"/>
      <c r="D809" s="69"/>
      <c r="G809" s="155"/>
      <c r="H809" s="110"/>
      <c r="I809" s="175"/>
      <c r="J809" s="53"/>
      <c r="K809" s="110"/>
      <c r="L809" s="110"/>
      <c r="M809" s="110"/>
      <c r="N809" s="110"/>
      <c r="O809" s="110"/>
      <c r="P809" s="155"/>
      <c r="Q809" s="184"/>
      <c r="R809" s="49"/>
      <c r="S809" s="110"/>
      <c r="T809" s="111"/>
      <c r="U809" s="110"/>
      <c r="V809" s="110"/>
      <c r="W809" s="49"/>
      <c r="X809" s="110"/>
      <c r="Y809" s="110"/>
      <c r="Z809" s="110"/>
      <c r="AA809" s="49"/>
      <c r="AF809" s="49"/>
      <c r="AG809" s="110"/>
      <c r="AH809" s="110"/>
      <c r="AI809" s="110"/>
      <c r="AJ809" s="49"/>
      <c r="AK809" s="110"/>
      <c r="AL809" s="110"/>
      <c r="AM809" s="110"/>
      <c r="AN809" s="156"/>
      <c r="AO809" s="134"/>
      <c r="AP809" s="134"/>
      <c r="AQ809" s="110"/>
      <c r="AR809" s="110"/>
      <c r="AS809" s="49"/>
      <c r="AT809" s="110"/>
      <c r="AU809" s="110"/>
      <c r="AV809" s="110"/>
      <c r="AW809" s="49"/>
      <c r="AX809" s="69"/>
      <c r="BB809" s="49"/>
      <c r="BC809" s="69"/>
      <c r="BE809" s="49"/>
      <c r="BF809" s="69"/>
      <c r="BG809" s="69"/>
      <c r="BI809" s="49"/>
    </row>
    <row r="810" ht="15.75" customHeight="1">
      <c r="A810" s="69"/>
      <c r="D810" s="69"/>
      <c r="G810" s="155"/>
      <c r="H810" s="110"/>
      <c r="I810" s="175"/>
      <c r="J810" s="53"/>
      <c r="K810" s="110"/>
      <c r="L810" s="110"/>
      <c r="M810" s="110"/>
      <c r="N810" s="110"/>
      <c r="O810" s="110"/>
      <c r="P810" s="155"/>
      <c r="Q810" s="184"/>
      <c r="R810" s="49"/>
      <c r="S810" s="110"/>
      <c r="T810" s="111"/>
      <c r="U810" s="110"/>
      <c r="V810" s="110"/>
      <c r="W810" s="49"/>
      <c r="X810" s="110"/>
      <c r="Y810" s="110"/>
      <c r="Z810" s="110"/>
      <c r="AA810" s="49"/>
      <c r="AF810" s="49"/>
      <c r="AG810" s="110"/>
      <c r="AH810" s="110"/>
      <c r="AI810" s="110"/>
      <c r="AJ810" s="49"/>
      <c r="AK810" s="110"/>
      <c r="AL810" s="110"/>
      <c r="AM810" s="110"/>
      <c r="AN810" s="156"/>
      <c r="AO810" s="134"/>
      <c r="AP810" s="134"/>
      <c r="AQ810" s="110"/>
      <c r="AR810" s="110"/>
      <c r="AS810" s="49"/>
      <c r="AT810" s="110"/>
      <c r="AU810" s="110"/>
      <c r="AV810" s="110"/>
      <c r="AW810" s="49"/>
      <c r="AX810" s="69"/>
      <c r="BB810" s="49"/>
      <c r="BC810" s="69"/>
      <c r="BE810" s="49"/>
      <c r="BF810" s="69"/>
      <c r="BG810" s="69"/>
      <c r="BI810" s="49"/>
    </row>
    <row r="811" ht="15.75" customHeight="1">
      <c r="A811" s="69"/>
      <c r="D811" s="69"/>
      <c r="G811" s="155"/>
      <c r="H811" s="110"/>
      <c r="I811" s="175"/>
      <c r="J811" s="53"/>
      <c r="K811" s="110"/>
      <c r="L811" s="110"/>
      <c r="M811" s="110"/>
      <c r="N811" s="110"/>
      <c r="O811" s="110"/>
      <c r="P811" s="155"/>
      <c r="Q811" s="184"/>
      <c r="R811" s="49"/>
      <c r="S811" s="110"/>
      <c r="T811" s="111"/>
      <c r="U811" s="110"/>
      <c r="V811" s="110"/>
      <c r="W811" s="49"/>
      <c r="X811" s="110"/>
      <c r="Y811" s="110"/>
      <c r="Z811" s="110"/>
      <c r="AA811" s="49"/>
      <c r="AF811" s="49"/>
      <c r="AG811" s="110"/>
      <c r="AH811" s="110"/>
      <c r="AI811" s="110"/>
      <c r="AJ811" s="49"/>
      <c r="AK811" s="110"/>
      <c r="AL811" s="110"/>
      <c r="AM811" s="110"/>
      <c r="AN811" s="156"/>
      <c r="AO811" s="134"/>
      <c r="AP811" s="134"/>
      <c r="AQ811" s="110"/>
      <c r="AR811" s="110"/>
      <c r="AS811" s="49"/>
      <c r="AT811" s="110"/>
      <c r="AU811" s="110"/>
      <c r="AV811" s="110"/>
      <c r="AW811" s="49"/>
      <c r="AX811" s="69"/>
      <c r="BB811" s="49"/>
      <c r="BC811" s="69"/>
      <c r="BE811" s="49"/>
      <c r="BF811" s="69"/>
      <c r="BG811" s="69"/>
      <c r="BI811" s="49"/>
    </row>
    <row r="812" ht="15.75" customHeight="1">
      <c r="A812" s="69"/>
      <c r="D812" s="69"/>
      <c r="G812" s="155"/>
      <c r="H812" s="110"/>
      <c r="I812" s="175"/>
      <c r="J812" s="53"/>
      <c r="K812" s="110"/>
      <c r="L812" s="110"/>
      <c r="M812" s="110"/>
      <c r="N812" s="110"/>
      <c r="O812" s="110"/>
      <c r="P812" s="155"/>
      <c r="Q812" s="184"/>
      <c r="R812" s="49"/>
      <c r="S812" s="110"/>
      <c r="T812" s="111"/>
      <c r="U812" s="110"/>
      <c r="V812" s="110"/>
      <c r="W812" s="49"/>
      <c r="X812" s="110"/>
      <c r="Y812" s="110"/>
      <c r="Z812" s="110"/>
      <c r="AA812" s="49"/>
      <c r="AF812" s="49"/>
      <c r="AG812" s="110"/>
      <c r="AH812" s="110"/>
      <c r="AI812" s="110"/>
      <c r="AJ812" s="49"/>
      <c r="AK812" s="110"/>
      <c r="AL812" s="110"/>
      <c r="AM812" s="110"/>
      <c r="AN812" s="156"/>
      <c r="AO812" s="134"/>
      <c r="AP812" s="134"/>
      <c r="AQ812" s="110"/>
      <c r="AR812" s="110"/>
      <c r="AS812" s="49"/>
      <c r="AT812" s="110"/>
      <c r="AU812" s="110"/>
      <c r="AV812" s="110"/>
      <c r="AW812" s="49"/>
      <c r="AX812" s="69"/>
      <c r="BB812" s="49"/>
      <c r="BC812" s="69"/>
      <c r="BE812" s="49"/>
      <c r="BF812" s="69"/>
      <c r="BG812" s="69"/>
      <c r="BI812" s="49"/>
    </row>
    <row r="813" ht="15.75" customHeight="1">
      <c r="A813" s="69"/>
      <c r="D813" s="69"/>
      <c r="G813" s="155"/>
      <c r="H813" s="110"/>
      <c r="I813" s="175"/>
      <c r="J813" s="53"/>
      <c r="K813" s="110"/>
      <c r="L813" s="110"/>
      <c r="M813" s="110"/>
      <c r="N813" s="110"/>
      <c r="O813" s="110"/>
      <c r="P813" s="155"/>
      <c r="Q813" s="184"/>
      <c r="R813" s="49"/>
      <c r="S813" s="110"/>
      <c r="T813" s="111"/>
      <c r="U813" s="110"/>
      <c r="V813" s="110"/>
      <c r="W813" s="49"/>
      <c r="X813" s="110"/>
      <c r="Y813" s="110"/>
      <c r="Z813" s="110"/>
      <c r="AA813" s="49"/>
      <c r="AF813" s="49"/>
      <c r="AG813" s="110"/>
      <c r="AH813" s="110"/>
      <c r="AI813" s="110"/>
      <c r="AJ813" s="49"/>
      <c r="AK813" s="110"/>
      <c r="AL813" s="110"/>
      <c r="AM813" s="110"/>
      <c r="AN813" s="156"/>
      <c r="AO813" s="134"/>
      <c r="AP813" s="134"/>
      <c r="AQ813" s="110"/>
      <c r="AR813" s="110"/>
      <c r="AS813" s="49"/>
      <c r="AT813" s="110"/>
      <c r="AU813" s="110"/>
      <c r="AV813" s="110"/>
      <c r="AW813" s="49"/>
      <c r="AX813" s="69"/>
      <c r="BB813" s="49"/>
      <c r="BC813" s="69"/>
      <c r="BE813" s="49"/>
      <c r="BF813" s="69"/>
      <c r="BG813" s="69"/>
      <c r="BI813" s="49"/>
    </row>
    <row r="814" ht="15.75" customHeight="1">
      <c r="A814" s="69"/>
      <c r="D814" s="69"/>
      <c r="G814" s="155"/>
      <c r="H814" s="110"/>
      <c r="I814" s="175"/>
      <c r="J814" s="53"/>
      <c r="K814" s="110"/>
      <c r="L814" s="110"/>
      <c r="M814" s="110"/>
      <c r="N814" s="110"/>
      <c r="O814" s="110"/>
      <c r="P814" s="155"/>
      <c r="Q814" s="184"/>
      <c r="R814" s="49"/>
      <c r="S814" s="110"/>
      <c r="T814" s="111"/>
      <c r="U814" s="110"/>
      <c r="V814" s="110"/>
      <c r="W814" s="49"/>
      <c r="X814" s="110"/>
      <c r="Y814" s="110"/>
      <c r="Z814" s="110"/>
      <c r="AA814" s="49"/>
      <c r="AF814" s="49"/>
      <c r="AG814" s="110"/>
      <c r="AH814" s="110"/>
      <c r="AI814" s="110"/>
      <c r="AJ814" s="49"/>
      <c r="AK814" s="110"/>
      <c r="AL814" s="110"/>
      <c r="AM814" s="110"/>
      <c r="AN814" s="156"/>
      <c r="AO814" s="134"/>
      <c r="AP814" s="134"/>
      <c r="AQ814" s="110"/>
      <c r="AR814" s="110"/>
      <c r="AS814" s="49"/>
      <c r="AT814" s="110"/>
      <c r="AU814" s="110"/>
      <c r="AV814" s="110"/>
      <c r="AW814" s="49"/>
      <c r="AX814" s="69"/>
      <c r="BB814" s="49"/>
      <c r="BC814" s="69"/>
      <c r="BE814" s="49"/>
      <c r="BF814" s="69"/>
      <c r="BG814" s="69"/>
      <c r="BI814" s="49"/>
    </row>
    <row r="815" ht="15.75" customHeight="1">
      <c r="A815" s="69"/>
      <c r="D815" s="69"/>
      <c r="G815" s="155"/>
      <c r="H815" s="110"/>
      <c r="I815" s="175"/>
      <c r="J815" s="53"/>
      <c r="K815" s="110"/>
      <c r="L815" s="110"/>
      <c r="M815" s="110"/>
      <c r="N815" s="110"/>
      <c r="O815" s="110"/>
      <c r="P815" s="155"/>
      <c r="Q815" s="184"/>
      <c r="R815" s="49"/>
      <c r="S815" s="110"/>
      <c r="T815" s="111"/>
      <c r="U815" s="110"/>
      <c r="V815" s="110"/>
      <c r="W815" s="49"/>
      <c r="X815" s="110"/>
      <c r="Y815" s="110"/>
      <c r="Z815" s="110"/>
      <c r="AA815" s="49"/>
      <c r="AF815" s="49"/>
      <c r="AG815" s="110"/>
      <c r="AH815" s="110"/>
      <c r="AI815" s="110"/>
      <c r="AJ815" s="49"/>
      <c r="AK815" s="110"/>
      <c r="AL815" s="110"/>
      <c r="AM815" s="110"/>
      <c r="AN815" s="156"/>
      <c r="AO815" s="134"/>
      <c r="AP815" s="134"/>
      <c r="AQ815" s="110"/>
      <c r="AR815" s="110"/>
      <c r="AS815" s="49"/>
      <c r="AT815" s="110"/>
      <c r="AU815" s="110"/>
      <c r="AV815" s="110"/>
      <c r="AW815" s="49"/>
      <c r="AX815" s="69"/>
      <c r="BB815" s="49"/>
      <c r="BC815" s="69"/>
      <c r="BE815" s="49"/>
      <c r="BF815" s="69"/>
      <c r="BG815" s="69"/>
      <c r="BI815" s="49"/>
    </row>
    <row r="816" ht="15.75" customHeight="1">
      <c r="A816" s="69"/>
      <c r="D816" s="69"/>
      <c r="G816" s="155"/>
      <c r="H816" s="110"/>
      <c r="I816" s="175"/>
      <c r="J816" s="53"/>
      <c r="K816" s="110"/>
      <c r="L816" s="110"/>
      <c r="M816" s="110"/>
      <c r="N816" s="110"/>
      <c r="O816" s="110"/>
      <c r="P816" s="155"/>
      <c r="Q816" s="184"/>
      <c r="R816" s="49"/>
      <c r="S816" s="110"/>
      <c r="T816" s="111"/>
      <c r="U816" s="110"/>
      <c r="V816" s="110"/>
      <c r="W816" s="49"/>
      <c r="X816" s="110"/>
      <c r="Y816" s="110"/>
      <c r="Z816" s="110"/>
      <c r="AA816" s="49"/>
      <c r="AF816" s="49"/>
      <c r="AG816" s="110"/>
      <c r="AH816" s="110"/>
      <c r="AI816" s="110"/>
      <c r="AJ816" s="49"/>
      <c r="AK816" s="110"/>
      <c r="AL816" s="110"/>
      <c r="AM816" s="110"/>
      <c r="AN816" s="156"/>
      <c r="AO816" s="134"/>
      <c r="AP816" s="134"/>
      <c r="AQ816" s="110"/>
      <c r="AR816" s="110"/>
      <c r="AS816" s="49"/>
      <c r="AT816" s="110"/>
      <c r="AU816" s="110"/>
      <c r="AV816" s="110"/>
      <c r="AW816" s="49"/>
      <c r="AX816" s="69"/>
      <c r="BB816" s="49"/>
      <c r="BC816" s="69"/>
      <c r="BE816" s="49"/>
      <c r="BF816" s="69"/>
      <c r="BG816" s="69"/>
      <c r="BI816" s="49"/>
    </row>
    <row r="817" ht="15.75" customHeight="1">
      <c r="A817" s="69"/>
      <c r="D817" s="69"/>
      <c r="G817" s="155"/>
      <c r="H817" s="110"/>
      <c r="I817" s="175"/>
      <c r="J817" s="53"/>
      <c r="K817" s="110"/>
      <c r="L817" s="110"/>
      <c r="M817" s="110"/>
      <c r="N817" s="110"/>
      <c r="O817" s="110"/>
      <c r="P817" s="155"/>
      <c r="Q817" s="184"/>
      <c r="R817" s="49"/>
      <c r="S817" s="110"/>
      <c r="T817" s="111"/>
      <c r="U817" s="110"/>
      <c r="V817" s="110"/>
      <c r="W817" s="49"/>
      <c r="X817" s="110"/>
      <c r="Y817" s="110"/>
      <c r="Z817" s="110"/>
      <c r="AA817" s="49"/>
      <c r="AF817" s="49"/>
      <c r="AG817" s="110"/>
      <c r="AH817" s="110"/>
      <c r="AI817" s="110"/>
      <c r="AJ817" s="49"/>
      <c r="AK817" s="110"/>
      <c r="AL817" s="110"/>
      <c r="AM817" s="110"/>
      <c r="AN817" s="156"/>
      <c r="AO817" s="134"/>
      <c r="AP817" s="134"/>
      <c r="AQ817" s="110"/>
      <c r="AR817" s="110"/>
      <c r="AS817" s="49"/>
      <c r="AT817" s="110"/>
      <c r="AU817" s="110"/>
      <c r="AV817" s="110"/>
      <c r="AW817" s="49"/>
      <c r="AX817" s="69"/>
      <c r="BB817" s="49"/>
      <c r="BC817" s="69"/>
      <c r="BE817" s="49"/>
      <c r="BF817" s="69"/>
      <c r="BG817" s="69"/>
      <c r="BI817" s="49"/>
    </row>
    <row r="818" ht="15.75" customHeight="1">
      <c r="A818" s="69"/>
      <c r="D818" s="69"/>
      <c r="G818" s="155"/>
      <c r="H818" s="110"/>
      <c r="I818" s="175"/>
      <c r="J818" s="53"/>
      <c r="K818" s="110"/>
      <c r="L818" s="110"/>
      <c r="M818" s="110"/>
      <c r="N818" s="110"/>
      <c r="O818" s="110"/>
      <c r="P818" s="155"/>
      <c r="Q818" s="184"/>
      <c r="R818" s="49"/>
      <c r="S818" s="110"/>
      <c r="T818" s="111"/>
      <c r="U818" s="110"/>
      <c r="V818" s="110"/>
      <c r="W818" s="49"/>
      <c r="X818" s="110"/>
      <c r="Y818" s="110"/>
      <c r="Z818" s="110"/>
      <c r="AA818" s="49"/>
      <c r="AF818" s="49"/>
      <c r="AG818" s="110"/>
      <c r="AH818" s="110"/>
      <c r="AI818" s="110"/>
      <c r="AJ818" s="49"/>
      <c r="AK818" s="110"/>
      <c r="AL818" s="110"/>
      <c r="AM818" s="110"/>
      <c r="AN818" s="156"/>
      <c r="AO818" s="134"/>
      <c r="AP818" s="134"/>
      <c r="AQ818" s="110"/>
      <c r="AR818" s="110"/>
      <c r="AS818" s="49"/>
      <c r="AT818" s="110"/>
      <c r="AU818" s="110"/>
      <c r="AV818" s="110"/>
      <c r="AW818" s="49"/>
      <c r="AX818" s="69"/>
      <c r="BB818" s="49"/>
      <c r="BC818" s="69"/>
      <c r="BE818" s="49"/>
      <c r="BF818" s="69"/>
      <c r="BG818" s="69"/>
      <c r="BI818" s="49"/>
    </row>
    <row r="819" ht="15.75" customHeight="1">
      <c r="A819" s="69"/>
      <c r="D819" s="69"/>
      <c r="G819" s="155"/>
      <c r="H819" s="110"/>
      <c r="I819" s="175"/>
      <c r="J819" s="53"/>
      <c r="K819" s="110"/>
      <c r="L819" s="110"/>
      <c r="M819" s="110"/>
      <c r="N819" s="110"/>
      <c r="O819" s="110"/>
      <c r="P819" s="155"/>
      <c r="Q819" s="184"/>
      <c r="R819" s="49"/>
      <c r="S819" s="110"/>
      <c r="T819" s="111"/>
      <c r="U819" s="110"/>
      <c r="V819" s="110"/>
      <c r="W819" s="49"/>
      <c r="X819" s="110"/>
      <c r="Y819" s="110"/>
      <c r="Z819" s="110"/>
      <c r="AA819" s="49"/>
      <c r="AF819" s="49"/>
      <c r="AG819" s="110"/>
      <c r="AH819" s="110"/>
      <c r="AI819" s="110"/>
      <c r="AJ819" s="49"/>
      <c r="AK819" s="110"/>
      <c r="AL819" s="110"/>
      <c r="AM819" s="110"/>
      <c r="AN819" s="156"/>
      <c r="AO819" s="134"/>
      <c r="AP819" s="134"/>
      <c r="AQ819" s="110"/>
      <c r="AR819" s="110"/>
      <c r="AS819" s="49"/>
      <c r="AT819" s="110"/>
      <c r="AU819" s="110"/>
      <c r="AV819" s="110"/>
      <c r="AW819" s="49"/>
      <c r="AX819" s="69"/>
      <c r="BB819" s="49"/>
      <c r="BC819" s="69"/>
      <c r="BE819" s="49"/>
      <c r="BF819" s="69"/>
      <c r="BG819" s="69"/>
      <c r="BI819" s="49"/>
    </row>
    <row r="820" ht="15.75" customHeight="1">
      <c r="A820" s="69"/>
      <c r="D820" s="69"/>
      <c r="G820" s="155"/>
      <c r="H820" s="110"/>
      <c r="I820" s="175"/>
      <c r="J820" s="53"/>
      <c r="K820" s="110"/>
      <c r="L820" s="110"/>
      <c r="M820" s="110"/>
      <c r="N820" s="110"/>
      <c r="O820" s="110"/>
      <c r="P820" s="155"/>
      <c r="Q820" s="184"/>
      <c r="R820" s="49"/>
      <c r="S820" s="110"/>
      <c r="T820" s="111"/>
      <c r="U820" s="110"/>
      <c r="V820" s="110"/>
      <c r="W820" s="49"/>
      <c r="X820" s="110"/>
      <c r="Y820" s="110"/>
      <c r="Z820" s="110"/>
      <c r="AA820" s="49"/>
      <c r="AF820" s="49"/>
      <c r="AG820" s="110"/>
      <c r="AH820" s="110"/>
      <c r="AI820" s="110"/>
      <c r="AJ820" s="49"/>
      <c r="AK820" s="110"/>
      <c r="AL820" s="110"/>
      <c r="AM820" s="110"/>
      <c r="AN820" s="156"/>
      <c r="AO820" s="134"/>
      <c r="AP820" s="134"/>
      <c r="AQ820" s="110"/>
      <c r="AR820" s="110"/>
      <c r="AS820" s="49"/>
      <c r="AT820" s="110"/>
      <c r="AU820" s="110"/>
      <c r="AV820" s="110"/>
      <c r="AW820" s="49"/>
      <c r="AX820" s="69"/>
      <c r="BB820" s="49"/>
      <c r="BC820" s="69"/>
      <c r="BE820" s="49"/>
      <c r="BF820" s="69"/>
      <c r="BG820" s="69"/>
      <c r="BI820" s="49"/>
    </row>
    <row r="821" ht="15.75" customHeight="1">
      <c r="A821" s="69"/>
      <c r="D821" s="69"/>
      <c r="G821" s="155"/>
      <c r="H821" s="110"/>
      <c r="I821" s="175"/>
      <c r="J821" s="53"/>
      <c r="K821" s="110"/>
      <c r="L821" s="110"/>
      <c r="M821" s="110"/>
      <c r="N821" s="110"/>
      <c r="O821" s="110"/>
      <c r="P821" s="155"/>
      <c r="Q821" s="184"/>
      <c r="R821" s="49"/>
      <c r="S821" s="110"/>
      <c r="T821" s="111"/>
      <c r="U821" s="110"/>
      <c r="V821" s="110"/>
      <c r="W821" s="49"/>
      <c r="X821" s="110"/>
      <c r="Y821" s="110"/>
      <c r="Z821" s="110"/>
      <c r="AA821" s="49"/>
      <c r="AF821" s="49"/>
      <c r="AG821" s="110"/>
      <c r="AH821" s="110"/>
      <c r="AI821" s="110"/>
      <c r="AJ821" s="49"/>
      <c r="AK821" s="110"/>
      <c r="AL821" s="110"/>
      <c r="AM821" s="110"/>
      <c r="AN821" s="156"/>
      <c r="AO821" s="134"/>
      <c r="AP821" s="134"/>
      <c r="AQ821" s="110"/>
      <c r="AR821" s="110"/>
      <c r="AS821" s="49"/>
      <c r="AT821" s="110"/>
      <c r="AU821" s="110"/>
      <c r="AV821" s="110"/>
      <c r="AW821" s="49"/>
      <c r="AX821" s="69"/>
      <c r="BB821" s="49"/>
      <c r="BC821" s="69"/>
      <c r="BE821" s="49"/>
      <c r="BF821" s="69"/>
      <c r="BG821" s="69"/>
      <c r="BI821" s="49"/>
    </row>
    <row r="822" ht="15.75" customHeight="1">
      <c r="A822" s="69"/>
      <c r="D822" s="69"/>
      <c r="G822" s="155"/>
      <c r="H822" s="110"/>
      <c r="I822" s="175"/>
      <c r="J822" s="53"/>
      <c r="K822" s="110"/>
      <c r="L822" s="110"/>
      <c r="M822" s="110"/>
      <c r="N822" s="110"/>
      <c r="O822" s="110"/>
      <c r="P822" s="155"/>
      <c r="Q822" s="184"/>
      <c r="R822" s="49"/>
      <c r="S822" s="110"/>
      <c r="T822" s="111"/>
      <c r="U822" s="110"/>
      <c r="V822" s="110"/>
      <c r="W822" s="49"/>
      <c r="X822" s="110"/>
      <c r="Y822" s="110"/>
      <c r="Z822" s="110"/>
      <c r="AA822" s="49"/>
      <c r="AF822" s="49"/>
      <c r="AG822" s="110"/>
      <c r="AH822" s="110"/>
      <c r="AI822" s="110"/>
      <c r="AJ822" s="49"/>
      <c r="AK822" s="110"/>
      <c r="AL822" s="110"/>
      <c r="AM822" s="110"/>
      <c r="AN822" s="156"/>
      <c r="AO822" s="134"/>
      <c r="AP822" s="134"/>
      <c r="AQ822" s="110"/>
      <c r="AR822" s="110"/>
      <c r="AS822" s="49"/>
      <c r="AT822" s="110"/>
      <c r="AU822" s="110"/>
      <c r="AV822" s="110"/>
      <c r="AW822" s="49"/>
      <c r="AX822" s="69"/>
      <c r="BB822" s="49"/>
      <c r="BC822" s="69"/>
      <c r="BE822" s="49"/>
      <c r="BF822" s="69"/>
      <c r="BG822" s="69"/>
      <c r="BI822" s="49"/>
    </row>
    <row r="823" ht="15.75" customHeight="1">
      <c r="A823" s="69"/>
      <c r="D823" s="69"/>
      <c r="G823" s="155"/>
      <c r="H823" s="110"/>
      <c r="I823" s="175"/>
      <c r="J823" s="53"/>
      <c r="K823" s="110"/>
      <c r="L823" s="110"/>
      <c r="M823" s="110"/>
      <c r="N823" s="110"/>
      <c r="O823" s="110"/>
      <c r="P823" s="155"/>
      <c r="Q823" s="184"/>
      <c r="R823" s="49"/>
      <c r="S823" s="110"/>
      <c r="T823" s="111"/>
      <c r="U823" s="110"/>
      <c r="V823" s="110"/>
      <c r="W823" s="49"/>
      <c r="X823" s="110"/>
      <c r="Y823" s="110"/>
      <c r="Z823" s="110"/>
      <c r="AA823" s="49"/>
      <c r="AF823" s="49"/>
      <c r="AG823" s="110"/>
      <c r="AH823" s="110"/>
      <c r="AI823" s="110"/>
      <c r="AJ823" s="49"/>
      <c r="AK823" s="110"/>
      <c r="AL823" s="110"/>
      <c r="AM823" s="110"/>
      <c r="AN823" s="156"/>
      <c r="AO823" s="134"/>
      <c r="AP823" s="134"/>
      <c r="AQ823" s="110"/>
      <c r="AR823" s="110"/>
      <c r="AS823" s="49"/>
      <c r="AT823" s="110"/>
      <c r="AU823" s="110"/>
      <c r="AV823" s="110"/>
      <c r="AW823" s="49"/>
      <c r="AX823" s="69"/>
      <c r="BB823" s="49"/>
      <c r="BC823" s="69"/>
      <c r="BE823" s="49"/>
      <c r="BF823" s="69"/>
      <c r="BG823" s="69"/>
      <c r="BI823" s="49"/>
    </row>
    <row r="824" ht="15.75" customHeight="1">
      <c r="A824" s="69"/>
      <c r="D824" s="69"/>
      <c r="G824" s="155"/>
      <c r="H824" s="110"/>
      <c r="I824" s="175"/>
      <c r="J824" s="53"/>
      <c r="K824" s="110"/>
      <c r="L824" s="110"/>
      <c r="M824" s="110"/>
      <c r="N824" s="110"/>
      <c r="O824" s="110"/>
      <c r="P824" s="155"/>
      <c r="Q824" s="184"/>
      <c r="R824" s="49"/>
      <c r="S824" s="110"/>
      <c r="T824" s="111"/>
      <c r="U824" s="110"/>
      <c r="V824" s="110"/>
      <c r="W824" s="49"/>
      <c r="X824" s="110"/>
      <c r="Y824" s="110"/>
      <c r="Z824" s="110"/>
      <c r="AA824" s="49"/>
      <c r="AF824" s="49"/>
      <c r="AG824" s="110"/>
      <c r="AH824" s="110"/>
      <c r="AI824" s="110"/>
      <c r="AJ824" s="49"/>
      <c r="AK824" s="110"/>
      <c r="AL824" s="110"/>
      <c r="AM824" s="110"/>
      <c r="AN824" s="156"/>
      <c r="AO824" s="134"/>
      <c r="AP824" s="134"/>
      <c r="AQ824" s="110"/>
      <c r="AR824" s="110"/>
      <c r="AS824" s="49"/>
      <c r="AT824" s="110"/>
      <c r="AU824" s="110"/>
      <c r="AV824" s="110"/>
      <c r="AW824" s="49"/>
      <c r="AX824" s="69"/>
      <c r="BB824" s="49"/>
      <c r="BC824" s="69"/>
      <c r="BE824" s="49"/>
      <c r="BF824" s="69"/>
      <c r="BG824" s="69"/>
      <c r="BI824" s="49"/>
    </row>
    <row r="825" ht="15.75" customHeight="1">
      <c r="A825" s="69"/>
      <c r="D825" s="69"/>
      <c r="G825" s="155"/>
      <c r="H825" s="110"/>
      <c r="I825" s="175"/>
      <c r="J825" s="53"/>
      <c r="K825" s="110"/>
      <c r="L825" s="110"/>
      <c r="M825" s="110"/>
      <c r="N825" s="110"/>
      <c r="O825" s="110"/>
      <c r="P825" s="155"/>
      <c r="Q825" s="184"/>
      <c r="R825" s="49"/>
      <c r="S825" s="110"/>
      <c r="T825" s="111"/>
      <c r="U825" s="110"/>
      <c r="V825" s="110"/>
      <c r="W825" s="49"/>
      <c r="X825" s="110"/>
      <c r="Y825" s="110"/>
      <c r="Z825" s="110"/>
      <c r="AA825" s="49"/>
      <c r="AF825" s="49"/>
      <c r="AG825" s="110"/>
      <c r="AH825" s="110"/>
      <c r="AI825" s="110"/>
      <c r="AJ825" s="49"/>
      <c r="AK825" s="110"/>
      <c r="AL825" s="110"/>
      <c r="AM825" s="110"/>
      <c r="AN825" s="156"/>
      <c r="AO825" s="134"/>
      <c r="AP825" s="134"/>
      <c r="AQ825" s="110"/>
      <c r="AR825" s="110"/>
      <c r="AS825" s="49"/>
      <c r="AT825" s="110"/>
      <c r="AU825" s="110"/>
      <c r="AV825" s="110"/>
      <c r="AW825" s="49"/>
      <c r="AX825" s="69"/>
      <c r="BB825" s="49"/>
      <c r="BC825" s="69"/>
      <c r="BE825" s="49"/>
      <c r="BF825" s="69"/>
      <c r="BG825" s="69"/>
      <c r="BI825" s="49"/>
    </row>
    <row r="826" ht="15.75" customHeight="1">
      <c r="A826" s="69"/>
      <c r="D826" s="69"/>
      <c r="G826" s="155"/>
      <c r="H826" s="110"/>
      <c r="I826" s="175"/>
      <c r="J826" s="53"/>
      <c r="K826" s="110"/>
      <c r="L826" s="110"/>
      <c r="M826" s="110"/>
      <c r="N826" s="110"/>
      <c r="O826" s="110"/>
      <c r="P826" s="155"/>
      <c r="Q826" s="184"/>
      <c r="R826" s="49"/>
      <c r="S826" s="110"/>
      <c r="T826" s="111"/>
      <c r="U826" s="110"/>
      <c r="V826" s="110"/>
      <c r="W826" s="49"/>
      <c r="X826" s="110"/>
      <c r="Y826" s="110"/>
      <c r="Z826" s="110"/>
      <c r="AA826" s="49"/>
      <c r="AF826" s="49"/>
      <c r="AG826" s="110"/>
      <c r="AH826" s="110"/>
      <c r="AI826" s="110"/>
      <c r="AJ826" s="49"/>
      <c r="AK826" s="110"/>
      <c r="AL826" s="110"/>
      <c r="AM826" s="110"/>
      <c r="AN826" s="156"/>
      <c r="AO826" s="134"/>
      <c r="AP826" s="134"/>
      <c r="AQ826" s="110"/>
      <c r="AR826" s="110"/>
      <c r="AS826" s="49"/>
      <c r="AT826" s="110"/>
      <c r="AU826" s="110"/>
      <c r="AV826" s="110"/>
      <c r="AW826" s="49"/>
      <c r="AX826" s="69"/>
      <c r="BB826" s="49"/>
      <c r="BC826" s="69"/>
      <c r="BE826" s="49"/>
      <c r="BF826" s="69"/>
      <c r="BG826" s="69"/>
      <c r="BI826" s="49"/>
    </row>
    <row r="827" ht="15.75" customHeight="1">
      <c r="A827" s="69"/>
      <c r="D827" s="69"/>
      <c r="G827" s="155"/>
      <c r="H827" s="110"/>
      <c r="I827" s="175"/>
      <c r="J827" s="53"/>
      <c r="K827" s="110"/>
      <c r="L827" s="110"/>
      <c r="M827" s="110"/>
      <c r="N827" s="110"/>
      <c r="O827" s="110"/>
      <c r="P827" s="155"/>
      <c r="Q827" s="184"/>
      <c r="R827" s="49"/>
      <c r="S827" s="110"/>
      <c r="T827" s="111"/>
      <c r="U827" s="110"/>
      <c r="V827" s="110"/>
      <c r="W827" s="49"/>
      <c r="X827" s="110"/>
      <c r="Y827" s="110"/>
      <c r="Z827" s="110"/>
      <c r="AA827" s="49"/>
      <c r="AF827" s="49"/>
      <c r="AG827" s="110"/>
      <c r="AH827" s="110"/>
      <c r="AI827" s="110"/>
      <c r="AJ827" s="49"/>
      <c r="AK827" s="110"/>
      <c r="AL827" s="110"/>
      <c r="AM827" s="110"/>
      <c r="AN827" s="156"/>
      <c r="AO827" s="134"/>
      <c r="AP827" s="134"/>
      <c r="AQ827" s="110"/>
      <c r="AR827" s="110"/>
      <c r="AS827" s="49"/>
      <c r="AT827" s="110"/>
      <c r="AU827" s="110"/>
      <c r="AV827" s="110"/>
      <c r="AW827" s="49"/>
      <c r="AX827" s="69"/>
      <c r="BB827" s="49"/>
      <c r="BC827" s="69"/>
      <c r="BE827" s="49"/>
      <c r="BF827" s="69"/>
      <c r="BG827" s="69"/>
      <c r="BI827" s="49"/>
    </row>
    <row r="828" ht="15.75" customHeight="1">
      <c r="A828" s="69"/>
      <c r="D828" s="69"/>
      <c r="G828" s="155"/>
      <c r="H828" s="110"/>
      <c r="I828" s="175"/>
      <c r="J828" s="53"/>
      <c r="K828" s="110"/>
      <c r="L828" s="110"/>
      <c r="M828" s="110"/>
      <c r="N828" s="110"/>
      <c r="O828" s="110"/>
      <c r="P828" s="155"/>
      <c r="Q828" s="184"/>
      <c r="R828" s="49"/>
      <c r="S828" s="110"/>
      <c r="T828" s="111"/>
      <c r="U828" s="110"/>
      <c r="V828" s="110"/>
      <c r="W828" s="49"/>
      <c r="X828" s="110"/>
      <c r="Y828" s="110"/>
      <c r="Z828" s="110"/>
      <c r="AA828" s="49"/>
      <c r="AF828" s="49"/>
      <c r="AG828" s="110"/>
      <c r="AH828" s="110"/>
      <c r="AI828" s="110"/>
      <c r="AJ828" s="49"/>
      <c r="AK828" s="110"/>
      <c r="AL828" s="110"/>
      <c r="AM828" s="110"/>
      <c r="AN828" s="156"/>
      <c r="AO828" s="134"/>
      <c r="AP828" s="134"/>
      <c r="AQ828" s="110"/>
      <c r="AR828" s="110"/>
      <c r="AS828" s="49"/>
      <c r="AT828" s="110"/>
      <c r="AU828" s="110"/>
      <c r="AV828" s="110"/>
      <c r="AW828" s="49"/>
      <c r="AX828" s="69"/>
      <c r="BB828" s="49"/>
      <c r="BC828" s="69"/>
      <c r="BE828" s="49"/>
      <c r="BF828" s="69"/>
      <c r="BG828" s="69"/>
      <c r="BI828" s="49"/>
    </row>
    <row r="829" ht="15.75" customHeight="1">
      <c r="A829" s="69"/>
      <c r="D829" s="69"/>
      <c r="G829" s="155"/>
      <c r="H829" s="110"/>
      <c r="I829" s="175"/>
      <c r="J829" s="53"/>
      <c r="K829" s="110"/>
      <c r="L829" s="110"/>
      <c r="M829" s="110"/>
      <c r="N829" s="110"/>
      <c r="O829" s="110"/>
      <c r="P829" s="155"/>
      <c r="Q829" s="184"/>
      <c r="R829" s="49"/>
      <c r="S829" s="110"/>
      <c r="T829" s="111"/>
      <c r="U829" s="110"/>
      <c r="V829" s="110"/>
      <c r="W829" s="49"/>
      <c r="X829" s="110"/>
      <c r="Y829" s="110"/>
      <c r="Z829" s="110"/>
      <c r="AA829" s="49"/>
      <c r="AF829" s="49"/>
      <c r="AG829" s="110"/>
      <c r="AH829" s="110"/>
      <c r="AI829" s="110"/>
      <c r="AJ829" s="49"/>
      <c r="AK829" s="110"/>
      <c r="AL829" s="110"/>
      <c r="AM829" s="110"/>
      <c r="AN829" s="156"/>
      <c r="AO829" s="134"/>
      <c r="AP829" s="134"/>
      <c r="AQ829" s="110"/>
      <c r="AR829" s="110"/>
      <c r="AS829" s="49"/>
      <c r="AT829" s="110"/>
      <c r="AU829" s="110"/>
      <c r="AV829" s="110"/>
      <c r="AW829" s="49"/>
      <c r="AX829" s="69"/>
      <c r="BB829" s="49"/>
      <c r="BC829" s="69"/>
      <c r="BE829" s="49"/>
      <c r="BF829" s="69"/>
      <c r="BG829" s="69"/>
      <c r="BI829" s="49"/>
    </row>
    <row r="830" ht="15.75" customHeight="1">
      <c r="A830" s="69"/>
      <c r="D830" s="69"/>
      <c r="G830" s="155"/>
      <c r="H830" s="110"/>
      <c r="I830" s="175"/>
      <c r="J830" s="53"/>
      <c r="K830" s="110"/>
      <c r="L830" s="110"/>
      <c r="M830" s="110"/>
      <c r="N830" s="110"/>
      <c r="O830" s="110"/>
      <c r="P830" s="155"/>
      <c r="Q830" s="184"/>
      <c r="R830" s="49"/>
      <c r="S830" s="110"/>
      <c r="T830" s="111"/>
      <c r="U830" s="110"/>
      <c r="V830" s="110"/>
      <c r="W830" s="49"/>
      <c r="X830" s="110"/>
      <c r="Y830" s="110"/>
      <c r="Z830" s="110"/>
      <c r="AA830" s="49"/>
      <c r="AF830" s="49"/>
      <c r="AG830" s="110"/>
      <c r="AH830" s="110"/>
      <c r="AI830" s="110"/>
      <c r="AJ830" s="49"/>
      <c r="AK830" s="110"/>
      <c r="AL830" s="110"/>
      <c r="AM830" s="110"/>
      <c r="AN830" s="156"/>
      <c r="AO830" s="134"/>
      <c r="AP830" s="134"/>
      <c r="AQ830" s="110"/>
      <c r="AR830" s="110"/>
      <c r="AS830" s="49"/>
      <c r="AT830" s="110"/>
      <c r="AU830" s="110"/>
      <c r="AV830" s="110"/>
      <c r="AW830" s="49"/>
      <c r="AX830" s="69"/>
      <c r="BB830" s="49"/>
      <c r="BC830" s="69"/>
      <c r="BE830" s="49"/>
      <c r="BF830" s="69"/>
      <c r="BG830" s="69"/>
      <c r="BI830" s="49"/>
    </row>
    <row r="831" ht="15.75" customHeight="1">
      <c r="A831" s="69"/>
      <c r="D831" s="69"/>
      <c r="G831" s="155"/>
      <c r="H831" s="110"/>
      <c r="I831" s="175"/>
      <c r="J831" s="53"/>
      <c r="K831" s="110"/>
      <c r="L831" s="110"/>
      <c r="M831" s="110"/>
      <c r="N831" s="110"/>
      <c r="O831" s="110"/>
      <c r="P831" s="155"/>
      <c r="Q831" s="184"/>
      <c r="R831" s="49"/>
      <c r="S831" s="110"/>
      <c r="T831" s="111"/>
      <c r="U831" s="110"/>
      <c r="V831" s="110"/>
      <c r="W831" s="49"/>
      <c r="X831" s="110"/>
      <c r="Y831" s="110"/>
      <c r="Z831" s="110"/>
      <c r="AA831" s="49"/>
      <c r="AF831" s="49"/>
      <c r="AG831" s="110"/>
      <c r="AH831" s="110"/>
      <c r="AI831" s="110"/>
      <c r="AJ831" s="49"/>
      <c r="AK831" s="110"/>
      <c r="AL831" s="110"/>
      <c r="AM831" s="110"/>
      <c r="AN831" s="156"/>
      <c r="AO831" s="134"/>
      <c r="AP831" s="134"/>
      <c r="AQ831" s="110"/>
      <c r="AR831" s="110"/>
      <c r="AS831" s="49"/>
      <c r="AT831" s="110"/>
      <c r="AU831" s="110"/>
      <c r="AV831" s="110"/>
      <c r="AW831" s="49"/>
      <c r="AX831" s="69"/>
      <c r="BB831" s="49"/>
      <c r="BC831" s="69"/>
      <c r="BE831" s="49"/>
      <c r="BF831" s="69"/>
      <c r="BG831" s="69"/>
      <c r="BI831" s="49"/>
    </row>
    <row r="832" ht="15.75" customHeight="1">
      <c r="A832" s="69"/>
      <c r="D832" s="69"/>
      <c r="G832" s="155"/>
      <c r="H832" s="110"/>
      <c r="I832" s="175"/>
      <c r="J832" s="53"/>
      <c r="K832" s="110"/>
      <c r="L832" s="110"/>
      <c r="M832" s="110"/>
      <c r="N832" s="110"/>
      <c r="O832" s="110"/>
      <c r="P832" s="155"/>
      <c r="Q832" s="184"/>
      <c r="R832" s="49"/>
      <c r="S832" s="110"/>
      <c r="T832" s="111"/>
      <c r="U832" s="110"/>
      <c r="V832" s="110"/>
      <c r="W832" s="49"/>
      <c r="X832" s="110"/>
      <c r="Y832" s="110"/>
      <c r="Z832" s="110"/>
      <c r="AA832" s="49"/>
      <c r="AF832" s="49"/>
      <c r="AG832" s="110"/>
      <c r="AH832" s="110"/>
      <c r="AI832" s="110"/>
      <c r="AJ832" s="49"/>
      <c r="AK832" s="110"/>
      <c r="AL832" s="110"/>
      <c r="AM832" s="110"/>
      <c r="AN832" s="156"/>
      <c r="AO832" s="134"/>
      <c r="AP832" s="134"/>
      <c r="AQ832" s="110"/>
      <c r="AR832" s="110"/>
      <c r="AS832" s="49"/>
      <c r="AT832" s="110"/>
      <c r="AU832" s="110"/>
      <c r="AV832" s="110"/>
      <c r="AW832" s="49"/>
      <c r="AX832" s="69"/>
      <c r="BB832" s="49"/>
      <c r="BC832" s="69"/>
      <c r="BE832" s="49"/>
      <c r="BF832" s="69"/>
      <c r="BG832" s="69"/>
      <c r="BI832" s="49"/>
    </row>
    <row r="833" ht="15.75" customHeight="1">
      <c r="A833" s="69"/>
      <c r="D833" s="69"/>
      <c r="G833" s="155"/>
      <c r="H833" s="110"/>
      <c r="I833" s="175"/>
      <c r="J833" s="53"/>
      <c r="K833" s="110"/>
      <c r="L833" s="110"/>
      <c r="M833" s="110"/>
      <c r="N833" s="110"/>
      <c r="O833" s="110"/>
      <c r="P833" s="155"/>
      <c r="Q833" s="184"/>
      <c r="R833" s="49"/>
      <c r="S833" s="110"/>
      <c r="T833" s="111"/>
      <c r="U833" s="110"/>
      <c r="V833" s="110"/>
      <c r="W833" s="49"/>
      <c r="X833" s="110"/>
      <c r="Y833" s="110"/>
      <c r="Z833" s="110"/>
      <c r="AA833" s="49"/>
      <c r="AF833" s="49"/>
      <c r="AG833" s="110"/>
      <c r="AH833" s="110"/>
      <c r="AI833" s="110"/>
      <c r="AJ833" s="49"/>
      <c r="AK833" s="110"/>
      <c r="AL833" s="110"/>
      <c r="AM833" s="110"/>
      <c r="AN833" s="156"/>
      <c r="AO833" s="134"/>
      <c r="AP833" s="134"/>
      <c r="AQ833" s="110"/>
      <c r="AR833" s="110"/>
      <c r="AS833" s="49"/>
      <c r="AT833" s="110"/>
      <c r="AU833" s="110"/>
      <c r="AV833" s="110"/>
      <c r="AW833" s="49"/>
      <c r="AX833" s="69"/>
      <c r="BB833" s="49"/>
      <c r="BC833" s="69"/>
      <c r="BE833" s="49"/>
      <c r="BF833" s="69"/>
      <c r="BG833" s="69"/>
      <c r="BI833" s="49"/>
    </row>
    <row r="834" ht="15.75" customHeight="1">
      <c r="A834" s="69"/>
      <c r="D834" s="69"/>
      <c r="G834" s="155"/>
      <c r="H834" s="110"/>
      <c r="I834" s="175"/>
      <c r="J834" s="53"/>
      <c r="K834" s="110"/>
      <c r="L834" s="110"/>
      <c r="M834" s="110"/>
      <c r="N834" s="110"/>
      <c r="O834" s="110"/>
      <c r="P834" s="155"/>
      <c r="Q834" s="184"/>
      <c r="R834" s="49"/>
      <c r="S834" s="110"/>
      <c r="T834" s="111"/>
      <c r="U834" s="110"/>
      <c r="V834" s="110"/>
      <c r="W834" s="49"/>
      <c r="X834" s="110"/>
      <c r="Y834" s="110"/>
      <c r="Z834" s="110"/>
      <c r="AA834" s="49"/>
      <c r="AF834" s="49"/>
      <c r="AG834" s="110"/>
      <c r="AH834" s="110"/>
      <c r="AI834" s="110"/>
      <c r="AJ834" s="49"/>
      <c r="AK834" s="110"/>
      <c r="AL834" s="110"/>
      <c r="AM834" s="110"/>
      <c r="AN834" s="156"/>
      <c r="AO834" s="134"/>
      <c r="AP834" s="134"/>
      <c r="AQ834" s="110"/>
      <c r="AR834" s="110"/>
      <c r="AS834" s="49"/>
      <c r="AT834" s="110"/>
      <c r="AU834" s="110"/>
      <c r="AV834" s="110"/>
      <c r="AW834" s="49"/>
      <c r="AX834" s="69"/>
      <c r="BB834" s="49"/>
      <c r="BC834" s="69"/>
      <c r="BE834" s="49"/>
      <c r="BF834" s="69"/>
      <c r="BG834" s="69"/>
      <c r="BI834" s="49"/>
    </row>
    <row r="835" ht="15.75" customHeight="1">
      <c r="A835" s="69"/>
      <c r="D835" s="69"/>
      <c r="G835" s="155"/>
      <c r="H835" s="110"/>
      <c r="I835" s="175"/>
      <c r="J835" s="53"/>
      <c r="K835" s="110"/>
      <c r="L835" s="110"/>
      <c r="M835" s="110"/>
      <c r="N835" s="110"/>
      <c r="O835" s="110"/>
      <c r="P835" s="155"/>
      <c r="Q835" s="184"/>
      <c r="R835" s="49"/>
      <c r="S835" s="110"/>
      <c r="T835" s="111"/>
      <c r="U835" s="110"/>
      <c r="V835" s="110"/>
      <c r="W835" s="49"/>
      <c r="X835" s="110"/>
      <c r="Y835" s="110"/>
      <c r="Z835" s="110"/>
      <c r="AA835" s="49"/>
      <c r="AF835" s="49"/>
      <c r="AG835" s="110"/>
      <c r="AH835" s="110"/>
      <c r="AI835" s="110"/>
      <c r="AJ835" s="49"/>
      <c r="AK835" s="110"/>
      <c r="AL835" s="110"/>
      <c r="AM835" s="110"/>
      <c r="AN835" s="156"/>
      <c r="AO835" s="134"/>
      <c r="AP835" s="134"/>
      <c r="AQ835" s="110"/>
      <c r="AR835" s="110"/>
      <c r="AS835" s="49"/>
      <c r="AT835" s="110"/>
      <c r="AU835" s="110"/>
      <c r="AV835" s="110"/>
      <c r="AW835" s="49"/>
      <c r="AX835" s="69"/>
      <c r="BB835" s="49"/>
      <c r="BC835" s="69"/>
      <c r="BE835" s="49"/>
      <c r="BF835" s="69"/>
      <c r="BG835" s="69"/>
      <c r="BI835" s="49"/>
    </row>
    <row r="836" ht="15.75" customHeight="1">
      <c r="A836" s="69"/>
      <c r="D836" s="69"/>
      <c r="G836" s="155"/>
      <c r="H836" s="110"/>
      <c r="I836" s="175"/>
      <c r="J836" s="53"/>
      <c r="K836" s="110"/>
      <c r="L836" s="110"/>
      <c r="M836" s="110"/>
      <c r="N836" s="110"/>
      <c r="O836" s="110"/>
      <c r="P836" s="155"/>
      <c r="Q836" s="184"/>
      <c r="R836" s="49"/>
      <c r="S836" s="110"/>
      <c r="T836" s="111"/>
      <c r="U836" s="110"/>
      <c r="V836" s="110"/>
      <c r="W836" s="49"/>
      <c r="X836" s="110"/>
      <c r="Y836" s="110"/>
      <c r="Z836" s="110"/>
      <c r="AA836" s="49"/>
      <c r="AF836" s="49"/>
      <c r="AG836" s="110"/>
      <c r="AH836" s="110"/>
      <c r="AI836" s="110"/>
      <c r="AJ836" s="49"/>
      <c r="AK836" s="110"/>
      <c r="AL836" s="110"/>
      <c r="AM836" s="110"/>
      <c r="AN836" s="156"/>
      <c r="AO836" s="134"/>
      <c r="AP836" s="134"/>
      <c r="AQ836" s="110"/>
      <c r="AR836" s="110"/>
      <c r="AS836" s="49"/>
      <c r="AT836" s="110"/>
      <c r="AU836" s="110"/>
      <c r="AV836" s="110"/>
      <c r="AW836" s="49"/>
      <c r="AX836" s="69"/>
      <c r="BB836" s="49"/>
      <c r="BC836" s="69"/>
      <c r="BE836" s="49"/>
      <c r="BF836" s="69"/>
      <c r="BG836" s="69"/>
      <c r="BI836" s="49"/>
    </row>
    <row r="837" ht="15.75" customHeight="1">
      <c r="A837" s="69"/>
      <c r="D837" s="69"/>
      <c r="G837" s="155"/>
      <c r="H837" s="110"/>
      <c r="I837" s="175"/>
      <c r="J837" s="53"/>
      <c r="K837" s="110"/>
      <c r="L837" s="110"/>
      <c r="M837" s="110"/>
      <c r="N837" s="110"/>
      <c r="O837" s="110"/>
      <c r="P837" s="155"/>
      <c r="Q837" s="184"/>
      <c r="R837" s="49"/>
      <c r="S837" s="110"/>
      <c r="T837" s="111"/>
      <c r="U837" s="110"/>
      <c r="V837" s="110"/>
      <c r="W837" s="49"/>
      <c r="X837" s="110"/>
      <c r="Y837" s="110"/>
      <c r="Z837" s="110"/>
      <c r="AA837" s="49"/>
      <c r="AF837" s="49"/>
      <c r="AG837" s="110"/>
      <c r="AH837" s="110"/>
      <c r="AI837" s="110"/>
      <c r="AJ837" s="49"/>
      <c r="AK837" s="110"/>
      <c r="AL837" s="110"/>
      <c r="AM837" s="110"/>
      <c r="AN837" s="156"/>
      <c r="AO837" s="134"/>
      <c r="AP837" s="134"/>
      <c r="AQ837" s="110"/>
      <c r="AR837" s="110"/>
      <c r="AS837" s="49"/>
      <c r="AT837" s="110"/>
      <c r="AU837" s="110"/>
      <c r="AV837" s="110"/>
      <c r="AW837" s="49"/>
      <c r="AX837" s="69"/>
      <c r="BB837" s="49"/>
      <c r="BC837" s="69"/>
      <c r="BE837" s="49"/>
      <c r="BF837" s="69"/>
      <c r="BG837" s="69"/>
      <c r="BI837" s="49"/>
    </row>
    <row r="838" ht="15.75" customHeight="1">
      <c r="A838" s="69"/>
      <c r="D838" s="69"/>
      <c r="G838" s="155"/>
      <c r="H838" s="110"/>
      <c r="I838" s="175"/>
      <c r="J838" s="53"/>
      <c r="K838" s="110"/>
      <c r="L838" s="110"/>
      <c r="M838" s="110"/>
      <c r="N838" s="110"/>
      <c r="O838" s="110"/>
      <c r="P838" s="155"/>
      <c r="Q838" s="184"/>
      <c r="R838" s="49"/>
      <c r="S838" s="110"/>
      <c r="T838" s="111"/>
      <c r="U838" s="110"/>
      <c r="V838" s="110"/>
      <c r="W838" s="49"/>
      <c r="X838" s="110"/>
      <c r="Y838" s="110"/>
      <c r="Z838" s="110"/>
      <c r="AA838" s="49"/>
      <c r="AF838" s="49"/>
      <c r="AG838" s="110"/>
      <c r="AH838" s="110"/>
      <c r="AI838" s="110"/>
      <c r="AJ838" s="49"/>
      <c r="AK838" s="110"/>
      <c r="AL838" s="110"/>
      <c r="AM838" s="110"/>
      <c r="AN838" s="156"/>
      <c r="AO838" s="134"/>
      <c r="AP838" s="134"/>
      <c r="AQ838" s="110"/>
      <c r="AR838" s="110"/>
      <c r="AS838" s="49"/>
      <c r="AT838" s="110"/>
      <c r="AU838" s="110"/>
      <c r="AV838" s="110"/>
      <c r="AW838" s="49"/>
      <c r="AX838" s="69"/>
      <c r="BB838" s="49"/>
      <c r="BC838" s="69"/>
      <c r="BE838" s="49"/>
      <c r="BF838" s="69"/>
      <c r="BG838" s="69"/>
      <c r="BI838" s="49"/>
    </row>
    <row r="839" ht="15.75" customHeight="1">
      <c r="A839" s="69"/>
      <c r="D839" s="69"/>
      <c r="G839" s="155"/>
      <c r="H839" s="110"/>
      <c r="I839" s="175"/>
      <c r="J839" s="53"/>
      <c r="K839" s="110"/>
      <c r="L839" s="110"/>
      <c r="M839" s="110"/>
      <c r="N839" s="110"/>
      <c r="O839" s="110"/>
      <c r="P839" s="155"/>
      <c r="Q839" s="184"/>
      <c r="R839" s="49"/>
      <c r="S839" s="110"/>
      <c r="T839" s="111"/>
      <c r="U839" s="110"/>
      <c r="V839" s="110"/>
      <c r="W839" s="49"/>
      <c r="X839" s="110"/>
      <c r="Y839" s="110"/>
      <c r="Z839" s="110"/>
      <c r="AA839" s="49"/>
      <c r="AF839" s="49"/>
      <c r="AG839" s="110"/>
      <c r="AH839" s="110"/>
      <c r="AI839" s="110"/>
      <c r="AJ839" s="49"/>
      <c r="AK839" s="110"/>
      <c r="AL839" s="110"/>
      <c r="AM839" s="110"/>
      <c r="AN839" s="156"/>
      <c r="AO839" s="134"/>
      <c r="AP839" s="134"/>
      <c r="AQ839" s="110"/>
      <c r="AR839" s="110"/>
      <c r="AS839" s="49"/>
      <c r="AT839" s="110"/>
      <c r="AU839" s="110"/>
      <c r="AV839" s="110"/>
      <c r="AW839" s="49"/>
      <c r="AX839" s="69"/>
      <c r="BB839" s="49"/>
      <c r="BC839" s="69"/>
      <c r="BE839" s="49"/>
      <c r="BF839" s="69"/>
      <c r="BG839" s="69"/>
      <c r="BI839" s="49"/>
    </row>
    <row r="840" ht="15.75" customHeight="1">
      <c r="A840" s="69"/>
      <c r="D840" s="69"/>
      <c r="G840" s="155"/>
      <c r="H840" s="110"/>
      <c r="I840" s="175"/>
      <c r="J840" s="53"/>
      <c r="K840" s="110"/>
      <c r="L840" s="110"/>
      <c r="M840" s="110"/>
      <c r="N840" s="110"/>
      <c r="O840" s="110"/>
      <c r="P840" s="155"/>
      <c r="Q840" s="184"/>
      <c r="R840" s="49"/>
      <c r="S840" s="110"/>
      <c r="T840" s="111"/>
      <c r="U840" s="110"/>
      <c r="V840" s="110"/>
      <c r="W840" s="49"/>
      <c r="X840" s="110"/>
      <c r="Y840" s="110"/>
      <c r="Z840" s="110"/>
      <c r="AA840" s="49"/>
      <c r="AF840" s="49"/>
      <c r="AG840" s="110"/>
      <c r="AH840" s="110"/>
      <c r="AI840" s="110"/>
      <c r="AJ840" s="49"/>
      <c r="AK840" s="110"/>
      <c r="AL840" s="110"/>
      <c r="AM840" s="110"/>
      <c r="AN840" s="156"/>
      <c r="AO840" s="134"/>
      <c r="AP840" s="134"/>
      <c r="AQ840" s="110"/>
      <c r="AR840" s="110"/>
      <c r="AS840" s="49"/>
      <c r="AT840" s="110"/>
      <c r="AU840" s="110"/>
      <c r="AV840" s="110"/>
      <c r="AW840" s="49"/>
      <c r="AX840" s="69"/>
      <c r="BB840" s="49"/>
      <c r="BC840" s="69"/>
      <c r="BE840" s="49"/>
      <c r="BF840" s="69"/>
      <c r="BG840" s="69"/>
      <c r="BI840" s="49"/>
    </row>
    <row r="841" ht="15.75" customHeight="1">
      <c r="A841" s="69"/>
      <c r="D841" s="69"/>
      <c r="G841" s="155"/>
      <c r="H841" s="110"/>
      <c r="I841" s="175"/>
      <c r="J841" s="53"/>
      <c r="K841" s="110"/>
      <c r="L841" s="110"/>
      <c r="M841" s="110"/>
      <c r="N841" s="110"/>
      <c r="O841" s="110"/>
      <c r="P841" s="155"/>
      <c r="Q841" s="184"/>
      <c r="R841" s="49"/>
      <c r="S841" s="110"/>
      <c r="T841" s="111"/>
      <c r="U841" s="110"/>
      <c r="V841" s="110"/>
      <c r="W841" s="49"/>
      <c r="X841" s="110"/>
      <c r="Y841" s="110"/>
      <c r="Z841" s="110"/>
      <c r="AA841" s="49"/>
      <c r="AF841" s="49"/>
      <c r="AG841" s="110"/>
      <c r="AH841" s="110"/>
      <c r="AI841" s="110"/>
      <c r="AJ841" s="49"/>
      <c r="AK841" s="110"/>
      <c r="AL841" s="110"/>
      <c r="AM841" s="110"/>
      <c r="AN841" s="156"/>
      <c r="AO841" s="134"/>
      <c r="AP841" s="134"/>
      <c r="AQ841" s="110"/>
      <c r="AR841" s="110"/>
      <c r="AS841" s="49"/>
      <c r="AT841" s="110"/>
      <c r="AU841" s="110"/>
      <c r="AV841" s="110"/>
      <c r="AW841" s="49"/>
      <c r="AX841" s="69"/>
      <c r="BB841" s="49"/>
      <c r="BC841" s="69"/>
      <c r="BE841" s="49"/>
      <c r="BF841" s="69"/>
      <c r="BG841" s="69"/>
      <c r="BI841" s="49"/>
    </row>
    <row r="842" ht="15.75" customHeight="1">
      <c r="A842" s="69"/>
      <c r="D842" s="69"/>
      <c r="G842" s="155"/>
      <c r="H842" s="110"/>
      <c r="I842" s="175"/>
      <c r="J842" s="53"/>
      <c r="K842" s="110"/>
      <c r="L842" s="110"/>
      <c r="M842" s="110"/>
      <c r="N842" s="110"/>
      <c r="O842" s="110"/>
      <c r="P842" s="155"/>
      <c r="Q842" s="184"/>
      <c r="R842" s="49"/>
      <c r="S842" s="110"/>
      <c r="T842" s="111"/>
      <c r="U842" s="110"/>
      <c r="V842" s="110"/>
      <c r="W842" s="49"/>
      <c r="X842" s="110"/>
      <c r="Y842" s="110"/>
      <c r="Z842" s="110"/>
      <c r="AA842" s="49"/>
      <c r="AF842" s="49"/>
      <c r="AG842" s="110"/>
      <c r="AH842" s="110"/>
      <c r="AI842" s="110"/>
      <c r="AJ842" s="49"/>
      <c r="AK842" s="110"/>
      <c r="AL842" s="110"/>
      <c r="AM842" s="110"/>
      <c r="AN842" s="156"/>
      <c r="AO842" s="134"/>
      <c r="AP842" s="134"/>
      <c r="AQ842" s="110"/>
      <c r="AR842" s="110"/>
      <c r="AS842" s="49"/>
      <c r="AT842" s="110"/>
      <c r="AU842" s="110"/>
      <c r="AV842" s="110"/>
      <c r="AW842" s="49"/>
      <c r="AX842" s="69"/>
      <c r="BB842" s="49"/>
      <c r="BC842" s="69"/>
      <c r="BE842" s="49"/>
      <c r="BF842" s="69"/>
      <c r="BG842" s="69"/>
      <c r="BI842" s="49"/>
    </row>
    <row r="843" ht="15.75" customHeight="1">
      <c r="A843" s="69"/>
      <c r="D843" s="69"/>
      <c r="G843" s="155"/>
      <c r="H843" s="110"/>
      <c r="I843" s="175"/>
      <c r="J843" s="53"/>
      <c r="K843" s="110"/>
      <c r="L843" s="110"/>
      <c r="M843" s="110"/>
      <c r="N843" s="110"/>
      <c r="O843" s="110"/>
      <c r="P843" s="155"/>
      <c r="Q843" s="184"/>
      <c r="R843" s="49"/>
      <c r="S843" s="110"/>
      <c r="T843" s="111"/>
      <c r="U843" s="110"/>
      <c r="V843" s="110"/>
      <c r="W843" s="49"/>
      <c r="X843" s="110"/>
      <c r="Y843" s="110"/>
      <c r="Z843" s="110"/>
      <c r="AA843" s="49"/>
      <c r="AF843" s="49"/>
      <c r="AG843" s="110"/>
      <c r="AH843" s="110"/>
      <c r="AI843" s="110"/>
      <c r="AJ843" s="49"/>
      <c r="AK843" s="110"/>
      <c r="AL843" s="110"/>
      <c r="AM843" s="110"/>
      <c r="AN843" s="156"/>
      <c r="AO843" s="134"/>
      <c r="AP843" s="134"/>
      <c r="AQ843" s="110"/>
      <c r="AR843" s="110"/>
      <c r="AS843" s="49"/>
      <c r="AT843" s="110"/>
      <c r="AU843" s="110"/>
      <c r="AV843" s="110"/>
      <c r="AW843" s="49"/>
      <c r="AX843" s="69"/>
      <c r="BB843" s="49"/>
      <c r="BC843" s="69"/>
      <c r="BE843" s="49"/>
      <c r="BF843" s="69"/>
      <c r="BG843" s="69"/>
      <c r="BI843" s="49"/>
    </row>
    <row r="844" ht="15.75" customHeight="1">
      <c r="A844" s="69"/>
      <c r="D844" s="69"/>
      <c r="G844" s="155"/>
      <c r="H844" s="110"/>
      <c r="I844" s="175"/>
      <c r="J844" s="53"/>
      <c r="K844" s="110"/>
      <c r="L844" s="110"/>
      <c r="M844" s="110"/>
      <c r="N844" s="110"/>
      <c r="O844" s="110"/>
      <c r="P844" s="155"/>
      <c r="Q844" s="184"/>
      <c r="R844" s="49"/>
      <c r="S844" s="110"/>
      <c r="T844" s="111"/>
      <c r="U844" s="110"/>
      <c r="V844" s="110"/>
      <c r="W844" s="49"/>
      <c r="X844" s="110"/>
      <c r="Y844" s="110"/>
      <c r="Z844" s="110"/>
      <c r="AA844" s="49"/>
      <c r="AF844" s="49"/>
      <c r="AG844" s="110"/>
      <c r="AH844" s="110"/>
      <c r="AI844" s="110"/>
      <c r="AJ844" s="49"/>
      <c r="AK844" s="110"/>
      <c r="AL844" s="110"/>
      <c r="AM844" s="110"/>
      <c r="AN844" s="156"/>
      <c r="AO844" s="134"/>
      <c r="AP844" s="134"/>
      <c r="AQ844" s="110"/>
      <c r="AR844" s="110"/>
      <c r="AS844" s="49"/>
      <c r="AT844" s="110"/>
      <c r="AU844" s="110"/>
      <c r="AV844" s="110"/>
      <c r="AW844" s="49"/>
      <c r="AX844" s="69"/>
      <c r="BB844" s="49"/>
      <c r="BC844" s="69"/>
      <c r="BE844" s="49"/>
      <c r="BF844" s="69"/>
      <c r="BG844" s="69"/>
      <c r="BI844" s="49"/>
    </row>
    <row r="845" ht="15.75" customHeight="1">
      <c r="A845" s="69"/>
      <c r="D845" s="69"/>
      <c r="G845" s="155"/>
      <c r="H845" s="110"/>
      <c r="I845" s="175"/>
      <c r="J845" s="53"/>
      <c r="K845" s="110"/>
      <c r="L845" s="110"/>
      <c r="M845" s="110"/>
      <c r="N845" s="110"/>
      <c r="O845" s="110"/>
      <c r="P845" s="155"/>
      <c r="Q845" s="184"/>
      <c r="R845" s="49"/>
      <c r="S845" s="110"/>
      <c r="T845" s="111"/>
      <c r="U845" s="110"/>
      <c r="V845" s="110"/>
      <c r="W845" s="49"/>
      <c r="X845" s="110"/>
      <c r="Y845" s="110"/>
      <c r="Z845" s="110"/>
      <c r="AA845" s="49"/>
      <c r="AF845" s="49"/>
      <c r="AG845" s="110"/>
      <c r="AH845" s="110"/>
      <c r="AI845" s="110"/>
      <c r="AJ845" s="49"/>
      <c r="AK845" s="110"/>
      <c r="AL845" s="110"/>
      <c r="AM845" s="110"/>
      <c r="AN845" s="156"/>
      <c r="AO845" s="134"/>
      <c r="AP845" s="134"/>
      <c r="AQ845" s="110"/>
      <c r="AR845" s="110"/>
      <c r="AS845" s="49"/>
      <c r="AT845" s="110"/>
      <c r="AU845" s="110"/>
      <c r="AV845" s="110"/>
      <c r="AW845" s="49"/>
      <c r="AX845" s="69"/>
      <c r="BB845" s="49"/>
      <c r="BC845" s="69"/>
      <c r="BE845" s="49"/>
      <c r="BF845" s="69"/>
      <c r="BG845" s="69"/>
      <c r="BI845" s="49"/>
    </row>
    <row r="846" ht="15.75" customHeight="1">
      <c r="A846" s="69"/>
      <c r="D846" s="69"/>
      <c r="G846" s="155"/>
      <c r="H846" s="110"/>
      <c r="I846" s="175"/>
      <c r="J846" s="53"/>
      <c r="K846" s="110"/>
      <c r="L846" s="110"/>
      <c r="M846" s="110"/>
      <c r="N846" s="110"/>
      <c r="O846" s="110"/>
      <c r="P846" s="155"/>
      <c r="Q846" s="184"/>
      <c r="R846" s="49"/>
      <c r="S846" s="110"/>
      <c r="T846" s="111"/>
      <c r="U846" s="110"/>
      <c r="V846" s="110"/>
      <c r="W846" s="49"/>
      <c r="X846" s="110"/>
      <c r="Y846" s="110"/>
      <c r="Z846" s="110"/>
      <c r="AA846" s="49"/>
      <c r="AF846" s="49"/>
      <c r="AG846" s="110"/>
      <c r="AH846" s="110"/>
      <c r="AI846" s="110"/>
      <c r="AJ846" s="49"/>
      <c r="AK846" s="110"/>
      <c r="AL846" s="110"/>
      <c r="AM846" s="110"/>
      <c r="AN846" s="156"/>
      <c r="AO846" s="134"/>
      <c r="AP846" s="134"/>
      <c r="AQ846" s="110"/>
      <c r="AR846" s="110"/>
      <c r="AS846" s="49"/>
      <c r="AT846" s="110"/>
      <c r="AU846" s="110"/>
      <c r="AV846" s="110"/>
      <c r="AW846" s="49"/>
      <c r="AX846" s="69"/>
      <c r="BB846" s="49"/>
      <c r="BC846" s="69"/>
      <c r="BE846" s="49"/>
      <c r="BF846" s="69"/>
      <c r="BG846" s="69"/>
      <c r="BI846" s="49"/>
    </row>
    <row r="847" ht="15.75" customHeight="1">
      <c r="A847" s="69"/>
      <c r="D847" s="69"/>
      <c r="G847" s="155"/>
      <c r="H847" s="110"/>
      <c r="I847" s="175"/>
      <c r="J847" s="53"/>
      <c r="K847" s="110"/>
      <c r="L847" s="110"/>
      <c r="M847" s="110"/>
      <c r="N847" s="110"/>
      <c r="O847" s="110"/>
      <c r="P847" s="155"/>
      <c r="Q847" s="184"/>
      <c r="R847" s="49"/>
      <c r="S847" s="110"/>
      <c r="T847" s="111"/>
      <c r="U847" s="110"/>
      <c r="V847" s="110"/>
      <c r="W847" s="49"/>
      <c r="X847" s="110"/>
      <c r="Y847" s="110"/>
      <c r="Z847" s="110"/>
      <c r="AA847" s="49"/>
      <c r="AF847" s="49"/>
      <c r="AG847" s="110"/>
      <c r="AH847" s="110"/>
      <c r="AI847" s="110"/>
      <c r="AJ847" s="49"/>
      <c r="AK847" s="110"/>
      <c r="AL847" s="110"/>
      <c r="AM847" s="110"/>
      <c r="AN847" s="156"/>
      <c r="AO847" s="134"/>
      <c r="AP847" s="134"/>
      <c r="AQ847" s="110"/>
      <c r="AR847" s="110"/>
      <c r="AS847" s="49"/>
      <c r="AT847" s="110"/>
      <c r="AU847" s="110"/>
      <c r="AV847" s="110"/>
      <c r="AW847" s="49"/>
      <c r="AX847" s="69"/>
      <c r="BB847" s="49"/>
      <c r="BC847" s="69"/>
      <c r="BE847" s="49"/>
      <c r="BF847" s="69"/>
      <c r="BG847" s="69"/>
      <c r="BI847" s="49"/>
    </row>
    <row r="848" ht="15.75" customHeight="1">
      <c r="A848" s="69"/>
      <c r="D848" s="69"/>
      <c r="G848" s="155"/>
      <c r="H848" s="110"/>
      <c r="I848" s="175"/>
      <c r="J848" s="53"/>
      <c r="K848" s="110"/>
      <c r="L848" s="110"/>
      <c r="M848" s="110"/>
      <c r="N848" s="110"/>
      <c r="O848" s="110"/>
      <c r="P848" s="155"/>
      <c r="Q848" s="184"/>
      <c r="R848" s="49"/>
      <c r="S848" s="110"/>
      <c r="T848" s="111"/>
      <c r="U848" s="110"/>
      <c r="V848" s="110"/>
      <c r="W848" s="49"/>
      <c r="X848" s="110"/>
      <c r="Y848" s="110"/>
      <c r="Z848" s="110"/>
      <c r="AA848" s="49"/>
      <c r="AF848" s="49"/>
      <c r="AG848" s="110"/>
      <c r="AH848" s="110"/>
      <c r="AI848" s="110"/>
      <c r="AJ848" s="49"/>
      <c r="AK848" s="110"/>
      <c r="AL848" s="110"/>
      <c r="AM848" s="110"/>
      <c r="AN848" s="156"/>
      <c r="AO848" s="134"/>
      <c r="AP848" s="134"/>
      <c r="AQ848" s="110"/>
      <c r="AR848" s="110"/>
      <c r="AS848" s="49"/>
      <c r="AT848" s="110"/>
      <c r="AU848" s="110"/>
      <c r="AV848" s="110"/>
      <c r="AW848" s="49"/>
      <c r="AX848" s="69"/>
      <c r="BB848" s="49"/>
      <c r="BC848" s="69"/>
      <c r="BE848" s="49"/>
      <c r="BF848" s="69"/>
      <c r="BG848" s="69"/>
      <c r="BI848" s="49"/>
    </row>
    <row r="849" ht="15.75" customHeight="1">
      <c r="A849" s="69"/>
      <c r="D849" s="69"/>
      <c r="G849" s="155"/>
      <c r="H849" s="110"/>
      <c r="I849" s="175"/>
      <c r="J849" s="53"/>
      <c r="K849" s="110"/>
      <c r="L849" s="110"/>
      <c r="M849" s="110"/>
      <c r="N849" s="110"/>
      <c r="O849" s="110"/>
      <c r="P849" s="155"/>
      <c r="Q849" s="184"/>
      <c r="R849" s="49"/>
      <c r="S849" s="110"/>
      <c r="T849" s="111"/>
      <c r="U849" s="110"/>
      <c r="V849" s="110"/>
      <c r="W849" s="49"/>
      <c r="X849" s="110"/>
      <c r="Y849" s="110"/>
      <c r="Z849" s="110"/>
      <c r="AA849" s="49"/>
      <c r="AF849" s="49"/>
      <c r="AG849" s="110"/>
      <c r="AH849" s="110"/>
      <c r="AI849" s="110"/>
      <c r="AJ849" s="49"/>
      <c r="AK849" s="110"/>
      <c r="AL849" s="110"/>
      <c r="AM849" s="110"/>
      <c r="AN849" s="156"/>
      <c r="AO849" s="134"/>
      <c r="AP849" s="134"/>
      <c r="AQ849" s="110"/>
      <c r="AR849" s="110"/>
      <c r="AS849" s="49"/>
      <c r="AT849" s="110"/>
      <c r="AU849" s="110"/>
      <c r="AV849" s="110"/>
      <c r="AW849" s="49"/>
      <c r="AX849" s="69"/>
      <c r="BB849" s="49"/>
      <c r="BC849" s="69"/>
      <c r="BE849" s="49"/>
      <c r="BF849" s="69"/>
      <c r="BG849" s="69"/>
      <c r="BI849" s="49"/>
    </row>
    <row r="850" ht="15.75" customHeight="1">
      <c r="A850" s="69"/>
      <c r="D850" s="69"/>
      <c r="G850" s="155"/>
      <c r="H850" s="110"/>
      <c r="I850" s="175"/>
      <c r="J850" s="53"/>
      <c r="K850" s="110"/>
      <c r="L850" s="110"/>
      <c r="M850" s="110"/>
      <c r="N850" s="110"/>
      <c r="O850" s="110"/>
      <c r="P850" s="155"/>
      <c r="Q850" s="184"/>
      <c r="R850" s="49"/>
      <c r="S850" s="110"/>
      <c r="T850" s="111"/>
      <c r="U850" s="110"/>
      <c r="V850" s="110"/>
      <c r="W850" s="49"/>
      <c r="X850" s="110"/>
      <c r="Y850" s="110"/>
      <c r="Z850" s="110"/>
      <c r="AA850" s="49"/>
      <c r="AF850" s="49"/>
      <c r="AG850" s="110"/>
      <c r="AH850" s="110"/>
      <c r="AI850" s="110"/>
      <c r="AJ850" s="49"/>
      <c r="AK850" s="110"/>
      <c r="AL850" s="110"/>
      <c r="AM850" s="110"/>
      <c r="AN850" s="156"/>
      <c r="AO850" s="134"/>
      <c r="AP850" s="134"/>
      <c r="AQ850" s="110"/>
      <c r="AR850" s="110"/>
      <c r="AS850" s="49"/>
      <c r="AT850" s="110"/>
      <c r="AU850" s="110"/>
      <c r="AV850" s="110"/>
      <c r="AW850" s="49"/>
      <c r="AX850" s="69"/>
      <c r="BB850" s="49"/>
      <c r="BC850" s="69"/>
      <c r="BE850" s="49"/>
      <c r="BF850" s="69"/>
      <c r="BG850" s="69"/>
      <c r="BI850" s="49"/>
    </row>
    <row r="851" ht="15.75" customHeight="1">
      <c r="A851" s="69"/>
      <c r="D851" s="69"/>
      <c r="G851" s="155"/>
      <c r="H851" s="110"/>
      <c r="I851" s="175"/>
      <c r="J851" s="53"/>
      <c r="K851" s="110"/>
      <c r="L851" s="110"/>
      <c r="M851" s="110"/>
      <c r="N851" s="110"/>
      <c r="O851" s="110"/>
      <c r="P851" s="155"/>
      <c r="Q851" s="184"/>
      <c r="R851" s="49"/>
      <c r="S851" s="110"/>
      <c r="T851" s="111"/>
      <c r="U851" s="110"/>
      <c r="V851" s="110"/>
      <c r="W851" s="49"/>
      <c r="X851" s="110"/>
      <c r="Y851" s="110"/>
      <c r="Z851" s="110"/>
      <c r="AA851" s="49"/>
      <c r="AF851" s="49"/>
      <c r="AG851" s="110"/>
      <c r="AH851" s="110"/>
      <c r="AI851" s="110"/>
      <c r="AJ851" s="49"/>
      <c r="AK851" s="110"/>
      <c r="AL851" s="110"/>
      <c r="AM851" s="110"/>
      <c r="AN851" s="156"/>
      <c r="AO851" s="134"/>
      <c r="AP851" s="134"/>
      <c r="AQ851" s="110"/>
      <c r="AR851" s="110"/>
      <c r="AS851" s="49"/>
      <c r="AT851" s="110"/>
      <c r="AU851" s="110"/>
      <c r="AV851" s="110"/>
      <c r="AW851" s="49"/>
      <c r="AX851" s="69"/>
      <c r="BB851" s="49"/>
      <c r="BC851" s="69"/>
      <c r="BE851" s="49"/>
      <c r="BF851" s="69"/>
      <c r="BG851" s="69"/>
      <c r="BI851" s="49"/>
    </row>
  </sheetData>
  <mergeCells count="6">
    <mergeCell ref="X1:Z1"/>
    <mergeCell ref="AG1:AI1"/>
    <mergeCell ref="AT1:AV1"/>
    <mergeCell ref="AX221:AY221"/>
    <mergeCell ref="AX220:AY220"/>
    <mergeCell ref="L1:O1"/>
  </mergeCells>
  <conditionalFormatting sqref="Q1:Q851">
    <cfRule type="cellIs" dxfId="0" priority="1" operator="greaterThan">
      <formula>100</formula>
    </cfRule>
  </conditionalFormatting>
  <conditionalFormatting sqref="H1">
    <cfRule type="notContainsBlanks" dxfId="1" priority="2">
      <formula>LEN(TRIM(H1))&gt;0</formula>
    </cfRule>
  </conditionalFormatting>
  <dataValidations>
    <dataValidation type="list" allowBlank="1" showErrorMessage="1" sqref="H4:H851">
      <formula1>'DO NOT EDIT'!$I$6:$I$8</formula1>
    </dataValidation>
    <dataValidation type="list" allowBlank="1" sqref="M273 M280">
      <formula1>'DO NOT EDIT'!$A$6:$A$14</formula1>
    </dataValidation>
    <dataValidation type="list" allowBlank="1" sqref="N4:N851">
      <formula1>'DO NOT EDIT'!$B$6:$B$12</formula1>
    </dataValidation>
    <dataValidation type="list" allowBlank="1" showInputMessage="1" showErrorMessage="1" prompt="Click and enter a value from range 'DO NOT EDIT'!I6:I8" sqref="AG4:AG851">
      <formula1>'DO NOT EDIT'!$J$6:$J$8</formula1>
    </dataValidation>
    <dataValidation type="list" allowBlank="1" showErrorMessage="1" sqref="AB4:AB851">
      <formula1>'DO NOT EDIT'!$G$6:$G$11</formula1>
    </dataValidation>
    <dataValidation type="list" allowBlank="1" showErrorMessage="1" sqref="W4:W851 AA4:AA851">
      <formula1>'DO NOT EDIT'!$G$6:$G$10</formula1>
    </dataValidation>
    <dataValidation type="list" allowBlank="1" sqref="L265:L281">
      <formula1>'DO NOT EDIT'!$C$6:$C$14</formula1>
    </dataValidation>
    <dataValidation type="list" allowBlank="1" showErrorMessage="1" sqref="O265:O281">
      <formula1>'DO NOT EDIT'!$E$6:$E$18</formula1>
    </dataValidation>
    <dataValidation type="list" allowBlank="1" showErrorMessage="1" sqref="L4:L264 L282:L851">
      <formula1>'DO NOT EDIT'!$C$6:$C$14</formula1>
    </dataValidation>
    <dataValidation type="list" allowBlank="1" showErrorMessage="1" sqref="M4:M264 M282:M851">
      <formula1>'DO NOT EDIT'!$A$6:$A$18</formula1>
    </dataValidation>
    <dataValidation type="list" allowBlank="1" showErrorMessage="1" sqref="S4:S851">
      <formula1>'DO NOT EDIT'!$F$6:$F$14</formula1>
    </dataValidation>
    <dataValidation type="list" allowBlank="1" showErrorMessage="1" sqref="BB4:BC851">
      <formula1>'DO NOT EDIT'!$H$6:$H$7</formula1>
    </dataValidation>
    <dataValidation type="list" allowBlank="1" sqref="R4:R851">
      <formula1>'DO NOT EDIT'!$F$6:$F$12</formula1>
    </dataValidation>
    <dataValidation type="list" allowBlank="1" sqref="K4:K851">
      <formula1>'DO NOT EDIT'!$D$6:$D$10</formula1>
    </dataValidation>
    <dataValidation type="list" allowBlank="1" showErrorMessage="1" sqref="O4:O264 O282:O851">
      <formula1>'DO NOT EDIT'!$E$6:$E$9</formula1>
    </dataValidation>
    <dataValidation type="list" allowBlank="1" showErrorMessage="1" sqref="M265:M272 M274:M279 M281">
      <formula1>'DO NOT EDIT'!$A$6:$A$14</formula1>
    </dataValidation>
  </dataValidations>
  <hyperlinks>
    <hyperlink r:id="rId1" ref="AR42"/>
    <hyperlink r:id="rId2" ref="AR43"/>
    <hyperlink r:id="rId3" ref="AR47"/>
    <hyperlink r:id="rId4" ref="AR170"/>
    <hyperlink r:id="rId5" ref="AR171"/>
    <hyperlink r:id="rId6" ref="AR172"/>
    <hyperlink r:id="rId7" ref="AR174"/>
    <hyperlink r:id="rId8" ref="AR175"/>
    <hyperlink r:id="rId9" ref="AR176"/>
    <hyperlink r:id="rId10" ref="AR177"/>
    <hyperlink r:id="rId11" ref="AR178"/>
    <hyperlink r:id="rId12" ref="AR179"/>
    <hyperlink r:id="rId13" ref="AR180"/>
    <hyperlink r:id="rId14" ref="AR181"/>
    <hyperlink r:id="rId15" ref="AR205"/>
    <hyperlink r:id="rId16" ref="AR206"/>
    <hyperlink r:id="rId17" ref="AR213"/>
    <hyperlink r:id="rId18" ref="AR214"/>
    <hyperlink r:id="rId19" ref="AR215"/>
    <hyperlink r:id="rId20" ref="AR216"/>
    <hyperlink r:id="rId21" ref="AR217"/>
    <hyperlink r:id="rId22" ref="AR218"/>
    <hyperlink r:id="rId23" ref="AR220"/>
    <hyperlink r:id="rId24" ref="AR221"/>
    <hyperlink r:id="rId25" ref="AR222"/>
    <hyperlink r:id="rId26" ref="AR223"/>
    <hyperlink r:id="rId27" ref="AR224"/>
    <hyperlink r:id="rId28" ref="AR225"/>
    <hyperlink r:id="rId29" ref="AR226"/>
    <hyperlink r:id="rId30" ref="AR227"/>
    <hyperlink r:id="rId31" ref="AR228"/>
    <hyperlink r:id="rId32" ref="AR229"/>
    <hyperlink r:id="rId33" ref="AR230"/>
    <hyperlink r:id="rId34" ref="AR231"/>
    <hyperlink r:id="rId35" ref="AR238"/>
    <hyperlink r:id="rId36" ref="AR257"/>
    <hyperlink r:id="rId37" ref="AR258"/>
    <hyperlink r:id="rId38" ref="AR259"/>
    <hyperlink r:id="rId39" ref="AR260"/>
    <hyperlink r:id="rId40" ref="AR261"/>
    <hyperlink r:id="rId41" ref="AR262"/>
    <hyperlink r:id="rId42" ref="AR264"/>
    <hyperlink r:id="rId43" ref="AR266"/>
    <hyperlink r:id="rId44" ref="AR268"/>
    <hyperlink r:id="rId45" ref="AR305"/>
    <hyperlink r:id="rId46" ref="AR306"/>
    <hyperlink r:id="rId47" ref="AR307"/>
    <hyperlink r:id="rId48" ref="AR308"/>
    <hyperlink r:id="rId49" ref="AR309"/>
    <hyperlink r:id="rId50" ref="AR324"/>
    <hyperlink r:id="rId51" ref="AR325"/>
    <hyperlink r:id="rId52" ref="AR326"/>
    <hyperlink r:id="rId53" ref="AR338"/>
    <hyperlink r:id="rId54" ref="AR339"/>
    <hyperlink r:id="rId55" ref="AR340"/>
    <hyperlink r:id="rId56" ref="AR341"/>
    <hyperlink r:id="rId57" ref="AR342"/>
    <hyperlink r:id="rId58" ref="AR343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3" max="3" width="15.44"/>
  </cols>
  <sheetData>
    <row r="1">
      <c r="C1" t="s">
        <v>135</v>
      </c>
      <c r="D1" s="101" t="s">
        <v>327</v>
      </c>
      <c r="E1" t="s">
        <v>100</v>
      </c>
      <c r="F1" t="s">
        <v>308</v>
      </c>
    </row>
    <row r="2">
      <c r="A2" t="s">
        <v>1211</v>
      </c>
      <c r="B2" t="s">
        <v>1161</v>
      </c>
      <c r="D2">
        <v>1.0</v>
      </c>
    </row>
    <row r="3">
      <c r="A3" t="s">
        <v>973</v>
      </c>
      <c r="B3" t="s">
        <v>974</v>
      </c>
      <c r="D3">
        <v>1.0</v>
      </c>
    </row>
    <row r="4">
      <c r="A4" t="s">
        <v>1858</v>
      </c>
      <c r="B4" t="s">
        <v>1860</v>
      </c>
      <c r="F4">
        <v>1.0</v>
      </c>
    </row>
    <row r="5">
      <c r="A5" t="s">
        <v>396</v>
      </c>
      <c r="B5" t="s">
        <v>397</v>
      </c>
      <c r="F5">
        <v>1.0</v>
      </c>
    </row>
    <row r="6">
      <c r="A6" t="s">
        <v>423</v>
      </c>
      <c r="B6" t="s">
        <v>1777</v>
      </c>
      <c r="C6">
        <v>1.0</v>
      </c>
    </row>
    <row r="7">
      <c r="B7" t="s">
        <v>425</v>
      </c>
      <c r="F7">
        <v>1.0</v>
      </c>
    </row>
    <row r="8">
      <c r="A8" t="s">
        <v>344</v>
      </c>
      <c r="B8" t="s">
        <v>260</v>
      </c>
      <c r="E8">
        <v>1.0</v>
      </c>
    </row>
    <row r="9">
      <c r="A9" t="s">
        <v>1322</v>
      </c>
      <c r="B9" t="s">
        <v>1317</v>
      </c>
      <c r="C9">
        <v>1.0</v>
      </c>
    </row>
    <row r="10">
      <c r="A10" t="s">
        <v>1739</v>
      </c>
      <c r="B10" t="s">
        <v>1740</v>
      </c>
      <c r="F10">
        <v>1.0</v>
      </c>
    </row>
    <row r="11">
      <c r="A11" t="s">
        <v>1663</v>
      </c>
      <c r="B11" t="s">
        <v>1664</v>
      </c>
      <c r="D11">
        <v>1.0</v>
      </c>
    </row>
    <row r="12">
      <c r="A12" t="s">
        <v>1483</v>
      </c>
      <c r="B12" t="s">
        <v>1439</v>
      </c>
      <c r="D12">
        <v>1.0</v>
      </c>
    </row>
    <row r="13">
      <c r="A13" t="s">
        <v>1872</v>
      </c>
      <c r="B13" t="s">
        <v>1873</v>
      </c>
      <c r="F13">
        <v>1.0</v>
      </c>
    </row>
    <row r="14">
      <c r="A14" t="s">
        <v>1271</v>
      </c>
      <c r="B14" t="s">
        <v>1273</v>
      </c>
      <c r="F14">
        <v>1.0</v>
      </c>
    </row>
    <row r="15">
      <c r="A15" t="s">
        <v>1677</v>
      </c>
      <c r="B15" t="s">
        <v>1678</v>
      </c>
      <c r="F15">
        <v>1.0</v>
      </c>
    </row>
    <row r="16">
      <c r="A16" t="s">
        <v>1504</v>
      </c>
      <c r="B16" t="s">
        <v>1882</v>
      </c>
      <c r="D16">
        <v>1.0</v>
      </c>
    </row>
    <row r="17">
      <c r="A17" t="s">
        <v>1420</v>
      </c>
      <c r="B17" t="s">
        <v>1421</v>
      </c>
      <c r="D17">
        <v>1.0</v>
      </c>
    </row>
    <row r="18">
      <c r="A18" t="s">
        <v>560</v>
      </c>
      <c r="B18" t="s">
        <v>1866</v>
      </c>
      <c r="C18">
        <v>1.0</v>
      </c>
    </row>
    <row r="19">
      <c r="A19" t="s">
        <v>692</v>
      </c>
      <c r="B19" t="s">
        <v>693</v>
      </c>
      <c r="D19">
        <v>1.0</v>
      </c>
    </row>
    <row r="20">
      <c r="A20" t="s">
        <v>295</v>
      </c>
      <c r="B20" t="s">
        <v>281</v>
      </c>
      <c r="C20">
        <v>1.0</v>
      </c>
    </row>
    <row r="21">
      <c r="A21" t="s">
        <v>270</v>
      </c>
      <c r="B21" t="s">
        <v>271</v>
      </c>
      <c r="E21">
        <v>1.0</v>
      </c>
    </row>
    <row r="22">
      <c r="A22" t="s">
        <v>448</v>
      </c>
      <c r="B22" t="s">
        <v>450</v>
      </c>
      <c r="D22">
        <v>1.0</v>
      </c>
    </row>
    <row r="23">
      <c r="A23" t="s">
        <v>1801</v>
      </c>
      <c r="B23" t="s">
        <v>1802</v>
      </c>
      <c r="D23">
        <v>1.0</v>
      </c>
    </row>
    <row r="24">
      <c r="A24" t="s">
        <v>280</v>
      </c>
      <c r="B24" t="s">
        <v>281</v>
      </c>
      <c r="E24">
        <v>1.0</v>
      </c>
    </row>
    <row r="25">
      <c r="A25" t="s">
        <v>1539</v>
      </c>
      <c r="B25" t="s">
        <v>1540</v>
      </c>
      <c r="D25">
        <v>1.0</v>
      </c>
    </row>
    <row r="26">
      <c r="A26" t="s">
        <v>741</v>
      </c>
      <c r="B26" t="s">
        <v>742</v>
      </c>
      <c r="F26">
        <v>1.0</v>
      </c>
    </row>
    <row r="27">
      <c r="A27" t="s">
        <v>406</v>
      </c>
      <c r="B27" t="s">
        <v>397</v>
      </c>
      <c r="F27">
        <v>1.0</v>
      </c>
    </row>
    <row r="28">
      <c r="A28" t="s">
        <v>1235</v>
      </c>
      <c r="B28" t="s">
        <v>1230</v>
      </c>
      <c r="D28">
        <v>1.0</v>
      </c>
    </row>
    <row r="29">
      <c r="A29" t="s">
        <v>1879</v>
      </c>
      <c r="B29" t="s">
        <v>1873</v>
      </c>
      <c r="F29">
        <v>1.0</v>
      </c>
    </row>
    <row r="30">
      <c r="A30" t="s">
        <v>656</v>
      </c>
      <c r="B30" t="s">
        <v>1202</v>
      </c>
      <c r="F30">
        <v>1.0</v>
      </c>
    </row>
    <row r="31">
      <c r="A31" t="s">
        <v>999</v>
      </c>
      <c r="B31" t="s">
        <v>326</v>
      </c>
      <c r="D31">
        <v>1.0</v>
      </c>
    </row>
    <row r="32">
      <c r="A32" t="s">
        <v>325</v>
      </c>
      <c r="B32" t="s">
        <v>326</v>
      </c>
      <c r="D32">
        <v>1.0</v>
      </c>
    </row>
    <row r="33">
      <c r="A33" t="s">
        <v>579</v>
      </c>
      <c r="B33" t="s">
        <v>580</v>
      </c>
      <c r="F33">
        <v>1.0</v>
      </c>
    </row>
    <row r="34">
      <c r="A34" t="s">
        <v>414</v>
      </c>
      <c r="B34" t="s">
        <v>415</v>
      </c>
      <c r="F34">
        <v>1.0</v>
      </c>
    </row>
    <row r="35">
      <c r="A35" t="s">
        <v>1771</v>
      </c>
      <c r="B35" t="s">
        <v>1772</v>
      </c>
      <c r="F35">
        <v>1.0</v>
      </c>
    </row>
    <row r="36">
      <c r="A36" t="s">
        <v>1924</v>
      </c>
      <c r="C36">
        <v>4.0</v>
      </c>
      <c r="D36">
        <v>13.0</v>
      </c>
      <c r="E36">
        <v>3.0</v>
      </c>
      <c r="F36">
        <v>14.0</v>
      </c>
    </row>
    <row r="47">
      <c r="C47" s="50" t="s">
        <v>1925</v>
      </c>
    </row>
    <row r="48">
      <c r="C48" s="50" t="s">
        <v>1926</v>
      </c>
      <c r="D48">
        <f>(D40+F40)*10</f>
        <v>0</v>
      </c>
    </row>
    <row r="49">
      <c r="C49" s="50" t="s">
        <v>1927</v>
      </c>
      <c r="D49">
        <f>C40*15</f>
        <v>0</v>
      </c>
    </row>
    <row r="50">
      <c r="C50" s="50" t="s">
        <v>421</v>
      </c>
      <c r="D50">
        <f>SUM(D48:D49)</f>
        <v>0</v>
      </c>
    </row>
  </sheetData>
  <conditionalFormatting sqref="A1">
    <cfRule type="notContainsBlanks" dxfId="1" priority="1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3" max="3" width="15.44"/>
  </cols>
  <sheetData>
    <row r="1">
      <c r="C1" s="117" t="s">
        <v>135</v>
      </c>
      <c r="D1" s="117" t="s">
        <v>327</v>
      </c>
      <c r="E1" t="s">
        <v>100</v>
      </c>
      <c r="F1" t="s">
        <v>308</v>
      </c>
    </row>
    <row r="2">
      <c r="A2" t="s">
        <v>456</v>
      </c>
      <c r="B2" t="s">
        <v>457</v>
      </c>
      <c r="F2">
        <v>1.0</v>
      </c>
    </row>
    <row r="3">
      <c r="A3" t="s">
        <v>460</v>
      </c>
      <c r="B3" t="s">
        <v>461</v>
      </c>
      <c r="F3">
        <v>1.0</v>
      </c>
    </row>
    <row r="4">
      <c r="A4" t="s">
        <v>1719</v>
      </c>
      <c r="B4" t="s">
        <v>1720</v>
      </c>
      <c r="D4">
        <v>1.0</v>
      </c>
    </row>
    <row r="5">
      <c r="A5" t="s">
        <v>243</v>
      </c>
      <c r="B5" t="s">
        <v>244</v>
      </c>
      <c r="C5">
        <v>1.0</v>
      </c>
    </row>
    <row r="6">
      <c r="A6" t="s">
        <v>408</v>
      </c>
      <c r="B6" t="s">
        <v>409</v>
      </c>
      <c r="E6">
        <v>1.0</v>
      </c>
    </row>
    <row r="7">
      <c r="A7" t="s">
        <v>1686</v>
      </c>
      <c r="B7" t="s">
        <v>1704</v>
      </c>
      <c r="C7">
        <v>1.0</v>
      </c>
    </row>
    <row r="8">
      <c r="A8" t="s">
        <v>486</v>
      </c>
      <c r="B8" t="s">
        <v>487</v>
      </c>
      <c r="E8">
        <v>1.0</v>
      </c>
    </row>
    <row r="9">
      <c r="A9" t="s">
        <v>901</v>
      </c>
      <c r="B9" t="s">
        <v>1826</v>
      </c>
      <c r="C9">
        <v>1.0</v>
      </c>
    </row>
    <row r="10">
      <c r="A10" t="s">
        <v>560</v>
      </c>
      <c r="B10" t="s">
        <v>561</v>
      </c>
      <c r="C10">
        <v>1.0</v>
      </c>
    </row>
    <row r="11">
      <c r="A11" t="s">
        <v>234</v>
      </c>
      <c r="B11" t="s">
        <v>235</v>
      </c>
      <c r="E11">
        <v>1.0</v>
      </c>
    </row>
    <row r="12">
      <c r="A12" t="s">
        <v>590</v>
      </c>
      <c r="B12" t="s">
        <v>591</v>
      </c>
      <c r="F12">
        <v>1.0</v>
      </c>
    </row>
    <row r="13">
      <c r="A13" t="s">
        <v>1560</v>
      </c>
      <c r="B13" t="s">
        <v>1561</v>
      </c>
      <c r="D13">
        <v>1.0</v>
      </c>
    </row>
    <row r="14">
      <c r="A14" t="s">
        <v>1344</v>
      </c>
      <c r="B14" t="s">
        <v>890</v>
      </c>
      <c r="F14">
        <v>1.0</v>
      </c>
    </row>
    <row r="15">
      <c r="A15" t="s">
        <v>225</v>
      </c>
      <c r="B15" t="s">
        <v>226</v>
      </c>
      <c r="E15">
        <v>1.0</v>
      </c>
    </row>
    <row r="16">
      <c r="A16" t="s">
        <v>620</v>
      </c>
      <c r="B16" t="s">
        <v>621</v>
      </c>
      <c r="F16">
        <v>1.0</v>
      </c>
    </row>
    <row r="17">
      <c r="A17" t="s">
        <v>176</v>
      </c>
      <c r="B17" t="s">
        <v>177</v>
      </c>
      <c r="C17">
        <v>1.0</v>
      </c>
    </row>
    <row r="18">
      <c r="A18" t="s">
        <v>631</v>
      </c>
      <c r="B18" t="s">
        <v>621</v>
      </c>
      <c r="D18">
        <v>1.0</v>
      </c>
    </row>
    <row r="19">
      <c r="A19" t="s">
        <v>253</v>
      </c>
      <c r="B19" t="s">
        <v>254</v>
      </c>
      <c r="C19">
        <v>1.0</v>
      </c>
    </row>
    <row r="20">
      <c r="A20" t="s">
        <v>516</v>
      </c>
      <c r="B20" t="s">
        <v>517</v>
      </c>
      <c r="C20">
        <v>1.0</v>
      </c>
    </row>
    <row r="21">
      <c r="A21" t="s">
        <v>1714</v>
      </c>
      <c r="B21" t="s">
        <v>1715</v>
      </c>
      <c r="D21">
        <v>1.0</v>
      </c>
    </row>
    <row r="22">
      <c r="A22" t="s">
        <v>165</v>
      </c>
      <c r="B22" t="s">
        <v>166</v>
      </c>
      <c r="E22">
        <v>1.0</v>
      </c>
    </row>
    <row r="23">
      <c r="A23" t="s">
        <v>259</v>
      </c>
      <c r="B23" t="s">
        <v>260</v>
      </c>
      <c r="E23">
        <v>1.0</v>
      </c>
    </row>
    <row r="24">
      <c r="A24" t="s">
        <v>335</v>
      </c>
      <c r="B24" t="s">
        <v>336</v>
      </c>
      <c r="E24">
        <v>1.0</v>
      </c>
    </row>
    <row r="25">
      <c r="A25" t="s">
        <v>140</v>
      </c>
      <c r="B25" t="s">
        <v>142</v>
      </c>
      <c r="E25">
        <v>1.0</v>
      </c>
    </row>
    <row r="26">
      <c r="A26" t="s">
        <v>205</v>
      </c>
      <c r="B26" t="s">
        <v>206</v>
      </c>
      <c r="E26">
        <v>1.0</v>
      </c>
    </row>
    <row r="27">
      <c r="A27" t="s">
        <v>1924</v>
      </c>
      <c r="C27">
        <v>7.0</v>
      </c>
      <c r="D27">
        <v>4.0</v>
      </c>
      <c r="E27">
        <v>9.0</v>
      </c>
      <c r="F27">
        <v>5.0</v>
      </c>
    </row>
    <row r="34">
      <c r="C34" s="50" t="s">
        <v>1925</v>
      </c>
    </row>
    <row r="35">
      <c r="C35" s="50" t="s">
        <v>1926</v>
      </c>
      <c r="D35">
        <f>(D29+F29)*10</f>
        <v>0</v>
      </c>
    </row>
    <row r="36">
      <c r="C36" s="50" t="s">
        <v>1927</v>
      </c>
      <c r="D36">
        <f>C29*15</f>
        <v>0</v>
      </c>
    </row>
    <row r="37">
      <c r="C37" s="50" t="s">
        <v>421</v>
      </c>
      <c r="D37">
        <f>SUM(D35:D36)</f>
        <v>0</v>
      </c>
    </row>
    <row r="39">
      <c r="C39" s="50" t="s">
        <v>1928</v>
      </c>
      <c r="D39">
        <f>D37-35-93.53</f>
        <v>-128.53</v>
      </c>
    </row>
  </sheetData>
  <conditionalFormatting sqref="A1">
    <cfRule type="notContainsBlanks" dxfId="1" priority="1">
      <formula>LEN(TRIM(A1))&gt;0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8" max="8" width="5.56"/>
    <col customWidth="1" min="9" max="9" width="6.0"/>
    <col customWidth="1" min="10" max="10" width="8.11"/>
  </cols>
  <sheetData>
    <row r="1">
      <c r="A1" s="195" t="s">
        <v>1929</v>
      </c>
      <c r="E1" s="50"/>
      <c r="F1" s="50"/>
      <c r="H1" s="196"/>
      <c r="J1" s="196"/>
    </row>
    <row r="2">
      <c r="A2" s="197" t="s">
        <v>1930</v>
      </c>
      <c r="B2" s="58">
        <v>42370.0</v>
      </c>
      <c r="D2" s="195"/>
      <c r="E2" s="195"/>
      <c r="F2" s="195"/>
      <c r="G2" s="50"/>
      <c r="H2" s="50"/>
      <c r="J2" s="196"/>
    </row>
    <row r="3">
      <c r="D3" s="195"/>
      <c r="E3" s="195"/>
      <c r="F3" s="195"/>
      <c r="G3" s="195"/>
      <c r="H3" s="195"/>
      <c r="J3" s="196"/>
    </row>
    <row r="4">
      <c r="B4" s="198"/>
      <c r="C4" s="199" t="s">
        <v>1931</v>
      </c>
      <c r="D4" s="199" t="s">
        <v>1932</v>
      </c>
      <c r="E4" s="199" t="s">
        <v>144</v>
      </c>
      <c r="F4" s="199" t="s">
        <v>109</v>
      </c>
      <c r="G4" s="199" t="s">
        <v>95</v>
      </c>
      <c r="J4" s="196"/>
    </row>
    <row r="5">
      <c r="B5" s="199" t="s">
        <v>421</v>
      </c>
      <c r="C5" s="200">
        <f>COUNTA($I11:$I111)</f>
        <v>0</v>
      </c>
      <c r="D5" s="200">
        <f>COUNTIF($G11:$G111, "=Kirkland")</f>
        <v>0</v>
      </c>
      <c r="E5" s="200">
        <f>COUNTIF($G11:$G111, "=Redmond")</f>
        <v>0</v>
      </c>
      <c r="F5" s="200">
        <f>COUNTIF($G11:$G111, "=Issaquah")</f>
        <v>0</v>
      </c>
      <c r="G5" s="200">
        <f>COUNTIF($G11:$G105, "=Seattle")</f>
        <v>0</v>
      </c>
      <c r="J5" s="196"/>
    </row>
    <row r="6">
      <c r="B6" s="199" t="s">
        <v>1927</v>
      </c>
      <c r="C6" s="200">
        <f>COUNTIF($I$11:$I$111,"=Adult")</f>
        <v>0</v>
      </c>
      <c r="D6" s="200">
        <f>COUNTIFS($G$11:$G$111, "=Kirkland",$I$11:$I$111, "=Adult")</f>
        <v>0</v>
      </c>
      <c r="E6" s="200">
        <f>COUNTIFS($G$11:$G$111, "=Redmond",$I$11:$I$111, "=Adult")</f>
        <v>0</v>
      </c>
      <c r="F6" s="200">
        <f>COUNTIFS($G$11:$G$111, "=Issaquah",$I$11:$I$111, "=Adult")</f>
        <v>0</v>
      </c>
      <c r="G6" s="200">
        <f>COUNTIFS($G$11:$G$111, "=Seattle",$I$11:$I$111, "=Adult")</f>
        <v>0</v>
      </c>
      <c r="J6" s="196"/>
    </row>
    <row r="7">
      <c r="B7" s="199" t="s">
        <v>1933</v>
      </c>
      <c r="C7" s="200">
        <f>COUNTIF($I$11:$I$111,"=Junior")</f>
        <v>0</v>
      </c>
      <c r="D7" s="200">
        <f>COUNTIFS($G$11:$G$111, "=Kirkland",$I$11:$I$111, "=Junior")</f>
        <v>0</v>
      </c>
      <c r="E7" s="200">
        <f>COUNTIFS($G$11:$G$111, "=Redmond",$I$11:$I$111, "=Junior")</f>
        <v>0</v>
      </c>
      <c r="F7" s="200">
        <f>COUNTIFS($G$11:$G$111, "=Issaquah",$I$11:$I$111, "=Junior")</f>
        <v>0</v>
      </c>
      <c r="G7" s="200">
        <f>COUNTIFS($G$11:$G$111, "=Seattle",$I$11:$I$111, "=Junior")</f>
        <v>0</v>
      </c>
      <c r="J7" s="196"/>
    </row>
    <row r="8">
      <c r="B8" s="199" t="s">
        <v>1934</v>
      </c>
      <c r="C8" s="200">
        <f>COUNTIF($I$11:$I$111,"=Child")</f>
        <v>0</v>
      </c>
      <c r="D8" s="200">
        <f>COUNTIFS($G$11:$G$111, "=Kirkland",$I$11:$I$111, "=Child")</f>
        <v>0</v>
      </c>
      <c r="E8" s="200">
        <f>COUNTIFS($G$11:$G$111, "=Redmond",$I$11:$I$111, "=Child")</f>
        <v>0</v>
      </c>
      <c r="F8" s="200">
        <f>COUNTIFS($G$11:$G$111, "=Issaquah",$I$11:$I$111, "=Child")</f>
        <v>0</v>
      </c>
      <c r="G8" s="200">
        <f>COUNTIFS($G$11:$G$111, "=Seattle",$I$11:$I$111, "=Child")</f>
        <v>0</v>
      </c>
      <c r="J8" s="196"/>
    </row>
    <row r="9">
      <c r="A9" s="195"/>
      <c r="B9" s="195"/>
      <c r="C9" s="195"/>
      <c r="D9" s="195"/>
      <c r="E9" s="195"/>
      <c r="F9" s="195"/>
      <c r="G9" s="195"/>
      <c r="H9" s="201"/>
      <c r="J9" s="196"/>
    </row>
    <row r="10">
      <c r="A10" s="195" t="s">
        <v>1935</v>
      </c>
      <c r="B10" s="195" t="s">
        <v>1</v>
      </c>
      <c r="C10" s="195" t="s">
        <v>2</v>
      </c>
      <c r="D10" s="195" t="s">
        <v>3</v>
      </c>
      <c r="E10" s="195" t="s">
        <v>1936</v>
      </c>
      <c r="F10" s="195" t="s">
        <v>8</v>
      </c>
      <c r="G10" s="195" t="s">
        <v>7</v>
      </c>
      <c r="H10" s="195" t="s">
        <v>11</v>
      </c>
      <c r="I10" s="195" t="s">
        <v>9</v>
      </c>
      <c r="J10" s="202" t="s">
        <v>20</v>
      </c>
    </row>
    <row r="11">
      <c r="A11" t="str">
        <f>IFERROR(__xludf.DUMMYFUNCTION("QUERY(Students!A4:O349
, ""select A,B,C,D,E,F,G,I,J,K where (K &gt;= ""&amp;B2&amp;"")"")"),"#N/A")</f>
        <v>#N/A</v>
      </c>
      <c r="H11" s="196"/>
      <c r="I11" s="196"/>
      <c r="J11" s="196"/>
    </row>
    <row r="12">
      <c r="H12" s="196"/>
      <c r="I12" s="196"/>
      <c r="J12" s="196"/>
    </row>
    <row r="13">
      <c r="H13" s="196"/>
      <c r="I13" s="196"/>
      <c r="J13" s="196"/>
    </row>
    <row r="14">
      <c r="H14" s="196"/>
      <c r="I14" s="196"/>
      <c r="J14" s="196"/>
    </row>
    <row r="15">
      <c r="H15" s="196"/>
      <c r="I15" s="196"/>
      <c r="J15" s="196"/>
    </row>
    <row r="16">
      <c r="H16" s="196"/>
      <c r="I16" s="196"/>
      <c r="J16" s="196"/>
    </row>
    <row r="17">
      <c r="H17" s="196"/>
      <c r="I17" s="196"/>
      <c r="J17" s="196"/>
    </row>
    <row r="18">
      <c r="H18" s="196"/>
      <c r="I18" s="196"/>
      <c r="J18" s="196"/>
    </row>
    <row r="19">
      <c r="H19" s="196"/>
      <c r="I19" s="196"/>
      <c r="J19" s="196"/>
    </row>
    <row r="20">
      <c r="H20" s="196"/>
      <c r="I20" s="196"/>
      <c r="J20" s="196"/>
    </row>
    <row r="21">
      <c r="H21" s="196"/>
      <c r="I21" s="196"/>
      <c r="J21" s="196"/>
    </row>
    <row r="22">
      <c r="H22" s="196"/>
      <c r="I22" s="196"/>
      <c r="J22" s="196"/>
    </row>
    <row r="23">
      <c r="H23" s="196"/>
      <c r="I23" s="196"/>
      <c r="J23" s="196"/>
    </row>
    <row r="24">
      <c r="H24" s="196"/>
      <c r="I24" s="196"/>
      <c r="J24" s="196"/>
    </row>
    <row r="25">
      <c r="H25" s="196"/>
      <c r="I25" s="196"/>
      <c r="J25" s="196"/>
    </row>
    <row r="26">
      <c r="H26" s="196"/>
      <c r="I26" s="196"/>
      <c r="J26" s="196"/>
    </row>
    <row r="27">
      <c r="F27" s="50"/>
      <c r="G27" s="50"/>
      <c r="H27" s="196"/>
      <c r="J27" s="196"/>
    </row>
    <row r="28">
      <c r="F28" s="50"/>
      <c r="G28" s="50"/>
      <c r="H28" s="196"/>
      <c r="J28" s="196"/>
    </row>
    <row r="29">
      <c r="F29" s="50"/>
      <c r="G29" s="50"/>
      <c r="H29" s="196"/>
      <c r="J29" s="196"/>
    </row>
    <row r="30">
      <c r="F30" s="50"/>
      <c r="G30" s="50"/>
      <c r="H30" s="196"/>
      <c r="J30" s="196"/>
    </row>
    <row r="31">
      <c r="F31" s="50"/>
      <c r="G31" s="50"/>
      <c r="H31" s="196"/>
      <c r="J31" s="196"/>
    </row>
    <row r="32">
      <c r="F32" s="50"/>
      <c r="G32" s="50"/>
      <c r="H32" s="196"/>
      <c r="J32" s="196"/>
    </row>
    <row r="33">
      <c r="F33" s="50"/>
      <c r="G33" s="50"/>
      <c r="H33" s="196"/>
      <c r="J33" s="196"/>
    </row>
    <row r="34">
      <c r="F34" s="50"/>
      <c r="G34" s="50"/>
      <c r="H34" s="196"/>
      <c r="J34" s="196"/>
    </row>
    <row r="35">
      <c r="F35" s="50"/>
      <c r="G35" s="50"/>
      <c r="H35" s="196"/>
      <c r="J35" s="196"/>
    </row>
    <row r="36">
      <c r="F36" s="50"/>
      <c r="G36" s="50"/>
      <c r="H36" s="196"/>
      <c r="J36" s="196"/>
    </row>
    <row r="37">
      <c r="H37" s="196"/>
      <c r="J37" s="196"/>
    </row>
    <row r="38">
      <c r="H38" s="196"/>
      <c r="J38" s="196"/>
    </row>
    <row r="39">
      <c r="H39" s="196"/>
      <c r="J39" s="196"/>
    </row>
    <row r="40">
      <c r="H40" s="196"/>
      <c r="J40" s="196"/>
    </row>
    <row r="41">
      <c r="H41" s="196"/>
      <c r="J41" s="196"/>
    </row>
    <row r="42">
      <c r="H42" s="196"/>
      <c r="J42" s="196"/>
    </row>
    <row r="43">
      <c r="H43" s="196"/>
      <c r="J43" s="196"/>
    </row>
    <row r="44">
      <c r="H44" s="196"/>
      <c r="J44" s="196"/>
    </row>
    <row r="45">
      <c r="H45" s="196"/>
      <c r="J45" s="196"/>
    </row>
    <row r="46">
      <c r="H46" s="196"/>
      <c r="J46" s="196"/>
    </row>
    <row r="47">
      <c r="H47" s="196"/>
      <c r="J47" s="196"/>
    </row>
    <row r="48">
      <c r="H48" s="196"/>
      <c r="J48" s="196"/>
    </row>
    <row r="49">
      <c r="H49" s="196"/>
      <c r="J49" s="196"/>
    </row>
    <row r="50">
      <c r="H50" s="196"/>
      <c r="J50" s="196"/>
    </row>
    <row r="51">
      <c r="H51" s="196"/>
      <c r="J51" s="196"/>
    </row>
    <row r="52">
      <c r="H52" s="196"/>
      <c r="J52" s="196"/>
    </row>
    <row r="53">
      <c r="H53" s="196"/>
      <c r="J53" s="196"/>
    </row>
    <row r="54">
      <c r="H54" s="196"/>
      <c r="J54" s="196"/>
    </row>
    <row r="55">
      <c r="H55" s="196"/>
      <c r="J55" s="196"/>
    </row>
    <row r="56">
      <c r="H56" s="196"/>
      <c r="J56" s="196"/>
    </row>
    <row r="57">
      <c r="H57" s="196"/>
      <c r="J57" s="196"/>
    </row>
    <row r="58">
      <c r="H58" s="196"/>
      <c r="J58" s="196"/>
    </row>
    <row r="59">
      <c r="H59" s="196"/>
      <c r="J59" s="196"/>
    </row>
    <row r="60">
      <c r="H60" s="196"/>
      <c r="J60" s="196"/>
    </row>
    <row r="61">
      <c r="H61" s="196"/>
      <c r="J61" s="196"/>
    </row>
    <row r="62">
      <c r="H62" s="196"/>
      <c r="J62" s="196"/>
    </row>
    <row r="63">
      <c r="H63" s="196"/>
      <c r="J63" s="196"/>
    </row>
    <row r="64">
      <c r="H64" s="196"/>
      <c r="J64" s="196"/>
    </row>
    <row r="65">
      <c r="H65" s="196"/>
      <c r="J65" s="196"/>
    </row>
    <row r="66">
      <c r="H66" s="196"/>
      <c r="J66" s="196"/>
    </row>
    <row r="67">
      <c r="H67" s="196"/>
      <c r="J67" s="196"/>
    </row>
    <row r="68">
      <c r="H68" s="196"/>
      <c r="J68" s="196"/>
    </row>
    <row r="69">
      <c r="H69" s="196"/>
      <c r="J69" s="196"/>
    </row>
    <row r="70">
      <c r="H70" s="196"/>
      <c r="J70" s="196"/>
    </row>
    <row r="71">
      <c r="H71" s="196"/>
      <c r="J71" s="196"/>
    </row>
    <row r="72">
      <c r="H72" s="196"/>
      <c r="J72" s="196"/>
    </row>
    <row r="73">
      <c r="H73" s="196"/>
      <c r="J73" s="196"/>
    </row>
    <row r="74">
      <c r="H74" s="196"/>
      <c r="J74" s="196"/>
    </row>
    <row r="75">
      <c r="H75" s="196"/>
      <c r="J75" s="196"/>
    </row>
    <row r="76">
      <c r="H76" s="196"/>
      <c r="J76" s="196"/>
    </row>
    <row r="77">
      <c r="H77" s="196"/>
      <c r="J77" s="196"/>
    </row>
    <row r="78">
      <c r="H78" s="196"/>
      <c r="J78" s="196"/>
    </row>
    <row r="79">
      <c r="H79" s="196"/>
      <c r="J79" s="196"/>
    </row>
    <row r="80">
      <c r="H80" s="196"/>
      <c r="J80" s="196"/>
    </row>
    <row r="81">
      <c r="H81" s="196"/>
      <c r="J81" s="196"/>
    </row>
    <row r="82">
      <c r="H82" s="196"/>
      <c r="J82" s="196"/>
    </row>
    <row r="83">
      <c r="H83" s="196"/>
      <c r="J83" s="196"/>
    </row>
    <row r="84">
      <c r="H84" s="196"/>
      <c r="J84" s="196"/>
    </row>
    <row r="85">
      <c r="H85" s="196"/>
      <c r="J85" s="196"/>
    </row>
    <row r="86">
      <c r="H86" s="196"/>
      <c r="J86" s="196"/>
    </row>
    <row r="87">
      <c r="H87" s="196"/>
      <c r="J87" s="196"/>
    </row>
    <row r="88">
      <c r="H88" s="196"/>
      <c r="J88" s="196"/>
    </row>
    <row r="89">
      <c r="H89" s="196"/>
      <c r="J89" s="196"/>
    </row>
    <row r="90">
      <c r="H90" s="196"/>
      <c r="J90" s="196"/>
    </row>
    <row r="91">
      <c r="H91" s="196"/>
      <c r="J91" s="196"/>
    </row>
    <row r="92">
      <c r="H92" s="196"/>
      <c r="J92" s="196"/>
    </row>
    <row r="93">
      <c r="H93" s="196"/>
      <c r="J93" s="196"/>
    </row>
    <row r="94">
      <c r="H94" s="196"/>
      <c r="J94" s="196"/>
    </row>
    <row r="95">
      <c r="H95" s="196"/>
      <c r="J95" s="196"/>
    </row>
    <row r="96">
      <c r="H96" s="196"/>
      <c r="J96" s="196"/>
    </row>
    <row r="97">
      <c r="H97" s="196"/>
      <c r="J97" s="196"/>
    </row>
    <row r="98">
      <c r="H98" s="196"/>
      <c r="J98" s="196"/>
    </row>
    <row r="99">
      <c r="H99" s="196"/>
      <c r="J99" s="196"/>
    </row>
    <row r="100">
      <c r="H100" s="196"/>
      <c r="J100" s="196"/>
    </row>
    <row r="101">
      <c r="H101" s="196"/>
      <c r="J101" s="196"/>
    </row>
    <row r="102">
      <c r="H102" s="196"/>
      <c r="J102" s="196"/>
    </row>
    <row r="103">
      <c r="H103" s="196"/>
      <c r="J103" s="196"/>
    </row>
    <row r="104">
      <c r="H104" s="196"/>
      <c r="J104" s="196"/>
    </row>
    <row r="105">
      <c r="H105" s="196"/>
      <c r="J105" s="196"/>
    </row>
    <row r="106">
      <c r="H106" s="196"/>
      <c r="J106" s="196"/>
    </row>
    <row r="107">
      <c r="H107" s="196"/>
      <c r="J107" s="196"/>
    </row>
    <row r="108">
      <c r="H108" s="196"/>
      <c r="J108" s="196"/>
    </row>
    <row r="109">
      <c r="H109" s="196"/>
      <c r="J109" s="196"/>
    </row>
    <row r="110">
      <c r="H110" s="196"/>
      <c r="J110" s="196"/>
    </row>
    <row r="111">
      <c r="H111" s="196"/>
      <c r="J111" s="196"/>
    </row>
    <row r="112">
      <c r="H112" s="196"/>
      <c r="J112" s="196"/>
    </row>
    <row r="113">
      <c r="H113" s="196"/>
      <c r="J113" s="196"/>
    </row>
    <row r="114">
      <c r="H114" s="196"/>
      <c r="J114" s="196"/>
    </row>
    <row r="115">
      <c r="H115" s="196"/>
      <c r="J115" s="196"/>
    </row>
    <row r="116">
      <c r="H116" s="196"/>
      <c r="J116" s="196"/>
    </row>
    <row r="117">
      <c r="H117" s="196"/>
      <c r="J117" s="196"/>
    </row>
    <row r="118">
      <c r="H118" s="196"/>
      <c r="J118" s="196"/>
    </row>
    <row r="119">
      <c r="H119" s="196"/>
      <c r="J119" s="196"/>
    </row>
    <row r="120">
      <c r="H120" s="196"/>
      <c r="J120" s="196"/>
    </row>
    <row r="121">
      <c r="H121" s="196"/>
      <c r="J121" s="196"/>
    </row>
    <row r="122">
      <c r="H122" s="196"/>
      <c r="J122" s="196"/>
    </row>
    <row r="123">
      <c r="H123" s="196"/>
      <c r="J123" s="196"/>
    </row>
    <row r="124">
      <c r="H124" s="196"/>
      <c r="J124" s="196"/>
    </row>
    <row r="125">
      <c r="H125" s="196"/>
      <c r="J125" s="196"/>
    </row>
    <row r="126">
      <c r="H126" s="196"/>
      <c r="J126" s="196"/>
    </row>
    <row r="127">
      <c r="H127" s="196"/>
      <c r="J127" s="196"/>
    </row>
    <row r="128">
      <c r="H128" s="196"/>
      <c r="J128" s="196"/>
    </row>
    <row r="129">
      <c r="H129" s="196"/>
      <c r="J129" s="196"/>
    </row>
    <row r="130">
      <c r="H130" s="196"/>
      <c r="J130" s="196"/>
    </row>
    <row r="131">
      <c r="H131" s="196"/>
      <c r="J131" s="196"/>
    </row>
    <row r="132">
      <c r="H132" s="196"/>
      <c r="J132" s="196"/>
    </row>
    <row r="133">
      <c r="H133" s="196"/>
      <c r="J133" s="196"/>
    </row>
    <row r="134">
      <c r="H134" s="196"/>
      <c r="J134" s="196"/>
    </row>
    <row r="135">
      <c r="H135" s="196"/>
      <c r="J135" s="196"/>
    </row>
    <row r="136">
      <c r="H136" s="196"/>
      <c r="J136" s="196"/>
    </row>
    <row r="137">
      <c r="H137" s="196"/>
      <c r="J137" s="196"/>
    </row>
    <row r="138">
      <c r="H138" s="196"/>
      <c r="J138" s="196"/>
    </row>
    <row r="139">
      <c r="H139" s="196"/>
      <c r="J139" s="196"/>
    </row>
    <row r="140">
      <c r="H140" s="196"/>
      <c r="J140" s="196"/>
    </row>
    <row r="141">
      <c r="H141" s="196"/>
      <c r="J141" s="196"/>
    </row>
    <row r="142">
      <c r="H142" s="196"/>
      <c r="J142" s="196"/>
    </row>
    <row r="143">
      <c r="H143" s="196"/>
      <c r="J143" s="196"/>
    </row>
    <row r="144">
      <c r="H144" s="196"/>
      <c r="J144" s="196"/>
    </row>
    <row r="145">
      <c r="H145" s="196"/>
      <c r="J145" s="196"/>
    </row>
    <row r="146">
      <c r="H146" s="196"/>
      <c r="J146" s="196"/>
    </row>
    <row r="147">
      <c r="H147" s="196"/>
      <c r="J147" s="196"/>
    </row>
    <row r="148">
      <c r="H148" s="196"/>
      <c r="J148" s="196"/>
    </row>
    <row r="149">
      <c r="H149" s="196"/>
      <c r="J149" s="196"/>
    </row>
    <row r="150">
      <c r="H150" s="196"/>
      <c r="J150" s="196"/>
    </row>
    <row r="151">
      <c r="H151" s="196"/>
      <c r="J151" s="196"/>
    </row>
    <row r="152">
      <c r="H152" s="196"/>
      <c r="J152" s="196"/>
    </row>
    <row r="153">
      <c r="H153" s="196"/>
      <c r="J153" s="196"/>
    </row>
    <row r="154">
      <c r="H154" s="196"/>
      <c r="J154" s="196"/>
    </row>
    <row r="155">
      <c r="H155" s="196"/>
      <c r="J155" s="196"/>
    </row>
    <row r="156">
      <c r="H156" s="196"/>
      <c r="J156" s="196"/>
    </row>
    <row r="157">
      <c r="H157" s="196"/>
      <c r="J157" s="196"/>
    </row>
    <row r="158">
      <c r="H158" s="196"/>
      <c r="J158" s="196"/>
    </row>
    <row r="159">
      <c r="H159" s="196"/>
      <c r="J159" s="196"/>
    </row>
    <row r="160">
      <c r="H160" s="196"/>
      <c r="J160" s="196"/>
    </row>
    <row r="161">
      <c r="H161" s="196"/>
      <c r="J161" s="196"/>
    </row>
    <row r="162">
      <c r="H162" s="196"/>
      <c r="J162" s="196"/>
    </row>
    <row r="163">
      <c r="H163" s="196"/>
      <c r="J163" s="196"/>
    </row>
    <row r="164">
      <c r="H164" s="196"/>
      <c r="J164" s="196"/>
    </row>
    <row r="165">
      <c r="H165" s="196"/>
      <c r="J165" s="196"/>
    </row>
    <row r="166">
      <c r="H166" s="196"/>
      <c r="J166" s="196"/>
    </row>
    <row r="167">
      <c r="H167" s="196"/>
      <c r="J167" s="196"/>
    </row>
    <row r="168">
      <c r="H168" s="196"/>
      <c r="J168" s="196"/>
    </row>
    <row r="169">
      <c r="H169" s="196"/>
      <c r="J169" s="196"/>
    </row>
    <row r="170">
      <c r="H170" s="196"/>
      <c r="J170" s="196"/>
    </row>
    <row r="171">
      <c r="H171" s="196"/>
      <c r="J171" s="196"/>
    </row>
    <row r="172">
      <c r="H172" s="196"/>
      <c r="J172" s="196"/>
    </row>
    <row r="173">
      <c r="H173" s="196"/>
      <c r="J173" s="196"/>
    </row>
    <row r="174">
      <c r="H174" s="196"/>
      <c r="J174" s="196"/>
    </row>
    <row r="175">
      <c r="H175" s="196"/>
      <c r="J175" s="196"/>
    </row>
    <row r="176">
      <c r="H176" s="196"/>
      <c r="J176" s="196"/>
    </row>
    <row r="177">
      <c r="H177" s="196"/>
      <c r="J177" s="196"/>
    </row>
    <row r="178">
      <c r="H178" s="196"/>
      <c r="J178" s="196"/>
    </row>
    <row r="179">
      <c r="H179" s="196"/>
      <c r="J179" s="196"/>
    </row>
    <row r="180">
      <c r="H180" s="196"/>
      <c r="J180" s="196"/>
    </row>
    <row r="181">
      <c r="H181" s="196"/>
      <c r="J181" s="196"/>
    </row>
    <row r="182">
      <c r="H182" s="196"/>
      <c r="J182" s="196"/>
    </row>
    <row r="183">
      <c r="H183" s="196"/>
      <c r="J183" s="196"/>
    </row>
    <row r="184">
      <c r="H184" s="196"/>
      <c r="J184" s="196"/>
    </row>
    <row r="185">
      <c r="H185" s="196"/>
      <c r="J185" s="196"/>
    </row>
    <row r="186">
      <c r="H186" s="196"/>
      <c r="J186" s="196"/>
    </row>
    <row r="187">
      <c r="H187" s="196"/>
      <c r="J187" s="196"/>
    </row>
    <row r="188">
      <c r="H188" s="196"/>
      <c r="J188" s="196"/>
    </row>
    <row r="189">
      <c r="H189" s="196"/>
      <c r="J189" s="196"/>
    </row>
    <row r="190">
      <c r="H190" s="196"/>
      <c r="J190" s="196"/>
    </row>
    <row r="191">
      <c r="H191" s="196"/>
      <c r="J191" s="196"/>
    </row>
    <row r="192">
      <c r="H192" s="196"/>
      <c r="J192" s="196"/>
    </row>
    <row r="193">
      <c r="H193" s="196"/>
      <c r="J193" s="196"/>
    </row>
    <row r="194">
      <c r="H194" s="196"/>
      <c r="J194" s="196"/>
    </row>
    <row r="195">
      <c r="H195" s="196"/>
      <c r="J195" s="196"/>
    </row>
    <row r="196">
      <c r="H196" s="196"/>
      <c r="J196" s="196"/>
    </row>
    <row r="197">
      <c r="H197" s="196"/>
      <c r="J197" s="196"/>
    </row>
    <row r="198">
      <c r="H198" s="196"/>
      <c r="J198" s="196"/>
    </row>
    <row r="199">
      <c r="H199" s="196"/>
      <c r="J199" s="196"/>
    </row>
    <row r="200">
      <c r="H200" s="196"/>
      <c r="J200" s="196"/>
    </row>
    <row r="201">
      <c r="H201" s="196"/>
      <c r="J201" s="196"/>
    </row>
    <row r="202">
      <c r="H202" s="196"/>
      <c r="J202" s="196"/>
    </row>
    <row r="203">
      <c r="H203" s="196"/>
      <c r="J203" s="196"/>
    </row>
    <row r="204">
      <c r="H204" s="196"/>
      <c r="J204" s="196"/>
    </row>
    <row r="205">
      <c r="H205" s="196"/>
      <c r="J205" s="196"/>
    </row>
    <row r="206">
      <c r="H206" s="196"/>
      <c r="J206" s="196"/>
    </row>
    <row r="207">
      <c r="H207" s="196"/>
      <c r="J207" s="196"/>
    </row>
    <row r="208">
      <c r="H208" s="196"/>
      <c r="J208" s="196"/>
    </row>
    <row r="209">
      <c r="H209" s="196"/>
      <c r="J209" s="196"/>
    </row>
    <row r="210">
      <c r="H210" s="196"/>
      <c r="J210" s="196"/>
    </row>
    <row r="211">
      <c r="H211" s="196"/>
      <c r="J211" s="196"/>
    </row>
    <row r="212">
      <c r="H212" s="196"/>
      <c r="J212" s="196"/>
    </row>
    <row r="213">
      <c r="H213" s="196"/>
      <c r="J213" s="196"/>
    </row>
    <row r="214">
      <c r="H214" s="196"/>
      <c r="J214" s="196"/>
    </row>
    <row r="215">
      <c r="H215" s="196"/>
      <c r="J215" s="196"/>
    </row>
    <row r="216">
      <c r="H216" s="196"/>
      <c r="J216" s="196"/>
    </row>
    <row r="217">
      <c r="H217" s="196"/>
      <c r="J217" s="196"/>
    </row>
    <row r="218">
      <c r="H218" s="196"/>
      <c r="J218" s="196"/>
    </row>
    <row r="219">
      <c r="H219" s="196"/>
      <c r="J219" s="196"/>
    </row>
    <row r="220">
      <c r="H220" s="196"/>
      <c r="J220" s="196"/>
    </row>
    <row r="221">
      <c r="H221" s="196"/>
      <c r="J221" s="196"/>
    </row>
    <row r="222">
      <c r="H222" s="196"/>
      <c r="J222" s="196"/>
    </row>
    <row r="223">
      <c r="H223" s="196"/>
      <c r="J223" s="196"/>
    </row>
    <row r="224">
      <c r="H224" s="196"/>
      <c r="J224" s="196"/>
    </row>
    <row r="225">
      <c r="H225" s="196"/>
      <c r="J225" s="196"/>
    </row>
    <row r="226">
      <c r="H226" s="196"/>
      <c r="J226" s="196"/>
    </row>
    <row r="227">
      <c r="H227" s="196"/>
      <c r="J227" s="196"/>
    </row>
    <row r="228">
      <c r="H228" s="196"/>
      <c r="J228" s="196"/>
    </row>
    <row r="229">
      <c r="H229" s="196"/>
      <c r="J229" s="196"/>
    </row>
    <row r="230">
      <c r="H230" s="196"/>
      <c r="J230" s="196"/>
    </row>
    <row r="231">
      <c r="H231" s="196"/>
      <c r="J231" s="196"/>
    </row>
    <row r="232">
      <c r="H232" s="196"/>
      <c r="J232" s="196"/>
    </row>
    <row r="233">
      <c r="H233" s="196"/>
      <c r="J233" s="196"/>
    </row>
    <row r="234">
      <c r="H234" s="196"/>
      <c r="J234" s="196"/>
    </row>
    <row r="235">
      <c r="H235" s="196"/>
      <c r="J235" s="196"/>
    </row>
    <row r="236">
      <c r="H236" s="196"/>
      <c r="J236" s="196"/>
    </row>
    <row r="237">
      <c r="H237" s="196"/>
      <c r="J237" s="196"/>
    </row>
    <row r="238">
      <c r="H238" s="196"/>
      <c r="J238" s="196"/>
    </row>
    <row r="239">
      <c r="H239" s="196"/>
      <c r="J239" s="196"/>
    </row>
    <row r="240">
      <c r="H240" s="196"/>
      <c r="J240" s="196"/>
    </row>
    <row r="241">
      <c r="H241" s="196"/>
      <c r="J241" s="196"/>
    </row>
    <row r="242">
      <c r="H242" s="196"/>
      <c r="J242" s="196"/>
    </row>
    <row r="243">
      <c r="H243" s="196"/>
      <c r="J243" s="196"/>
    </row>
    <row r="244">
      <c r="H244" s="196"/>
      <c r="J244" s="196"/>
    </row>
    <row r="245">
      <c r="H245" s="196"/>
      <c r="J245" s="196"/>
    </row>
    <row r="246">
      <c r="H246" s="196"/>
      <c r="J246" s="196"/>
    </row>
    <row r="247">
      <c r="H247" s="196"/>
      <c r="J247" s="196"/>
    </row>
    <row r="248">
      <c r="H248" s="196"/>
      <c r="J248" s="196"/>
    </row>
    <row r="249">
      <c r="H249" s="196"/>
      <c r="J249" s="196"/>
    </row>
    <row r="250">
      <c r="H250" s="196"/>
      <c r="J250" s="196"/>
    </row>
    <row r="251">
      <c r="H251" s="196"/>
      <c r="J251" s="196"/>
    </row>
    <row r="252">
      <c r="H252" s="196"/>
      <c r="J252" s="196"/>
    </row>
    <row r="253">
      <c r="H253" s="196"/>
      <c r="J253" s="196"/>
    </row>
    <row r="254">
      <c r="H254" s="196"/>
      <c r="J254" s="196"/>
    </row>
    <row r="255">
      <c r="H255" s="196"/>
      <c r="J255" s="196"/>
    </row>
    <row r="256">
      <c r="H256" s="196"/>
      <c r="J256" s="196"/>
    </row>
    <row r="257">
      <c r="H257" s="196"/>
      <c r="J257" s="196"/>
    </row>
    <row r="258">
      <c r="H258" s="196"/>
      <c r="J258" s="196"/>
    </row>
    <row r="259">
      <c r="H259" s="196"/>
      <c r="J259" s="196"/>
    </row>
    <row r="260">
      <c r="H260" s="196"/>
      <c r="J260" s="196"/>
    </row>
    <row r="261">
      <c r="H261" s="196"/>
      <c r="J261" s="196"/>
    </row>
    <row r="262">
      <c r="H262" s="196"/>
      <c r="J262" s="196"/>
    </row>
    <row r="263">
      <c r="H263" s="196"/>
      <c r="J263" s="196"/>
    </row>
    <row r="264">
      <c r="H264" s="196"/>
      <c r="J264" s="196"/>
    </row>
    <row r="265">
      <c r="H265" s="196"/>
      <c r="J265" s="196"/>
    </row>
    <row r="266">
      <c r="H266" s="196"/>
      <c r="J266" s="196"/>
    </row>
    <row r="267">
      <c r="H267" s="196"/>
      <c r="J267" s="196"/>
    </row>
    <row r="268">
      <c r="H268" s="196"/>
      <c r="J268" s="196"/>
    </row>
    <row r="269">
      <c r="H269" s="196"/>
      <c r="J269" s="196"/>
    </row>
    <row r="270">
      <c r="H270" s="196"/>
      <c r="J270" s="196"/>
    </row>
    <row r="271">
      <c r="H271" s="196"/>
      <c r="J271" s="196"/>
    </row>
    <row r="272">
      <c r="H272" s="196"/>
      <c r="J272" s="196"/>
    </row>
    <row r="273">
      <c r="H273" s="196"/>
      <c r="J273" s="196"/>
    </row>
    <row r="274">
      <c r="H274" s="196"/>
      <c r="J274" s="196"/>
    </row>
    <row r="275">
      <c r="H275" s="196"/>
      <c r="J275" s="196"/>
    </row>
    <row r="276">
      <c r="H276" s="196"/>
      <c r="J276" s="196"/>
    </row>
    <row r="277">
      <c r="H277" s="196"/>
      <c r="J277" s="196"/>
    </row>
    <row r="278">
      <c r="H278" s="196"/>
      <c r="J278" s="196"/>
    </row>
    <row r="279">
      <c r="H279" s="196"/>
      <c r="J279" s="196"/>
    </row>
    <row r="280">
      <c r="H280" s="196"/>
      <c r="J280" s="196"/>
    </row>
    <row r="281">
      <c r="H281" s="196"/>
      <c r="J281" s="196"/>
    </row>
    <row r="282">
      <c r="H282" s="196"/>
      <c r="J282" s="196"/>
    </row>
    <row r="283">
      <c r="H283" s="196"/>
      <c r="J283" s="196"/>
    </row>
    <row r="284">
      <c r="H284" s="196"/>
      <c r="J284" s="196"/>
    </row>
    <row r="285">
      <c r="H285" s="196"/>
      <c r="J285" s="196"/>
    </row>
    <row r="286">
      <c r="H286" s="196"/>
      <c r="J286" s="196"/>
    </row>
    <row r="287">
      <c r="H287" s="196"/>
      <c r="J287" s="196"/>
    </row>
    <row r="288">
      <c r="H288" s="196"/>
      <c r="J288" s="196"/>
    </row>
    <row r="289">
      <c r="H289" s="196"/>
      <c r="J289" s="196"/>
    </row>
    <row r="290">
      <c r="H290" s="196"/>
      <c r="J290" s="196"/>
    </row>
    <row r="291">
      <c r="H291" s="196"/>
      <c r="J291" s="196"/>
    </row>
    <row r="292">
      <c r="H292" s="196"/>
      <c r="J292" s="196"/>
    </row>
    <row r="293">
      <c r="H293" s="196"/>
      <c r="J293" s="196"/>
    </row>
    <row r="294">
      <c r="H294" s="196"/>
      <c r="J294" s="196"/>
    </row>
    <row r="295">
      <c r="H295" s="196"/>
      <c r="J295" s="196"/>
    </row>
    <row r="296">
      <c r="H296" s="196"/>
      <c r="J296" s="196"/>
    </row>
    <row r="297">
      <c r="H297" s="196"/>
      <c r="J297" s="196"/>
    </row>
    <row r="298">
      <c r="H298" s="196"/>
      <c r="J298" s="196"/>
    </row>
    <row r="299">
      <c r="H299" s="196"/>
      <c r="J299" s="196"/>
    </row>
    <row r="300">
      <c r="H300" s="196"/>
      <c r="J300" s="196"/>
    </row>
    <row r="301">
      <c r="H301" s="196"/>
      <c r="J301" s="196"/>
    </row>
    <row r="302">
      <c r="H302" s="196"/>
      <c r="J302" s="196"/>
    </row>
    <row r="303">
      <c r="H303" s="196"/>
      <c r="J303" s="196"/>
    </row>
    <row r="304">
      <c r="H304" s="196"/>
      <c r="J304" s="196"/>
    </row>
    <row r="305">
      <c r="H305" s="196"/>
      <c r="J305" s="196"/>
    </row>
    <row r="306">
      <c r="H306" s="196"/>
      <c r="J306" s="196"/>
    </row>
    <row r="307">
      <c r="H307" s="196"/>
      <c r="J307" s="196"/>
    </row>
    <row r="308">
      <c r="H308" s="196"/>
      <c r="J308" s="196"/>
    </row>
    <row r="309">
      <c r="H309" s="196"/>
      <c r="J309" s="196"/>
    </row>
    <row r="310">
      <c r="H310" s="196"/>
      <c r="J310" s="196"/>
    </row>
    <row r="311">
      <c r="H311" s="196"/>
      <c r="J311" s="196"/>
    </row>
    <row r="312">
      <c r="H312" s="196"/>
      <c r="J312" s="196"/>
    </row>
    <row r="313">
      <c r="H313" s="196"/>
      <c r="J313" s="196"/>
    </row>
    <row r="314">
      <c r="H314" s="196"/>
      <c r="J314" s="196"/>
    </row>
    <row r="315">
      <c r="H315" s="196"/>
      <c r="J315" s="196"/>
    </row>
    <row r="316">
      <c r="H316" s="196"/>
      <c r="J316" s="196"/>
    </row>
    <row r="317">
      <c r="H317" s="196"/>
      <c r="J317" s="196"/>
    </row>
    <row r="318">
      <c r="H318" s="196"/>
      <c r="J318" s="196"/>
    </row>
    <row r="319">
      <c r="H319" s="196"/>
      <c r="J319" s="196"/>
    </row>
    <row r="320">
      <c r="H320" s="196"/>
      <c r="J320" s="196"/>
    </row>
    <row r="321">
      <c r="H321" s="196"/>
      <c r="J321" s="196"/>
    </row>
    <row r="322">
      <c r="H322" s="196"/>
      <c r="J322" s="196"/>
    </row>
    <row r="323">
      <c r="H323" s="196"/>
      <c r="J323" s="196"/>
    </row>
    <row r="324">
      <c r="H324" s="196"/>
      <c r="J324" s="196"/>
    </row>
    <row r="325">
      <c r="H325" s="196"/>
      <c r="J325" s="196"/>
    </row>
    <row r="326">
      <c r="H326" s="196"/>
      <c r="J326" s="196"/>
    </row>
    <row r="327">
      <c r="H327" s="196"/>
      <c r="J327" s="196"/>
    </row>
    <row r="328">
      <c r="H328" s="196"/>
      <c r="J328" s="196"/>
    </row>
    <row r="329">
      <c r="H329" s="196"/>
      <c r="J329" s="196"/>
    </row>
    <row r="330">
      <c r="H330" s="196"/>
      <c r="J330" s="196"/>
    </row>
    <row r="331">
      <c r="H331" s="196"/>
      <c r="J331" s="196"/>
    </row>
    <row r="332">
      <c r="H332" s="196"/>
      <c r="J332" s="196"/>
    </row>
    <row r="333">
      <c r="H333" s="196"/>
      <c r="J333" s="196"/>
    </row>
    <row r="334">
      <c r="H334" s="196"/>
      <c r="J334" s="196"/>
    </row>
    <row r="335">
      <c r="H335" s="196"/>
      <c r="J335" s="196"/>
    </row>
    <row r="336">
      <c r="H336" s="196"/>
      <c r="J336" s="196"/>
    </row>
    <row r="337">
      <c r="H337" s="196"/>
      <c r="J337" s="196"/>
    </row>
    <row r="338">
      <c r="H338" s="196"/>
      <c r="J338" s="196"/>
    </row>
    <row r="339">
      <c r="H339" s="196"/>
      <c r="J339" s="196"/>
    </row>
    <row r="340">
      <c r="H340" s="196"/>
      <c r="J340" s="196"/>
    </row>
    <row r="341">
      <c r="H341" s="196"/>
      <c r="J341" s="196"/>
    </row>
    <row r="342">
      <c r="H342" s="196"/>
      <c r="J342" s="196"/>
    </row>
    <row r="343">
      <c r="H343" s="196"/>
      <c r="J343" s="196"/>
    </row>
    <row r="344">
      <c r="H344" s="196"/>
      <c r="J344" s="196"/>
    </row>
    <row r="345">
      <c r="H345" s="196"/>
      <c r="J345" s="196"/>
    </row>
    <row r="346">
      <c r="H346" s="196"/>
      <c r="J346" s="196"/>
    </row>
    <row r="347">
      <c r="H347" s="196"/>
      <c r="J347" s="196"/>
    </row>
    <row r="348">
      <c r="H348" s="196"/>
      <c r="J348" s="196"/>
    </row>
    <row r="349">
      <c r="H349" s="196"/>
      <c r="J349" s="196"/>
    </row>
    <row r="350">
      <c r="H350" s="196"/>
      <c r="J350" s="196"/>
    </row>
    <row r="351">
      <c r="H351" s="196"/>
      <c r="J351" s="196"/>
    </row>
    <row r="352">
      <c r="H352" s="196"/>
      <c r="J352" s="196"/>
    </row>
    <row r="353">
      <c r="H353" s="196"/>
      <c r="J353" s="196"/>
    </row>
    <row r="354">
      <c r="H354" s="196"/>
      <c r="J354" s="196"/>
    </row>
    <row r="355">
      <c r="H355" s="196"/>
      <c r="J355" s="196"/>
    </row>
    <row r="356">
      <c r="H356" s="196"/>
      <c r="J356" s="196"/>
    </row>
    <row r="357">
      <c r="H357" s="196"/>
      <c r="J357" s="196"/>
    </row>
    <row r="358">
      <c r="H358" s="196"/>
      <c r="J358" s="196"/>
    </row>
    <row r="359">
      <c r="H359" s="196"/>
      <c r="J359" s="196"/>
    </row>
    <row r="360">
      <c r="H360" s="196"/>
      <c r="J360" s="196"/>
    </row>
    <row r="361">
      <c r="H361" s="196"/>
      <c r="J361" s="196"/>
    </row>
    <row r="362">
      <c r="H362" s="196"/>
      <c r="J362" s="196"/>
    </row>
    <row r="363">
      <c r="H363" s="196"/>
      <c r="J363" s="196"/>
    </row>
    <row r="364">
      <c r="H364" s="196"/>
      <c r="J364" s="196"/>
    </row>
    <row r="365">
      <c r="H365" s="196"/>
      <c r="J365" s="196"/>
    </row>
    <row r="366">
      <c r="H366" s="196"/>
      <c r="J366" s="196"/>
    </row>
    <row r="367">
      <c r="H367" s="196"/>
      <c r="J367" s="196"/>
    </row>
    <row r="368">
      <c r="H368" s="196"/>
      <c r="J368" s="196"/>
    </row>
    <row r="369">
      <c r="H369" s="196"/>
      <c r="J369" s="196"/>
    </row>
    <row r="370">
      <c r="H370" s="196"/>
      <c r="J370" s="196"/>
    </row>
    <row r="371">
      <c r="H371" s="196"/>
      <c r="J371" s="196"/>
    </row>
    <row r="372">
      <c r="H372" s="196"/>
      <c r="J372" s="196"/>
    </row>
    <row r="373">
      <c r="H373" s="196"/>
      <c r="J373" s="196"/>
    </row>
    <row r="374">
      <c r="H374" s="196"/>
      <c r="J374" s="196"/>
    </row>
    <row r="375">
      <c r="H375" s="196"/>
      <c r="J375" s="196"/>
    </row>
    <row r="376">
      <c r="H376" s="196"/>
      <c r="J376" s="196"/>
    </row>
    <row r="377">
      <c r="H377" s="196"/>
      <c r="J377" s="196"/>
    </row>
    <row r="378">
      <c r="H378" s="196"/>
      <c r="J378" s="196"/>
    </row>
    <row r="379">
      <c r="H379" s="196"/>
      <c r="J379" s="196"/>
    </row>
    <row r="380">
      <c r="H380" s="196"/>
      <c r="J380" s="196"/>
    </row>
    <row r="381">
      <c r="H381" s="196"/>
      <c r="J381" s="196"/>
    </row>
    <row r="382">
      <c r="H382" s="196"/>
      <c r="J382" s="196"/>
    </row>
    <row r="383">
      <c r="H383" s="196"/>
      <c r="J383" s="196"/>
    </row>
    <row r="384">
      <c r="H384" s="196"/>
      <c r="J384" s="196"/>
    </row>
    <row r="385">
      <c r="H385" s="196"/>
      <c r="J385" s="196"/>
    </row>
    <row r="386">
      <c r="H386" s="196"/>
      <c r="J386" s="196"/>
    </row>
    <row r="387">
      <c r="H387" s="196"/>
      <c r="J387" s="196"/>
    </row>
    <row r="388">
      <c r="H388" s="196"/>
      <c r="J388" s="196"/>
    </row>
    <row r="389">
      <c r="H389" s="196"/>
      <c r="J389" s="196"/>
    </row>
    <row r="390">
      <c r="H390" s="196"/>
      <c r="J390" s="196"/>
    </row>
    <row r="391">
      <c r="H391" s="196"/>
      <c r="J391" s="196"/>
    </row>
    <row r="392">
      <c r="H392" s="196"/>
      <c r="J392" s="196"/>
    </row>
    <row r="393">
      <c r="H393" s="196"/>
      <c r="J393" s="196"/>
    </row>
    <row r="394">
      <c r="H394" s="196"/>
      <c r="J394" s="196"/>
    </row>
    <row r="395">
      <c r="H395" s="196"/>
      <c r="J395" s="196"/>
    </row>
    <row r="396">
      <c r="H396" s="196"/>
      <c r="J396" s="196"/>
    </row>
    <row r="397">
      <c r="H397" s="196"/>
      <c r="J397" s="196"/>
    </row>
    <row r="398">
      <c r="H398" s="196"/>
      <c r="J398" s="196"/>
    </row>
    <row r="399">
      <c r="H399" s="196"/>
      <c r="J399" s="196"/>
    </row>
    <row r="400">
      <c r="H400" s="196"/>
      <c r="J400" s="196"/>
    </row>
    <row r="401">
      <c r="H401" s="196"/>
      <c r="J401" s="196"/>
    </row>
    <row r="402">
      <c r="H402" s="196"/>
      <c r="J402" s="196"/>
    </row>
    <row r="403">
      <c r="H403" s="196"/>
      <c r="J403" s="196"/>
    </row>
    <row r="404">
      <c r="H404" s="196"/>
      <c r="J404" s="196"/>
    </row>
    <row r="405">
      <c r="H405" s="196"/>
      <c r="J405" s="196"/>
    </row>
    <row r="406">
      <c r="H406" s="196"/>
      <c r="J406" s="196"/>
    </row>
    <row r="407">
      <c r="H407" s="196"/>
      <c r="J407" s="196"/>
    </row>
    <row r="408">
      <c r="H408" s="196"/>
      <c r="J408" s="196"/>
    </row>
    <row r="409">
      <c r="H409" s="196"/>
      <c r="J409" s="196"/>
    </row>
    <row r="410">
      <c r="H410" s="196"/>
      <c r="J410" s="196"/>
    </row>
    <row r="411">
      <c r="H411" s="196"/>
      <c r="J411" s="196"/>
    </row>
    <row r="412">
      <c r="H412" s="196"/>
      <c r="J412" s="196"/>
    </row>
    <row r="413">
      <c r="H413" s="196"/>
      <c r="J413" s="196"/>
    </row>
    <row r="414">
      <c r="H414" s="196"/>
      <c r="J414" s="196"/>
    </row>
    <row r="415">
      <c r="H415" s="196"/>
      <c r="J415" s="196"/>
    </row>
    <row r="416">
      <c r="H416" s="196"/>
      <c r="J416" s="196"/>
    </row>
    <row r="417">
      <c r="H417" s="196"/>
      <c r="J417" s="196"/>
    </row>
    <row r="418">
      <c r="H418" s="196"/>
      <c r="J418" s="196"/>
    </row>
    <row r="419">
      <c r="H419" s="196"/>
      <c r="J419" s="196"/>
    </row>
    <row r="420">
      <c r="H420" s="196"/>
      <c r="J420" s="196"/>
    </row>
    <row r="421">
      <c r="H421" s="196"/>
      <c r="J421" s="196"/>
    </row>
    <row r="422">
      <c r="H422" s="196"/>
      <c r="J422" s="196"/>
    </row>
    <row r="423">
      <c r="H423" s="196"/>
      <c r="J423" s="196"/>
    </row>
    <row r="424">
      <c r="H424" s="196"/>
      <c r="J424" s="196"/>
    </row>
    <row r="425">
      <c r="H425" s="196"/>
      <c r="J425" s="196"/>
    </row>
    <row r="426">
      <c r="H426" s="196"/>
      <c r="J426" s="196"/>
    </row>
    <row r="427">
      <c r="H427" s="196"/>
      <c r="J427" s="196"/>
    </row>
    <row r="428">
      <c r="H428" s="196"/>
      <c r="J428" s="196"/>
    </row>
    <row r="429">
      <c r="H429" s="196"/>
      <c r="J429" s="196"/>
    </row>
    <row r="430">
      <c r="H430" s="196"/>
      <c r="J430" s="196"/>
    </row>
    <row r="431">
      <c r="H431" s="196"/>
      <c r="J431" s="196"/>
    </row>
    <row r="432">
      <c r="H432" s="196"/>
      <c r="J432" s="196"/>
    </row>
    <row r="433">
      <c r="H433" s="196"/>
      <c r="J433" s="196"/>
    </row>
    <row r="434">
      <c r="H434" s="196"/>
      <c r="J434" s="196"/>
    </row>
    <row r="435">
      <c r="H435" s="196"/>
      <c r="J435" s="196"/>
    </row>
    <row r="436">
      <c r="H436" s="196"/>
      <c r="J436" s="196"/>
    </row>
    <row r="437">
      <c r="H437" s="196"/>
      <c r="J437" s="196"/>
    </row>
    <row r="438">
      <c r="H438" s="196"/>
      <c r="J438" s="196"/>
    </row>
    <row r="439">
      <c r="H439" s="196"/>
      <c r="J439" s="196"/>
    </row>
    <row r="440">
      <c r="H440" s="196"/>
      <c r="J440" s="196"/>
    </row>
    <row r="441">
      <c r="H441" s="196"/>
      <c r="J441" s="196"/>
    </row>
    <row r="442">
      <c r="H442" s="196"/>
      <c r="J442" s="196"/>
    </row>
    <row r="443">
      <c r="H443" s="196"/>
      <c r="J443" s="196"/>
    </row>
    <row r="444">
      <c r="H444" s="196"/>
      <c r="J444" s="196"/>
    </row>
    <row r="445">
      <c r="H445" s="196"/>
      <c r="J445" s="196"/>
    </row>
    <row r="446">
      <c r="H446" s="196"/>
      <c r="J446" s="196"/>
    </row>
    <row r="447">
      <c r="H447" s="196"/>
      <c r="J447" s="196"/>
    </row>
    <row r="448">
      <c r="H448" s="196"/>
      <c r="J448" s="196"/>
    </row>
    <row r="449">
      <c r="H449" s="196"/>
      <c r="J449" s="196"/>
    </row>
    <row r="450">
      <c r="H450" s="196"/>
      <c r="J450" s="196"/>
    </row>
    <row r="451">
      <c r="H451" s="196"/>
      <c r="J451" s="196"/>
    </row>
    <row r="452">
      <c r="H452" s="196"/>
      <c r="J452" s="196"/>
    </row>
    <row r="453">
      <c r="H453" s="196"/>
      <c r="J453" s="196"/>
    </row>
    <row r="454">
      <c r="H454" s="196"/>
      <c r="J454" s="196"/>
    </row>
    <row r="455">
      <c r="H455" s="196"/>
      <c r="J455" s="196"/>
    </row>
    <row r="456">
      <c r="H456" s="196"/>
      <c r="J456" s="196"/>
    </row>
    <row r="457">
      <c r="H457" s="196"/>
      <c r="J457" s="196"/>
    </row>
    <row r="458">
      <c r="H458" s="196"/>
      <c r="J458" s="196"/>
    </row>
    <row r="459">
      <c r="H459" s="196"/>
      <c r="J459" s="196"/>
    </row>
    <row r="460">
      <c r="H460" s="196"/>
      <c r="J460" s="196"/>
    </row>
    <row r="461">
      <c r="H461" s="196"/>
      <c r="J461" s="196"/>
    </row>
    <row r="462">
      <c r="H462" s="196"/>
      <c r="J462" s="196"/>
    </row>
    <row r="463">
      <c r="H463" s="196"/>
      <c r="J463" s="196"/>
    </row>
    <row r="464">
      <c r="H464" s="196"/>
      <c r="J464" s="196"/>
    </row>
    <row r="465">
      <c r="H465" s="196"/>
      <c r="J465" s="196"/>
    </row>
    <row r="466">
      <c r="H466" s="196"/>
      <c r="J466" s="196"/>
    </row>
    <row r="467">
      <c r="H467" s="196"/>
      <c r="J467" s="196"/>
    </row>
    <row r="468">
      <c r="H468" s="196"/>
      <c r="J468" s="196"/>
    </row>
    <row r="469">
      <c r="H469" s="196"/>
      <c r="J469" s="196"/>
    </row>
    <row r="470">
      <c r="H470" s="196"/>
      <c r="J470" s="196"/>
    </row>
    <row r="471">
      <c r="H471" s="196"/>
      <c r="J471" s="196"/>
    </row>
    <row r="472">
      <c r="H472" s="196"/>
      <c r="J472" s="196"/>
    </row>
    <row r="473">
      <c r="H473" s="196"/>
      <c r="J473" s="196"/>
    </row>
    <row r="474">
      <c r="H474" s="196"/>
      <c r="J474" s="196"/>
    </row>
    <row r="475">
      <c r="H475" s="196"/>
      <c r="J475" s="196"/>
    </row>
    <row r="476">
      <c r="H476" s="196"/>
      <c r="J476" s="196"/>
    </row>
    <row r="477">
      <c r="H477" s="196"/>
      <c r="J477" s="196"/>
    </row>
    <row r="478">
      <c r="H478" s="196"/>
      <c r="J478" s="196"/>
    </row>
    <row r="479">
      <c r="H479" s="196"/>
      <c r="J479" s="196"/>
    </row>
    <row r="480">
      <c r="H480" s="196"/>
      <c r="J480" s="196"/>
    </row>
    <row r="481">
      <c r="H481" s="196"/>
      <c r="J481" s="196"/>
    </row>
    <row r="482">
      <c r="H482" s="196"/>
      <c r="J482" s="196"/>
    </row>
    <row r="483">
      <c r="H483" s="196"/>
      <c r="J483" s="196"/>
    </row>
    <row r="484">
      <c r="H484" s="196"/>
      <c r="J484" s="196"/>
    </row>
    <row r="485">
      <c r="H485" s="196"/>
      <c r="J485" s="196"/>
    </row>
    <row r="486">
      <c r="H486" s="196"/>
      <c r="J486" s="196"/>
    </row>
    <row r="487">
      <c r="H487" s="196"/>
      <c r="J487" s="196"/>
    </row>
    <row r="488">
      <c r="H488" s="196"/>
      <c r="J488" s="196"/>
    </row>
    <row r="489">
      <c r="H489" s="196"/>
      <c r="J489" s="196"/>
    </row>
    <row r="490">
      <c r="H490" s="196"/>
      <c r="J490" s="196"/>
    </row>
    <row r="491">
      <c r="H491" s="196"/>
      <c r="J491" s="196"/>
    </row>
    <row r="492">
      <c r="H492" s="196"/>
      <c r="J492" s="196"/>
    </row>
    <row r="493">
      <c r="H493" s="196"/>
      <c r="J493" s="196"/>
    </row>
    <row r="494">
      <c r="H494" s="196"/>
      <c r="J494" s="196"/>
    </row>
    <row r="495">
      <c r="H495" s="196"/>
      <c r="J495" s="196"/>
    </row>
    <row r="496">
      <c r="H496" s="196"/>
      <c r="J496" s="196"/>
    </row>
    <row r="497">
      <c r="H497" s="196"/>
      <c r="J497" s="196"/>
    </row>
    <row r="498">
      <c r="H498" s="196"/>
      <c r="J498" s="196"/>
    </row>
    <row r="499">
      <c r="H499" s="196"/>
      <c r="J499" s="196"/>
    </row>
    <row r="500">
      <c r="H500" s="196"/>
      <c r="J500" s="196"/>
    </row>
    <row r="501">
      <c r="H501" s="196"/>
      <c r="J501" s="196"/>
    </row>
    <row r="502">
      <c r="H502" s="196"/>
      <c r="J502" s="196"/>
    </row>
    <row r="503">
      <c r="H503" s="196"/>
      <c r="J503" s="196"/>
    </row>
    <row r="504">
      <c r="H504" s="196"/>
      <c r="J504" s="196"/>
    </row>
    <row r="505">
      <c r="H505" s="196"/>
      <c r="J505" s="196"/>
    </row>
    <row r="506">
      <c r="H506" s="196"/>
      <c r="J506" s="196"/>
    </row>
    <row r="507">
      <c r="H507" s="196"/>
      <c r="J507" s="196"/>
    </row>
    <row r="508">
      <c r="H508" s="196"/>
      <c r="J508" s="196"/>
    </row>
    <row r="509">
      <c r="H509" s="196"/>
      <c r="J509" s="196"/>
    </row>
    <row r="510">
      <c r="H510" s="196"/>
      <c r="J510" s="196"/>
    </row>
    <row r="511">
      <c r="H511" s="196"/>
      <c r="J511" s="196"/>
    </row>
    <row r="512">
      <c r="H512" s="196"/>
      <c r="J512" s="196"/>
    </row>
    <row r="513">
      <c r="H513" s="196"/>
      <c r="J513" s="196"/>
    </row>
    <row r="514">
      <c r="H514" s="196"/>
      <c r="J514" s="196"/>
    </row>
    <row r="515">
      <c r="H515" s="196"/>
      <c r="J515" s="196"/>
    </row>
    <row r="516">
      <c r="H516" s="196"/>
      <c r="J516" s="196"/>
    </row>
    <row r="517">
      <c r="H517" s="196"/>
      <c r="J517" s="196"/>
    </row>
    <row r="518">
      <c r="H518" s="196"/>
      <c r="J518" s="196"/>
    </row>
    <row r="519">
      <c r="H519" s="196"/>
      <c r="J519" s="196"/>
    </row>
    <row r="520">
      <c r="H520" s="196"/>
      <c r="J520" s="196"/>
    </row>
    <row r="521">
      <c r="H521" s="196"/>
      <c r="J521" s="196"/>
    </row>
    <row r="522">
      <c r="H522" s="196"/>
      <c r="J522" s="196"/>
    </row>
    <row r="523">
      <c r="H523" s="196"/>
      <c r="J523" s="196"/>
    </row>
    <row r="524">
      <c r="H524" s="196"/>
      <c r="J524" s="196"/>
    </row>
    <row r="525">
      <c r="H525" s="196"/>
      <c r="J525" s="196"/>
    </row>
    <row r="526">
      <c r="H526" s="196"/>
      <c r="J526" s="196"/>
    </row>
    <row r="527">
      <c r="H527" s="196"/>
      <c r="J527" s="196"/>
    </row>
    <row r="528">
      <c r="H528" s="196"/>
      <c r="J528" s="196"/>
    </row>
    <row r="529">
      <c r="H529" s="196"/>
      <c r="J529" s="196"/>
    </row>
    <row r="530">
      <c r="H530" s="196"/>
      <c r="J530" s="196"/>
    </row>
    <row r="531">
      <c r="H531" s="196"/>
      <c r="J531" s="196"/>
    </row>
    <row r="532">
      <c r="H532" s="196"/>
      <c r="J532" s="196"/>
    </row>
    <row r="533">
      <c r="H533" s="196"/>
      <c r="J533" s="196"/>
    </row>
    <row r="534">
      <c r="H534" s="196"/>
      <c r="J534" s="196"/>
    </row>
    <row r="535">
      <c r="H535" s="196"/>
      <c r="J535" s="196"/>
    </row>
    <row r="536">
      <c r="H536" s="196"/>
      <c r="J536" s="196"/>
    </row>
    <row r="537">
      <c r="H537" s="196"/>
      <c r="J537" s="196"/>
    </row>
    <row r="538">
      <c r="H538" s="196"/>
      <c r="J538" s="196"/>
    </row>
    <row r="539">
      <c r="H539" s="196"/>
      <c r="J539" s="196"/>
    </row>
    <row r="540">
      <c r="H540" s="196"/>
      <c r="J540" s="196"/>
    </row>
    <row r="541">
      <c r="H541" s="196"/>
      <c r="J541" s="196"/>
    </row>
    <row r="542">
      <c r="H542" s="196"/>
      <c r="J542" s="196"/>
    </row>
    <row r="543">
      <c r="H543" s="196"/>
      <c r="J543" s="196"/>
    </row>
    <row r="544">
      <c r="H544" s="196"/>
      <c r="J544" s="196"/>
    </row>
    <row r="545">
      <c r="H545" s="196"/>
      <c r="J545" s="196"/>
    </row>
    <row r="546">
      <c r="H546" s="196"/>
      <c r="J546" s="196"/>
    </row>
    <row r="547">
      <c r="H547" s="196"/>
      <c r="J547" s="196"/>
    </row>
    <row r="548">
      <c r="H548" s="196"/>
      <c r="J548" s="196"/>
    </row>
    <row r="549">
      <c r="H549" s="196"/>
      <c r="J549" s="196"/>
    </row>
    <row r="550">
      <c r="H550" s="196"/>
      <c r="J550" s="196"/>
    </row>
    <row r="551">
      <c r="H551" s="196"/>
      <c r="J551" s="196"/>
    </row>
    <row r="552">
      <c r="H552" s="196"/>
      <c r="J552" s="196"/>
    </row>
    <row r="553">
      <c r="H553" s="196"/>
      <c r="J553" s="196"/>
    </row>
    <row r="554">
      <c r="H554" s="196"/>
      <c r="J554" s="196"/>
    </row>
    <row r="555">
      <c r="H555" s="196"/>
      <c r="J555" s="196"/>
    </row>
    <row r="556">
      <c r="H556" s="196"/>
      <c r="J556" s="196"/>
    </row>
    <row r="557">
      <c r="H557" s="196"/>
      <c r="J557" s="196"/>
    </row>
    <row r="558">
      <c r="H558" s="196"/>
      <c r="J558" s="196"/>
    </row>
    <row r="559">
      <c r="H559" s="196"/>
      <c r="J559" s="196"/>
    </row>
    <row r="560">
      <c r="H560" s="196"/>
      <c r="J560" s="196"/>
    </row>
    <row r="561">
      <c r="H561" s="196"/>
      <c r="J561" s="196"/>
    </row>
    <row r="562">
      <c r="H562" s="196"/>
      <c r="J562" s="196"/>
    </row>
    <row r="563">
      <c r="H563" s="196"/>
      <c r="J563" s="196"/>
    </row>
    <row r="564">
      <c r="H564" s="196"/>
      <c r="J564" s="196"/>
    </row>
    <row r="565">
      <c r="H565" s="196"/>
      <c r="J565" s="196"/>
    </row>
    <row r="566">
      <c r="H566" s="196"/>
      <c r="J566" s="196"/>
    </row>
    <row r="567">
      <c r="H567" s="196"/>
      <c r="J567" s="196"/>
    </row>
    <row r="568">
      <c r="H568" s="196"/>
      <c r="J568" s="196"/>
    </row>
    <row r="569">
      <c r="H569" s="196"/>
      <c r="J569" s="196"/>
    </row>
    <row r="570">
      <c r="H570" s="196"/>
      <c r="J570" s="196"/>
    </row>
    <row r="571">
      <c r="H571" s="196"/>
      <c r="J571" s="196"/>
    </row>
    <row r="572">
      <c r="H572" s="196"/>
      <c r="J572" s="196"/>
    </row>
    <row r="573">
      <c r="H573" s="196"/>
      <c r="J573" s="196"/>
    </row>
    <row r="574">
      <c r="H574" s="196"/>
      <c r="J574" s="196"/>
    </row>
    <row r="575">
      <c r="H575" s="196"/>
      <c r="J575" s="196"/>
    </row>
    <row r="576">
      <c r="H576" s="196"/>
      <c r="J576" s="196"/>
    </row>
    <row r="577">
      <c r="H577" s="196"/>
      <c r="J577" s="196"/>
    </row>
    <row r="578">
      <c r="H578" s="196"/>
      <c r="J578" s="196"/>
    </row>
    <row r="579">
      <c r="H579" s="196"/>
      <c r="J579" s="196"/>
    </row>
    <row r="580">
      <c r="H580" s="196"/>
      <c r="J580" s="196"/>
    </row>
    <row r="581">
      <c r="H581" s="196"/>
      <c r="J581" s="196"/>
    </row>
    <row r="582">
      <c r="H582" s="196"/>
      <c r="J582" s="196"/>
    </row>
    <row r="583">
      <c r="H583" s="196"/>
      <c r="J583" s="196"/>
    </row>
    <row r="584">
      <c r="H584" s="196"/>
      <c r="J584" s="196"/>
    </row>
    <row r="585">
      <c r="H585" s="196"/>
      <c r="J585" s="196"/>
    </row>
    <row r="586">
      <c r="H586" s="196"/>
      <c r="J586" s="196"/>
    </row>
    <row r="587">
      <c r="H587" s="196"/>
      <c r="J587" s="196"/>
    </row>
    <row r="588">
      <c r="H588" s="196"/>
      <c r="J588" s="196"/>
    </row>
    <row r="589">
      <c r="H589" s="196"/>
      <c r="J589" s="196"/>
    </row>
    <row r="590">
      <c r="H590" s="196"/>
      <c r="J590" s="196"/>
    </row>
    <row r="591">
      <c r="H591" s="196"/>
      <c r="J591" s="196"/>
    </row>
    <row r="592">
      <c r="H592" s="196"/>
      <c r="J592" s="196"/>
    </row>
    <row r="593">
      <c r="H593" s="196"/>
      <c r="J593" s="196"/>
    </row>
    <row r="594">
      <c r="H594" s="196"/>
      <c r="J594" s="196"/>
    </row>
    <row r="595">
      <c r="H595" s="196"/>
      <c r="J595" s="196"/>
    </row>
    <row r="596">
      <c r="H596" s="196"/>
      <c r="J596" s="196"/>
    </row>
    <row r="597">
      <c r="H597" s="196"/>
      <c r="J597" s="196"/>
    </row>
    <row r="598">
      <c r="H598" s="196"/>
      <c r="J598" s="196"/>
    </row>
    <row r="599">
      <c r="H599" s="196"/>
      <c r="J599" s="196"/>
    </row>
    <row r="600">
      <c r="H600" s="196"/>
      <c r="J600" s="196"/>
    </row>
    <row r="601">
      <c r="H601" s="196"/>
      <c r="J601" s="196"/>
    </row>
    <row r="602">
      <c r="H602" s="196"/>
      <c r="J602" s="196"/>
    </row>
    <row r="603">
      <c r="H603" s="196"/>
      <c r="J603" s="196"/>
    </row>
    <row r="604">
      <c r="H604" s="196"/>
      <c r="J604" s="196"/>
    </row>
    <row r="605">
      <c r="H605" s="196"/>
      <c r="J605" s="196"/>
    </row>
    <row r="606">
      <c r="H606" s="196"/>
      <c r="J606" s="196"/>
    </row>
    <row r="607">
      <c r="H607" s="196"/>
      <c r="J607" s="196"/>
    </row>
    <row r="608">
      <c r="H608" s="196"/>
      <c r="J608" s="196"/>
    </row>
    <row r="609">
      <c r="H609" s="196"/>
      <c r="J609" s="196"/>
    </row>
    <row r="610">
      <c r="H610" s="196"/>
      <c r="J610" s="196"/>
    </row>
    <row r="611">
      <c r="H611" s="196"/>
      <c r="J611" s="196"/>
    </row>
    <row r="612">
      <c r="H612" s="196"/>
      <c r="J612" s="196"/>
    </row>
    <row r="613">
      <c r="H613" s="196"/>
      <c r="J613" s="196"/>
    </row>
    <row r="614">
      <c r="H614" s="196"/>
      <c r="J614" s="196"/>
    </row>
    <row r="615">
      <c r="H615" s="196"/>
      <c r="J615" s="196"/>
    </row>
    <row r="616">
      <c r="H616" s="196"/>
      <c r="J616" s="196"/>
    </row>
    <row r="617">
      <c r="H617" s="196"/>
      <c r="J617" s="196"/>
    </row>
    <row r="618">
      <c r="H618" s="196"/>
      <c r="J618" s="196"/>
    </row>
    <row r="619">
      <c r="H619" s="196"/>
      <c r="J619" s="196"/>
    </row>
    <row r="620">
      <c r="H620" s="196"/>
      <c r="J620" s="196"/>
    </row>
    <row r="621">
      <c r="H621" s="196"/>
      <c r="J621" s="196"/>
    </row>
    <row r="622">
      <c r="H622" s="196"/>
      <c r="J622" s="196"/>
    </row>
    <row r="623">
      <c r="H623" s="196"/>
      <c r="J623" s="196"/>
    </row>
    <row r="624">
      <c r="H624" s="196"/>
      <c r="J624" s="196"/>
    </row>
    <row r="625">
      <c r="H625" s="196"/>
      <c r="J625" s="196"/>
    </row>
    <row r="626">
      <c r="H626" s="196"/>
      <c r="J626" s="196"/>
    </row>
    <row r="627">
      <c r="H627" s="196"/>
      <c r="J627" s="196"/>
    </row>
    <row r="628">
      <c r="H628" s="196"/>
      <c r="J628" s="196"/>
    </row>
    <row r="629">
      <c r="H629" s="196"/>
      <c r="J629" s="196"/>
    </row>
    <row r="630">
      <c r="H630" s="196"/>
      <c r="J630" s="196"/>
    </row>
    <row r="631">
      <c r="H631" s="196"/>
      <c r="J631" s="196"/>
    </row>
    <row r="632">
      <c r="H632" s="196"/>
      <c r="J632" s="196"/>
    </row>
    <row r="633">
      <c r="H633" s="196"/>
      <c r="J633" s="196"/>
    </row>
    <row r="634">
      <c r="H634" s="196"/>
      <c r="J634" s="196"/>
    </row>
    <row r="635">
      <c r="H635" s="196"/>
      <c r="J635" s="196"/>
    </row>
    <row r="636">
      <c r="H636" s="196"/>
      <c r="J636" s="196"/>
    </row>
    <row r="637">
      <c r="H637" s="196"/>
      <c r="J637" s="196"/>
    </row>
    <row r="638">
      <c r="H638" s="196"/>
      <c r="J638" s="196"/>
    </row>
    <row r="639">
      <c r="H639" s="196"/>
      <c r="J639" s="196"/>
    </row>
    <row r="640">
      <c r="H640" s="196"/>
      <c r="J640" s="196"/>
    </row>
    <row r="641">
      <c r="H641" s="196"/>
      <c r="J641" s="196"/>
    </row>
    <row r="642">
      <c r="H642" s="196"/>
      <c r="J642" s="196"/>
    </row>
    <row r="643">
      <c r="H643" s="196"/>
      <c r="J643" s="196"/>
    </row>
    <row r="644">
      <c r="H644" s="196"/>
      <c r="J644" s="196"/>
    </row>
    <row r="645">
      <c r="H645" s="196"/>
      <c r="J645" s="196"/>
    </row>
    <row r="646">
      <c r="H646" s="196"/>
      <c r="J646" s="196"/>
    </row>
    <row r="647">
      <c r="H647" s="196"/>
      <c r="J647" s="196"/>
    </row>
    <row r="648">
      <c r="H648" s="196"/>
      <c r="J648" s="196"/>
    </row>
    <row r="649">
      <c r="H649" s="196"/>
      <c r="J649" s="196"/>
    </row>
    <row r="650">
      <c r="H650" s="196"/>
      <c r="J650" s="196"/>
    </row>
    <row r="651">
      <c r="H651" s="196"/>
      <c r="J651" s="196"/>
    </row>
    <row r="652">
      <c r="H652" s="196"/>
      <c r="J652" s="196"/>
    </row>
    <row r="653">
      <c r="H653" s="196"/>
      <c r="J653" s="196"/>
    </row>
    <row r="654">
      <c r="H654" s="196"/>
      <c r="J654" s="196"/>
    </row>
    <row r="655">
      <c r="H655" s="196"/>
      <c r="J655" s="196"/>
    </row>
    <row r="656">
      <c r="H656" s="196"/>
      <c r="J656" s="196"/>
    </row>
    <row r="657">
      <c r="H657" s="196"/>
      <c r="J657" s="196"/>
    </row>
    <row r="658">
      <c r="H658" s="196"/>
      <c r="J658" s="196"/>
    </row>
    <row r="659">
      <c r="H659" s="196"/>
      <c r="J659" s="196"/>
    </row>
    <row r="660">
      <c r="H660" s="196"/>
      <c r="J660" s="196"/>
    </row>
    <row r="661">
      <c r="H661" s="196"/>
      <c r="J661" s="196"/>
    </row>
    <row r="662">
      <c r="H662" s="196"/>
      <c r="J662" s="196"/>
    </row>
    <row r="663">
      <c r="H663" s="196"/>
      <c r="J663" s="196"/>
    </row>
    <row r="664">
      <c r="H664" s="196"/>
      <c r="J664" s="196"/>
    </row>
    <row r="665">
      <c r="H665" s="196"/>
      <c r="J665" s="196"/>
    </row>
    <row r="666">
      <c r="H666" s="196"/>
      <c r="J666" s="196"/>
    </row>
    <row r="667">
      <c r="H667" s="196"/>
      <c r="J667" s="196"/>
    </row>
    <row r="668">
      <c r="H668" s="196"/>
      <c r="J668" s="196"/>
    </row>
    <row r="669">
      <c r="H669" s="196"/>
      <c r="J669" s="196"/>
    </row>
    <row r="670">
      <c r="H670" s="196"/>
      <c r="J670" s="196"/>
    </row>
    <row r="671">
      <c r="H671" s="196"/>
      <c r="J671" s="196"/>
    </row>
    <row r="672">
      <c r="H672" s="196"/>
      <c r="J672" s="196"/>
    </row>
    <row r="673">
      <c r="H673" s="196"/>
      <c r="J673" s="196"/>
    </row>
    <row r="674">
      <c r="H674" s="196"/>
      <c r="J674" s="196"/>
    </row>
    <row r="675">
      <c r="H675" s="196"/>
      <c r="J675" s="196"/>
    </row>
    <row r="676">
      <c r="H676" s="196"/>
      <c r="J676" s="196"/>
    </row>
    <row r="677">
      <c r="H677" s="196"/>
      <c r="J677" s="196"/>
    </row>
    <row r="678">
      <c r="H678" s="196"/>
      <c r="J678" s="196"/>
    </row>
    <row r="679">
      <c r="H679" s="196"/>
      <c r="J679" s="196"/>
    </row>
    <row r="680">
      <c r="H680" s="196"/>
      <c r="J680" s="196"/>
    </row>
    <row r="681">
      <c r="H681" s="196"/>
      <c r="J681" s="196"/>
    </row>
    <row r="682">
      <c r="H682" s="196"/>
      <c r="J682" s="196"/>
    </row>
    <row r="683">
      <c r="H683" s="196"/>
      <c r="J683" s="196"/>
    </row>
    <row r="684">
      <c r="H684" s="196"/>
      <c r="J684" s="196"/>
    </row>
    <row r="685">
      <c r="H685" s="196"/>
      <c r="J685" s="196"/>
    </row>
    <row r="686">
      <c r="H686" s="196"/>
      <c r="J686" s="196"/>
    </row>
    <row r="687">
      <c r="H687" s="196"/>
      <c r="J687" s="196"/>
    </row>
    <row r="688">
      <c r="H688" s="196"/>
      <c r="J688" s="196"/>
    </row>
    <row r="689">
      <c r="H689" s="196"/>
      <c r="J689" s="196"/>
    </row>
    <row r="690">
      <c r="H690" s="196"/>
      <c r="J690" s="196"/>
    </row>
    <row r="691">
      <c r="H691" s="196"/>
      <c r="J691" s="196"/>
    </row>
    <row r="692">
      <c r="H692" s="196"/>
      <c r="J692" s="196"/>
    </row>
    <row r="693">
      <c r="H693" s="196"/>
      <c r="J693" s="196"/>
    </row>
    <row r="694">
      <c r="H694" s="196"/>
      <c r="J694" s="196"/>
    </row>
    <row r="695">
      <c r="H695" s="196"/>
      <c r="J695" s="196"/>
    </row>
    <row r="696">
      <c r="H696" s="196"/>
      <c r="J696" s="196"/>
    </row>
    <row r="697">
      <c r="H697" s="196"/>
      <c r="J697" s="196"/>
    </row>
    <row r="698">
      <c r="H698" s="196"/>
      <c r="J698" s="196"/>
    </row>
    <row r="699">
      <c r="H699" s="196"/>
      <c r="J699" s="196"/>
    </row>
    <row r="700">
      <c r="H700" s="196"/>
      <c r="J700" s="196"/>
    </row>
    <row r="701">
      <c r="H701" s="196"/>
      <c r="J701" s="196"/>
    </row>
    <row r="702">
      <c r="H702" s="196"/>
      <c r="J702" s="196"/>
    </row>
    <row r="703">
      <c r="H703" s="196"/>
      <c r="J703" s="196"/>
    </row>
    <row r="704">
      <c r="H704" s="196"/>
      <c r="J704" s="196"/>
    </row>
    <row r="705">
      <c r="H705" s="196"/>
      <c r="J705" s="196"/>
    </row>
    <row r="706">
      <c r="H706" s="196"/>
      <c r="J706" s="196"/>
    </row>
    <row r="707">
      <c r="H707" s="196"/>
      <c r="J707" s="196"/>
    </row>
    <row r="708">
      <c r="H708" s="196"/>
      <c r="J708" s="196"/>
    </row>
    <row r="709">
      <c r="H709" s="196"/>
      <c r="J709" s="196"/>
    </row>
    <row r="710">
      <c r="H710" s="196"/>
      <c r="J710" s="196"/>
    </row>
    <row r="711">
      <c r="H711" s="196"/>
      <c r="J711" s="196"/>
    </row>
    <row r="712">
      <c r="H712" s="196"/>
      <c r="J712" s="196"/>
    </row>
    <row r="713">
      <c r="H713" s="196"/>
      <c r="J713" s="196"/>
    </row>
    <row r="714">
      <c r="H714" s="196"/>
      <c r="J714" s="196"/>
    </row>
    <row r="715">
      <c r="H715" s="196"/>
      <c r="J715" s="196"/>
    </row>
    <row r="716">
      <c r="H716" s="196"/>
      <c r="J716" s="196"/>
    </row>
    <row r="717">
      <c r="H717" s="196"/>
      <c r="J717" s="196"/>
    </row>
    <row r="718">
      <c r="H718" s="196"/>
      <c r="J718" s="196"/>
    </row>
    <row r="719">
      <c r="H719" s="196"/>
      <c r="J719" s="196"/>
    </row>
    <row r="720">
      <c r="H720" s="196"/>
      <c r="J720" s="196"/>
    </row>
    <row r="721">
      <c r="H721" s="196"/>
      <c r="J721" s="196"/>
    </row>
    <row r="722">
      <c r="H722" s="196"/>
      <c r="J722" s="196"/>
    </row>
    <row r="723">
      <c r="H723" s="196"/>
      <c r="J723" s="196"/>
    </row>
    <row r="724">
      <c r="H724" s="196"/>
      <c r="J724" s="196"/>
    </row>
    <row r="725">
      <c r="H725" s="196"/>
      <c r="J725" s="196"/>
    </row>
    <row r="726">
      <c r="H726" s="196"/>
      <c r="J726" s="196"/>
    </row>
    <row r="727">
      <c r="H727" s="196"/>
      <c r="J727" s="196"/>
    </row>
    <row r="728">
      <c r="H728" s="196"/>
      <c r="J728" s="196"/>
    </row>
    <row r="729">
      <c r="H729" s="196"/>
      <c r="J729" s="196"/>
    </row>
    <row r="730">
      <c r="H730" s="196"/>
      <c r="J730" s="196"/>
    </row>
    <row r="731">
      <c r="H731" s="196"/>
      <c r="J731" s="196"/>
    </row>
    <row r="732">
      <c r="H732" s="196"/>
      <c r="J732" s="196"/>
    </row>
    <row r="733">
      <c r="H733" s="196"/>
      <c r="J733" s="196"/>
    </row>
    <row r="734">
      <c r="H734" s="196"/>
      <c r="J734" s="196"/>
    </row>
    <row r="735">
      <c r="H735" s="196"/>
      <c r="J735" s="196"/>
    </row>
    <row r="736">
      <c r="H736" s="196"/>
      <c r="J736" s="196"/>
    </row>
    <row r="737">
      <c r="H737" s="196"/>
      <c r="J737" s="196"/>
    </row>
    <row r="738">
      <c r="H738" s="196"/>
      <c r="J738" s="196"/>
    </row>
    <row r="739">
      <c r="H739" s="196"/>
      <c r="J739" s="196"/>
    </row>
    <row r="740">
      <c r="H740" s="196"/>
      <c r="J740" s="196"/>
    </row>
    <row r="741">
      <c r="H741" s="196"/>
      <c r="J741" s="196"/>
    </row>
    <row r="742">
      <c r="H742" s="196"/>
      <c r="J742" s="196"/>
    </row>
    <row r="743">
      <c r="H743" s="196"/>
      <c r="J743" s="196"/>
    </row>
    <row r="744">
      <c r="H744" s="196"/>
      <c r="J744" s="196"/>
    </row>
    <row r="745">
      <c r="H745" s="196"/>
      <c r="J745" s="196"/>
    </row>
    <row r="746">
      <c r="H746" s="196"/>
      <c r="J746" s="196"/>
    </row>
    <row r="747">
      <c r="H747" s="196"/>
      <c r="J747" s="196"/>
    </row>
    <row r="748">
      <c r="H748" s="196"/>
      <c r="J748" s="196"/>
    </row>
    <row r="749">
      <c r="H749" s="196"/>
      <c r="J749" s="196"/>
    </row>
    <row r="750">
      <c r="H750" s="196"/>
      <c r="J750" s="196"/>
    </row>
    <row r="751">
      <c r="H751" s="196"/>
      <c r="J751" s="196"/>
    </row>
    <row r="752">
      <c r="H752" s="196"/>
      <c r="J752" s="196"/>
    </row>
    <row r="753">
      <c r="H753" s="196"/>
      <c r="J753" s="196"/>
    </row>
    <row r="754">
      <c r="H754" s="196"/>
      <c r="J754" s="196"/>
    </row>
    <row r="755">
      <c r="H755" s="196"/>
      <c r="J755" s="196"/>
    </row>
    <row r="756">
      <c r="H756" s="196"/>
      <c r="J756" s="196"/>
    </row>
    <row r="757">
      <c r="H757" s="196"/>
      <c r="J757" s="196"/>
    </row>
    <row r="758">
      <c r="H758" s="196"/>
      <c r="J758" s="196"/>
    </row>
    <row r="759">
      <c r="H759" s="196"/>
      <c r="J759" s="196"/>
    </row>
    <row r="760">
      <c r="H760" s="196"/>
      <c r="J760" s="196"/>
    </row>
    <row r="761">
      <c r="H761" s="196"/>
      <c r="J761" s="196"/>
    </row>
    <row r="762">
      <c r="H762" s="196"/>
      <c r="J762" s="196"/>
    </row>
    <row r="763">
      <c r="H763" s="196"/>
      <c r="J763" s="196"/>
    </row>
    <row r="764">
      <c r="H764" s="196"/>
      <c r="J764" s="196"/>
    </row>
    <row r="765">
      <c r="H765" s="196"/>
      <c r="J765" s="196"/>
    </row>
    <row r="766">
      <c r="H766" s="196"/>
      <c r="J766" s="196"/>
    </row>
    <row r="767">
      <c r="H767" s="196"/>
      <c r="J767" s="196"/>
    </row>
    <row r="768">
      <c r="H768" s="196"/>
      <c r="J768" s="196"/>
    </row>
    <row r="769">
      <c r="H769" s="196"/>
      <c r="J769" s="196"/>
    </row>
    <row r="770">
      <c r="H770" s="196"/>
      <c r="J770" s="196"/>
    </row>
    <row r="771">
      <c r="H771" s="196"/>
      <c r="J771" s="196"/>
    </row>
    <row r="772">
      <c r="H772" s="196"/>
      <c r="J772" s="196"/>
    </row>
    <row r="773">
      <c r="H773" s="196"/>
      <c r="J773" s="196"/>
    </row>
    <row r="774">
      <c r="H774" s="196"/>
      <c r="J774" s="196"/>
    </row>
    <row r="775">
      <c r="H775" s="196"/>
      <c r="J775" s="196"/>
    </row>
    <row r="776">
      <c r="H776" s="196"/>
      <c r="J776" s="196"/>
    </row>
    <row r="777">
      <c r="H777" s="196"/>
      <c r="J777" s="196"/>
    </row>
    <row r="778">
      <c r="H778" s="196"/>
      <c r="J778" s="196"/>
    </row>
    <row r="779">
      <c r="H779" s="196"/>
      <c r="J779" s="196"/>
    </row>
    <row r="780">
      <c r="H780" s="196"/>
      <c r="J780" s="196"/>
    </row>
    <row r="781">
      <c r="H781" s="196"/>
      <c r="J781" s="196"/>
    </row>
    <row r="782">
      <c r="H782" s="196"/>
      <c r="J782" s="196"/>
    </row>
    <row r="783">
      <c r="H783" s="196"/>
      <c r="J783" s="196"/>
    </row>
    <row r="784">
      <c r="H784" s="196"/>
      <c r="J784" s="196"/>
    </row>
    <row r="785">
      <c r="H785" s="196"/>
      <c r="J785" s="196"/>
    </row>
    <row r="786">
      <c r="H786" s="196"/>
      <c r="J786" s="196"/>
    </row>
    <row r="787">
      <c r="H787" s="196"/>
      <c r="J787" s="196"/>
    </row>
    <row r="788">
      <c r="H788" s="196"/>
      <c r="J788" s="196"/>
    </row>
    <row r="789">
      <c r="H789" s="196"/>
      <c r="J789" s="196"/>
    </row>
    <row r="790">
      <c r="H790" s="196"/>
      <c r="J790" s="196"/>
    </row>
    <row r="791">
      <c r="H791" s="196"/>
      <c r="J791" s="196"/>
    </row>
    <row r="792">
      <c r="H792" s="196"/>
      <c r="J792" s="196"/>
    </row>
    <row r="793">
      <c r="H793" s="196"/>
      <c r="J793" s="196"/>
    </row>
    <row r="794">
      <c r="H794" s="196"/>
      <c r="J794" s="196"/>
    </row>
    <row r="795">
      <c r="H795" s="196"/>
      <c r="J795" s="196"/>
    </row>
    <row r="796">
      <c r="H796" s="196"/>
      <c r="J796" s="196"/>
    </row>
    <row r="797">
      <c r="H797" s="196"/>
      <c r="J797" s="196"/>
    </row>
    <row r="798">
      <c r="H798" s="196"/>
      <c r="J798" s="196"/>
    </row>
    <row r="799">
      <c r="H799" s="196"/>
      <c r="J799" s="196"/>
    </row>
    <row r="800">
      <c r="H800" s="196"/>
      <c r="J800" s="196"/>
    </row>
    <row r="801">
      <c r="H801" s="196"/>
      <c r="J801" s="196"/>
    </row>
    <row r="802">
      <c r="H802" s="196"/>
      <c r="J802" s="196"/>
    </row>
    <row r="803">
      <c r="H803" s="196"/>
      <c r="J803" s="196"/>
    </row>
    <row r="804">
      <c r="H804" s="196"/>
      <c r="J804" s="196"/>
    </row>
    <row r="805">
      <c r="H805" s="196"/>
      <c r="J805" s="196"/>
    </row>
    <row r="806">
      <c r="H806" s="196"/>
      <c r="J806" s="196"/>
    </row>
    <row r="807">
      <c r="H807" s="196"/>
      <c r="J807" s="196"/>
    </row>
    <row r="808">
      <c r="H808" s="196"/>
      <c r="J808" s="196"/>
    </row>
    <row r="809">
      <c r="H809" s="196"/>
      <c r="J809" s="196"/>
    </row>
    <row r="810">
      <c r="H810" s="196"/>
      <c r="J810" s="196"/>
    </row>
    <row r="811">
      <c r="H811" s="196"/>
      <c r="J811" s="196"/>
    </row>
    <row r="812">
      <c r="H812" s="196"/>
      <c r="J812" s="196"/>
    </row>
    <row r="813">
      <c r="H813" s="196"/>
      <c r="J813" s="196"/>
    </row>
    <row r="814">
      <c r="H814" s="196"/>
      <c r="J814" s="196"/>
    </row>
    <row r="815">
      <c r="H815" s="196"/>
      <c r="J815" s="196"/>
    </row>
    <row r="816">
      <c r="H816" s="196"/>
      <c r="J816" s="196"/>
    </row>
    <row r="817">
      <c r="H817" s="196"/>
      <c r="J817" s="196"/>
    </row>
    <row r="818">
      <c r="H818" s="196"/>
      <c r="J818" s="196"/>
    </row>
    <row r="819">
      <c r="H819" s="196"/>
      <c r="J819" s="196"/>
    </row>
    <row r="820">
      <c r="H820" s="196"/>
      <c r="J820" s="196"/>
    </row>
    <row r="821">
      <c r="H821" s="196"/>
      <c r="J821" s="196"/>
    </row>
    <row r="822">
      <c r="H822" s="196"/>
      <c r="J822" s="196"/>
    </row>
    <row r="823">
      <c r="H823" s="196"/>
      <c r="J823" s="196"/>
    </row>
    <row r="824">
      <c r="H824" s="196"/>
      <c r="J824" s="196"/>
    </row>
    <row r="825">
      <c r="H825" s="196"/>
      <c r="J825" s="196"/>
    </row>
    <row r="826">
      <c r="H826" s="196"/>
      <c r="J826" s="196"/>
    </row>
    <row r="827">
      <c r="H827" s="196"/>
      <c r="J827" s="196"/>
    </row>
    <row r="828">
      <c r="H828" s="196"/>
      <c r="J828" s="196"/>
    </row>
    <row r="829">
      <c r="H829" s="196"/>
      <c r="J829" s="196"/>
    </row>
    <row r="830">
      <c r="H830" s="196"/>
      <c r="J830" s="196"/>
    </row>
    <row r="831">
      <c r="H831" s="196"/>
      <c r="J831" s="196"/>
    </row>
    <row r="832">
      <c r="H832" s="196"/>
      <c r="J832" s="196"/>
    </row>
    <row r="833">
      <c r="H833" s="196"/>
      <c r="J833" s="196"/>
    </row>
    <row r="834">
      <c r="H834" s="196"/>
      <c r="J834" s="196"/>
    </row>
    <row r="835">
      <c r="H835" s="196"/>
      <c r="J835" s="196"/>
    </row>
    <row r="836">
      <c r="H836" s="196"/>
      <c r="J836" s="196"/>
    </row>
    <row r="837">
      <c r="H837" s="196"/>
      <c r="J837" s="196"/>
    </row>
    <row r="838">
      <c r="H838" s="196"/>
      <c r="J838" s="196"/>
    </row>
    <row r="839">
      <c r="H839" s="196"/>
      <c r="J839" s="196"/>
    </row>
    <row r="840">
      <c r="H840" s="196"/>
      <c r="J840" s="196"/>
    </row>
    <row r="841">
      <c r="H841" s="196"/>
      <c r="J841" s="196"/>
    </row>
    <row r="842">
      <c r="H842" s="196"/>
      <c r="J842" s="196"/>
    </row>
    <row r="843">
      <c r="H843" s="196"/>
      <c r="J843" s="196"/>
    </row>
    <row r="844">
      <c r="H844" s="196"/>
      <c r="J844" s="196"/>
    </row>
    <row r="845">
      <c r="H845" s="196"/>
      <c r="J845" s="196"/>
    </row>
    <row r="846">
      <c r="H846" s="196"/>
      <c r="J846" s="196"/>
    </row>
    <row r="847">
      <c r="H847" s="196"/>
      <c r="J847" s="196"/>
    </row>
    <row r="848">
      <c r="H848" s="196"/>
      <c r="J848" s="196"/>
    </row>
    <row r="849">
      <c r="H849" s="196"/>
      <c r="J849" s="196"/>
    </row>
    <row r="850">
      <c r="H850" s="196"/>
      <c r="J850" s="196"/>
    </row>
    <row r="851">
      <c r="H851" s="196"/>
      <c r="J851" s="196"/>
    </row>
    <row r="852">
      <c r="H852" s="196"/>
      <c r="J852" s="196"/>
    </row>
    <row r="853">
      <c r="H853" s="196"/>
      <c r="J853" s="196"/>
    </row>
    <row r="854">
      <c r="H854" s="196"/>
      <c r="J854" s="196"/>
    </row>
    <row r="855">
      <c r="H855" s="196"/>
      <c r="J855" s="196"/>
    </row>
    <row r="856">
      <c r="H856" s="196"/>
      <c r="J856" s="196"/>
    </row>
    <row r="857">
      <c r="H857" s="196"/>
      <c r="J857" s="196"/>
    </row>
    <row r="858">
      <c r="H858" s="196"/>
      <c r="J858" s="196"/>
    </row>
    <row r="859">
      <c r="H859" s="196"/>
      <c r="J859" s="196"/>
    </row>
    <row r="860">
      <c r="H860" s="196"/>
      <c r="J860" s="196"/>
    </row>
    <row r="861">
      <c r="H861" s="196"/>
      <c r="J861" s="196"/>
    </row>
    <row r="862">
      <c r="H862" s="196"/>
      <c r="J862" s="196"/>
    </row>
    <row r="863">
      <c r="H863" s="196"/>
      <c r="J863" s="196"/>
    </row>
    <row r="864">
      <c r="H864" s="196"/>
      <c r="J864" s="196"/>
    </row>
    <row r="865">
      <c r="H865" s="196"/>
      <c r="J865" s="196"/>
    </row>
    <row r="866">
      <c r="H866" s="196"/>
      <c r="J866" s="196"/>
    </row>
    <row r="867">
      <c r="H867" s="196"/>
      <c r="J867" s="196"/>
    </row>
    <row r="868">
      <c r="H868" s="196"/>
      <c r="J868" s="196"/>
    </row>
    <row r="869">
      <c r="H869" s="196"/>
      <c r="J869" s="196"/>
    </row>
    <row r="870">
      <c r="H870" s="196"/>
      <c r="J870" s="196"/>
    </row>
    <row r="871">
      <c r="H871" s="196"/>
      <c r="J871" s="196"/>
    </row>
    <row r="872">
      <c r="H872" s="196"/>
      <c r="J872" s="196"/>
    </row>
    <row r="873">
      <c r="H873" s="196"/>
      <c r="J873" s="196"/>
    </row>
    <row r="874">
      <c r="H874" s="196"/>
      <c r="J874" s="196"/>
    </row>
    <row r="875">
      <c r="H875" s="196"/>
      <c r="J875" s="196"/>
    </row>
    <row r="876">
      <c r="H876" s="196"/>
      <c r="J876" s="196"/>
    </row>
    <row r="877">
      <c r="H877" s="196"/>
      <c r="J877" s="196"/>
    </row>
    <row r="878">
      <c r="H878" s="196"/>
      <c r="J878" s="196"/>
    </row>
    <row r="879">
      <c r="H879" s="196"/>
      <c r="J879" s="196"/>
    </row>
    <row r="880">
      <c r="H880" s="196"/>
      <c r="J880" s="196"/>
    </row>
    <row r="881">
      <c r="H881" s="196"/>
      <c r="J881" s="196"/>
    </row>
    <row r="882">
      <c r="H882" s="196"/>
      <c r="J882" s="196"/>
    </row>
    <row r="883">
      <c r="H883" s="196"/>
      <c r="J883" s="196"/>
    </row>
    <row r="884">
      <c r="H884" s="196"/>
      <c r="J884" s="196"/>
    </row>
    <row r="885">
      <c r="H885" s="196"/>
      <c r="J885" s="196"/>
    </row>
    <row r="886">
      <c r="H886" s="196"/>
      <c r="J886" s="196"/>
    </row>
    <row r="887">
      <c r="H887" s="196"/>
      <c r="J887" s="196"/>
    </row>
    <row r="888">
      <c r="H888" s="196"/>
      <c r="J888" s="196"/>
    </row>
    <row r="889">
      <c r="H889" s="196"/>
      <c r="J889" s="196"/>
    </row>
    <row r="890">
      <c r="H890" s="196"/>
      <c r="J890" s="196"/>
    </row>
    <row r="891">
      <c r="H891" s="196"/>
      <c r="J891" s="196"/>
    </row>
    <row r="892">
      <c r="H892" s="196"/>
      <c r="J892" s="196"/>
    </row>
    <row r="893">
      <c r="H893" s="196"/>
      <c r="J893" s="196"/>
    </row>
    <row r="894">
      <c r="H894" s="196"/>
      <c r="J894" s="196"/>
    </row>
    <row r="895">
      <c r="H895" s="196"/>
      <c r="J895" s="196"/>
    </row>
    <row r="896">
      <c r="H896" s="196"/>
      <c r="J896" s="196"/>
    </row>
    <row r="897">
      <c r="H897" s="196"/>
      <c r="J897" s="196"/>
    </row>
    <row r="898">
      <c r="H898" s="196"/>
      <c r="J898" s="196"/>
    </row>
    <row r="899">
      <c r="H899" s="196"/>
      <c r="J899" s="196"/>
    </row>
    <row r="900">
      <c r="H900" s="196"/>
      <c r="J900" s="196"/>
    </row>
    <row r="901">
      <c r="H901" s="196"/>
      <c r="J901" s="196"/>
    </row>
    <row r="902">
      <c r="H902" s="196"/>
      <c r="J902" s="196"/>
    </row>
    <row r="903">
      <c r="H903" s="196"/>
      <c r="J903" s="196"/>
    </row>
    <row r="904">
      <c r="H904" s="196"/>
      <c r="J904" s="196"/>
    </row>
    <row r="905">
      <c r="H905" s="196"/>
      <c r="J905" s="196"/>
    </row>
    <row r="906">
      <c r="H906" s="196"/>
      <c r="J906" s="196"/>
    </row>
    <row r="907">
      <c r="H907" s="196"/>
      <c r="J907" s="196"/>
    </row>
    <row r="908">
      <c r="H908" s="196"/>
      <c r="J908" s="196"/>
    </row>
    <row r="909">
      <c r="H909" s="196"/>
      <c r="J909" s="196"/>
    </row>
    <row r="910">
      <c r="H910" s="196"/>
      <c r="J910" s="196"/>
    </row>
    <row r="911">
      <c r="H911" s="196"/>
      <c r="J911" s="196"/>
    </row>
    <row r="912">
      <c r="H912" s="196"/>
      <c r="J912" s="196"/>
    </row>
    <row r="913">
      <c r="H913" s="196"/>
      <c r="J913" s="196"/>
    </row>
    <row r="914">
      <c r="H914" s="196"/>
      <c r="J914" s="196"/>
    </row>
    <row r="915">
      <c r="H915" s="196"/>
      <c r="J915" s="196"/>
    </row>
    <row r="916">
      <c r="H916" s="196"/>
      <c r="J916" s="196"/>
    </row>
    <row r="917">
      <c r="H917" s="196"/>
      <c r="J917" s="196"/>
    </row>
    <row r="918">
      <c r="H918" s="196"/>
      <c r="J918" s="196"/>
    </row>
    <row r="919">
      <c r="H919" s="196"/>
      <c r="J919" s="196"/>
    </row>
    <row r="920">
      <c r="H920" s="196"/>
      <c r="J920" s="196"/>
    </row>
    <row r="921">
      <c r="H921" s="196"/>
      <c r="J921" s="196"/>
    </row>
    <row r="922">
      <c r="H922" s="196"/>
      <c r="J922" s="196"/>
    </row>
    <row r="923">
      <c r="H923" s="196"/>
      <c r="J923" s="196"/>
    </row>
    <row r="924">
      <c r="H924" s="196"/>
      <c r="J924" s="196"/>
    </row>
    <row r="925">
      <c r="H925" s="196"/>
      <c r="J925" s="196"/>
    </row>
    <row r="926">
      <c r="H926" s="196"/>
      <c r="J926" s="196"/>
    </row>
    <row r="927">
      <c r="H927" s="196"/>
      <c r="J927" s="196"/>
    </row>
    <row r="928">
      <c r="H928" s="196"/>
      <c r="J928" s="196"/>
    </row>
    <row r="929">
      <c r="H929" s="196"/>
      <c r="J929" s="196"/>
    </row>
    <row r="930">
      <c r="H930" s="196"/>
      <c r="J930" s="196"/>
    </row>
    <row r="931">
      <c r="H931" s="196"/>
      <c r="J931" s="196"/>
    </row>
    <row r="932">
      <c r="H932" s="196"/>
      <c r="J932" s="196"/>
    </row>
    <row r="933">
      <c r="H933" s="196"/>
      <c r="J933" s="196"/>
    </row>
    <row r="934">
      <c r="H934" s="196"/>
      <c r="J934" s="196"/>
    </row>
    <row r="935">
      <c r="H935" s="196"/>
      <c r="J935" s="196"/>
    </row>
    <row r="936">
      <c r="H936" s="196"/>
      <c r="J936" s="196"/>
    </row>
    <row r="937">
      <c r="H937" s="196"/>
      <c r="J937" s="196"/>
    </row>
    <row r="938">
      <c r="H938" s="196"/>
      <c r="J938" s="196"/>
    </row>
    <row r="939">
      <c r="H939" s="196"/>
      <c r="J939" s="196"/>
    </row>
    <row r="940">
      <c r="H940" s="196"/>
      <c r="J940" s="196"/>
    </row>
    <row r="941">
      <c r="H941" s="196"/>
      <c r="J941" s="196"/>
    </row>
    <row r="942">
      <c r="H942" s="196"/>
      <c r="J942" s="196"/>
    </row>
    <row r="943">
      <c r="H943" s="196"/>
      <c r="J943" s="196"/>
    </row>
    <row r="944">
      <c r="H944" s="196"/>
      <c r="J944" s="196"/>
    </row>
    <row r="945">
      <c r="H945" s="196"/>
      <c r="J945" s="196"/>
    </row>
    <row r="946">
      <c r="H946" s="196"/>
      <c r="J946" s="196"/>
    </row>
    <row r="947">
      <c r="H947" s="196"/>
      <c r="J947" s="196"/>
    </row>
    <row r="948">
      <c r="H948" s="196"/>
      <c r="J948" s="196"/>
    </row>
    <row r="949">
      <c r="H949" s="196"/>
      <c r="J949" s="196"/>
    </row>
    <row r="950">
      <c r="H950" s="196"/>
      <c r="J950" s="196"/>
    </row>
    <row r="951">
      <c r="H951" s="196"/>
      <c r="J951" s="196"/>
    </row>
    <row r="952">
      <c r="H952" s="196"/>
      <c r="J952" s="196"/>
    </row>
    <row r="953">
      <c r="H953" s="196"/>
      <c r="J953" s="196"/>
    </row>
    <row r="954">
      <c r="H954" s="196"/>
      <c r="J954" s="196"/>
    </row>
    <row r="955">
      <c r="H955" s="196"/>
      <c r="J955" s="196"/>
    </row>
    <row r="956">
      <c r="H956" s="196"/>
      <c r="J956" s="196"/>
    </row>
    <row r="957">
      <c r="H957" s="196"/>
      <c r="J957" s="196"/>
    </row>
    <row r="958">
      <c r="H958" s="196"/>
      <c r="J958" s="196"/>
    </row>
    <row r="959">
      <c r="H959" s="196"/>
      <c r="J959" s="196"/>
    </row>
    <row r="960">
      <c r="H960" s="196"/>
      <c r="J960" s="196"/>
    </row>
    <row r="961">
      <c r="H961" s="196"/>
      <c r="J961" s="196"/>
    </row>
    <row r="962">
      <c r="H962" s="196"/>
      <c r="J962" s="196"/>
    </row>
    <row r="963">
      <c r="H963" s="196"/>
      <c r="J963" s="196"/>
    </row>
    <row r="964">
      <c r="H964" s="196"/>
      <c r="J964" s="196"/>
    </row>
    <row r="965">
      <c r="H965" s="196"/>
      <c r="J965" s="196"/>
    </row>
    <row r="966">
      <c r="H966" s="196"/>
      <c r="J966" s="196"/>
    </row>
    <row r="967">
      <c r="H967" s="196"/>
      <c r="J967" s="196"/>
    </row>
    <row r="968">
      <c r="H968" s="196"/>
      <c r="J968" s="196"/>
    </row>
    <row r="969">
      <c r="H969" s="196"/>
      <c r="J969" s="196"/>
    </row>
    <row r="970">
      <c r="H970" s="196"/>
      <c r="J970" s="196"/>
    </row>
    <row r="971">
      <c r="H971" s="196"/>
      <c r="J971" s="196"/>
    </row>
    <row r="972">
      <c r="H972" s="196"/>
      <c r="J972" s="196"/>
    </row>
    <row r="973">
      <c r="H973" s="196"/>
      <c r="J973" s="196"/>
    </row>
    <row r="974">
      <c r="H974" s="196"/>
      <c r="J974" s="196"/>
    </row>
    <row r="975">
      <c r="H975" s="196"/>
      <c r="J975" s="196"/>
    </row>
    <row r="976">
      <c r="H976" s="196"/>
      <c r="J976" s="196"/>
    </row>
    <row r="977">
      <c r="H977" s="196"/>
      <c r="J977" s="196"/>
    </row>
    <row r="978">
      <c r="H978" s="196"/>
      <c r="J978" s="196"/>
    </row>
    <row r="979">
      <c r="H979" s="196"/>
      <c r="J979" s="196"/>
    </row>
    <row r="980">
      <c r="H980" s="196"/>
      <c r="J980" s="196"/>
    </row>
    <row r="981">
      <c r="H981" s="196"/>
      <c r="J981" s="196"/>
    </row>
    <row r="982">
      <c r="H982" s="196"/>
      <c r="J982" s="196"/>
    </row>
    <row r="983">
      <c r="H983" s="196"/>
      <c r="J983" s="196"/>
    </row>
    <row r="984">
      <c r="H984" s="196"/>
      <c r="J984" s="196"/>
    </row>
    <row r="985">
      <c r="H985" s="196"/>
      <c r="J985" s="196"/>
    </row>
    <row r="986">
      <c r="H986" s="196"/>
      <c r="J986" s="196"/>
    </row>
    <row r="987">
      <c r="H987" s="196"/>
      <c r="J987" s="196"/>
    </row>
    <row r="988">
      <c r="H988" s="196"/>
      <c r="J988" s="196"/>
    </row>
    <row r="989">
      <c r="H989" s="196"/>
      <c r="J989" s="196"/>
    </row>
    <row r="990">
      <c r="H990" s="196"/>
      <c r="J990" s="196"/>
    </row>
    <row r="991">
      <c r="H991" s="196"/>
      <c r="J991" s="196"/>
    </row>
    <row r="992">
      <c r="H992" s="196"/>
      <c r="J992" s="196"/>
    </row>
    <row r="993">
      <c r="H993" s="196"/>
      <c r="J993" s="196"/>
    </row>
    <row r="994">
      <c r="H994" s="196"/>
      <c r="J994" s="196"/>
    </row>
    <row r="995">
      <c r="H995" s="196"/>
      <c r="J995" s="196"/>
    </row>
    <row r="996">
      <c r="H996" s="196"/>
      <c r="J996" s="196"/>
    </row>
    <row r="997">
      <c r="H997" s="196"/>
      <c r="J997" s="196"/>
    </row>
    <row r="998">
      <c r="H998" s="196"/>
      <c r="J998" s="196"/>
    </row>
    <row r="999">
      <c r="H999" s="196"/>
      <c r="J999" s="196"/>
    </row>
    <row r="1000">
      <c r="H1000" s="196"/>
      <c r="J1000" s="196"/>
    </row>
    <row r="1001">
      <c r="H1001" s="196"/>
      <c r="J1001" s="196"/>
    </row>
    <row r="1002">
      <c r="H1002" s="196"/>
      <c r="J1002" s="196"/>
    </row>
    <row r="1003">
      <c r="H1003" s="196"/>
      <c r="J1003" s="196"/>
    </row>
    <row r="1004">
      <c r="H1004" s="196"/>
      <c r="J1004" s="196"/>
    </row>
    <row r="1005">
      <c r="H1005" s="196"/>
      <c r="J1005" s="196"/>
    </row>
    <row r="1006">
      <c r="H1006" s="196"/>
      <c r="J1006" s="196"/>
    </row>
    <row r="1007">
      <c r="H1007" s="196"/>
      <c r="J1007" s="19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3" max="3" width="15.44"/>
  </cols>
  <sheetData>
    <row r="1">
      <c r="A1" s="50" t="s">
        <v>1</v>
      </c>
      <c r="B1" s="50" t="s">
        <v>3</v>
      </c>
      <c r="C1" s="50" t="s">
        <v>7</v>
      </c>
      <c r="D1" s="50" t="s">
        <v>57</v>
      </c>
      <c r="E1" s="50" t="s">
        <v>11</v>
      </c>
      <c r="F1" s="50" t="s">
        <v>30</v>
      </c>
      <c r="G1" s="50" t="s">
        <v>32</v>
      </c>
      <c r="H1" s="50" t="s">
        <v>81</v>
      </c>
      <c r="I1" s="50" t="s">
        <v>12</v>
      </c>
      <c r="J1" s="50" t="s">
        <v>1937</v>
      </c>
    </row>
    <row r="2">
      <c r="J2" s="117" t="s">
        <v>135</v>
      </c>
      <c r="K2" s="101" t="s">
        <v>327</v>
      </c>
      <c r="L2" t="s">
        <v>100</v>
      </c>
      <c r="M2" t="s">
        <v>308</v>
      </c>
    </row>
    <row r="3">
      <c r="A3" t="s">
        <v>456</v>
      </c>
      <c r="B3" t="s">
        <v>457</v>
      </c>
      <c r="C3" s="117" t="s">
        <v>144</v>
      </c>
      <c r="D3" s="117" t="s">
        <v>134</v>
      </c>
      <c r="E3" t="s">
        <v>43</v>
      </c>
      <c r="F3" s="117" t="s">
        <v>384</v>
      </c>
      <c r="G3" t="s">
        <v>318</v>
      </c>
      <c r="H3" s="117"/>
      <c r="I3" t="s">
        <v>314</v>
      </c>
      <c r="M3">
        <v>1.0</v>
      </c>
    </row>
    <row r="4">
      <c r="A4" t="s">
        <v>1211</v>
      </c>
      <c r="B4" t="s">
        <v>1161</v>
      </c>
      <c r="C4" t="s">
        <v>208</v>
      </c>
      <c r="E4" t="s">
        <v>104</v>
      </c>
      <c r="F4" t="s">
        <v>384</v>
      </c>
      <c r="I4" t="s">
        <v>314</v>
      </c>
      <c r="K4">
        <v>1.0</v>
      </c>
    </row>
    <row r="5">
      <c r="A5" t="s">
        <v>1892</v>
      </c>
      <c r="B5" t="s">
        <v>1893</v>
      </c>
      <c r="C5" t="s">
        <v>95</v>
      </c>
      <c r="E5" t="s">
        <v>104</v>
      </c>
      <c r="F5" t="s">
        <v>127</v>
      </c>
      <c r="J5">
        <v>1.0</v>
      </c>
    </row>
    <row r="6">
      <c r="A6" t="s">
        <v>460</v>
      </c>
      <c r="B6" t="s">
        <v>461</v>
      </c>
      <c r="C6" s="117" t="s">
        <v>144</v>
      </c>
      <c r="D6" s="117" t="s">
        <v>134</v>
      </c>
      <c r="E6" t="s">
        <v>43</v>
      </c>
      <c r="F6" s="117" t="s">
        <v>384</v>
      </c>
      <c r="G6" s="117"/>
      <c r="I6" t="s">
        <v>314</v>
      </c>
      <c r="M6">
        <v>1.0</v>
      </c>
    </row>
    <row r="7">
      <c r="A7" t="s">
        <v>1719</v>
      </c>
      <c r="B7" t="s">
        <v>1720</v>
      </c>
      <c r="C7" t="s">
        <v>144</v>
      </c>
      <c r="E7" t="s">
        <v>104</v>
      </c>
      <c r="F7" t="s">
        <v>384</v>
      </c>
      <c r="K7">
        <v>1.0</v>
      </c>
    </row>
    <row r="8">
      <c r="A8" t="s">
        <v>243</v>
      </c>
      <c r="B8" t="s">
        <v>244</v>
      </c>
      <c r="C8" s="117" t="s">
        <v>144</v>
      </c>
      <c r="D8" s="117" t="s">
        <v>134</v>
      </c>
      <c r="E8" t="s">
        <v>43</v>
      </c>
      <c r="F8" s="117" t="s">
        <v>189</v>
      </c>
      <c r="G8" s="117"/>
      <c r="H8" t="s">
        <v>194</v>
      </c>
      <c r="I8" t="s">
        <v>247</v>
      </c>
      <c r="J8">
        <v>1.0</v>
      </c>
    </row>
    <row r="9">
      <c r="A9" t="s">
        <v>1647</v>
      </c>
      <c r="B9" t="s">
        <v>1648</v>
      </c>
      <c r="C9" t="s">
        <v>95</v>
      </c>
      <c r="E9" t="s">
        <v>25</v>
      </c>
      <c r="F9" t="s">
        <v>127</v>
      </c>
      <c r="I9" t="s">
        <v>471</v>
      </c>
      <c r="J9">
        <v>1.0</v>
      </c>
    </row>
    <row r="10">
      <c r="A10" t="s">
        <v>408</v>
      </c>
      <c r="B10" t="s">
        <v>409</v>
      </c>
      <c r="C10" s="117" t="s">
        <v>144</v>
      </c>
      <c r="D10" t="s">
        <v>118</v>
      </c>
      <c r="E10" s="117" t="s">
        <v>105</v>
      </c>
      <c r="F10" s="117" t="s">
        <v>103</v>
      </c>
      <c r="G10" s="117" t="s">
        <v>411</v>
      </c>
      <c r="H10" t="s">
        <v>194</v>
      </c>
      <c r="I10" t="s">
        <v>233</v>
      </c>
      <c r="L10">
        <v>1.0</v>
      </c>
    </row>
    <row r="11">
      <c r="A11" t="s">
        <v>952</v>
      </c>
      <c r="B11" t="s">
        <v>953</v>
      </c>
      <c r="C11" s="101" t="s">
        <v>109</v>
      </c>
      <c r="D11" s="101" t="s">
        <v>134</v>
      </c>
      <c r="E11" s="101" t="s">
        <v>27</v>
      </c>
      <c r="F11" s="101" t="s">
        <v>384</v>
      </c>
      <c r="G11" s="101"/>
      <c r="H11" s="101"/>
      <c r="I11" t="s">
        <v>314</v>
      </c>
      <c r="K11">
        <v>1.0</v>
      </c>
    </row>
    <row r="12">
      <c r="A12" t="s">
        <v>638</v>
      </c>
      <c r="B12" t="s">
        <v>1142</v>
      </c>
      <c r="C12" t="s">
        <v>109</v>
      </c>
      <c r="E12" t="s">
        <v>25</v>
      </c>
      <c r="F12" s="101" t="s">
        <v>127</v>
      </c>
      <c r="K12">
        <v>1.0</v>
      </c>
    </row>
    <row r="13">
      <c r="A13" t="s">
        <v>973</v>
      </c>
      <c r="B13" t="s">
        <v>1217</v>
      </c>
      <c r="C13" t="s">
        <v>95</v>
      </c>
      <c r="E13" t="s">
        <v>104</v>
      </c>
      <c r="F13" t="s">
        <v>384</v>
      </c>
      <c r="K13">
        <v>1.0</v>
      </c>
    </row>
    <row r="14">
      <c r="B14" t="s">
        <v>974</v>
      </c>
      <c r="C14" s="101" t="s">
        <v>208</v>
      </c>
      <c r="D14" s="101" t="s">
        <v>134</v>
      </c>
      <c r="E14" t="s">
        <v>27</v>
      </c>
      <c r="F14" s="101" t="s">
        <v>384</v>
      </c>
      <c r="H14" s="101"/>
      <c r="I14" t="s">
        <v>314</v>
      </c>
      <c r="K14">
        <v>1.0</v>
      </c>
    </row>
    <row r="15">
      <c r="A15" t="s">
        <v>382</v>
      </c>
      <c r="B15" t="s">
        <v>383</v>
      </c>
      <c r="C15" s="101" t="s">
        <v>109</v>
      </c>
      <c r="D15" s="101" t="s">
        <v>134</v>
      </c>
      <c r="E15" t="s">
        <v>29</v>
      </c>
      <c r="F15" s="101" t="s">
        <v>384</v>
      </c>
      <c r="G15" s="101"/>
      <c r="H15" s="101"/>
      <c r="I15" t="s">
        <v>314</v>
      </c>
      <c r="K15">
        <v>1.0</v>
      </c>
    </row>
    <row r="16">
      <c r="A16" t="s">
        <v>1587</v>
      </c>
      <c r="B16" t="s">
        <v>1588</v>
      </c>
      <c r="C16" t="s">
        <v>109</v>
      </c>
      <c r="D16" s="54"/>
      <c r="E16" t="s">
        <v>104</v>
      </c>
      <c r="F16" t="s">
        <v>317</v>
      </c>
      <c r="M16">
        <v>1.0</v>
      </c>
    </row>
    <row r="17">
      <c r="A17" t="s">
        <v>1858</v>
      </c>
      <c r="B17" t="s">
        <v>1860</v>
      </c>
      <c r="C17" t="s">
        <v>208</v>
      </c>
      <c r="E17" t="s">
        <v>104</v>
      </c>
      <c r="F17" t="s">
        <v>317</v>
      </c>
      <c r="I17" t="s">
        <v>314</v>
      </c>
      <c r="M17">
        <v>1.0</v>
      </c>
    </row>
    <row r="18">
      <c r="A18" t="s">
        <v>805</v>
      </c>
      <c r="B18" t="s">
        <v>806</v>
      </c>
      <c r="C18" s="101" t="s">
        <v>109</v>
      </c>
      <c r="D18" s="101" t="s">
        <v>134</v>
      </c>
      <c r="E18" s="101" t="s">
        <v>25</v>
      </c>
      <c r="F18" s="101" t="s">
        <v>384</v>
      </c>
      <c r="G18" s="101"/>
      <c r="H18" s="101"/>
      <c r="I18" t="s">
        <v>314</v>
      </c>
      <c r="K18">
        <v>1.0</v>
      </c>
    </row>
    <row r="19">
      <c r="A19" t="s">
        <v>396</v>
      </c>
      <c r="B19" t="s">
        <v>397</v>
      </c>
      <c r="C19" s="101" t="s">
        <v>208</v>
      </c>
      <c r="D19" s="101" t="s">
        <v>134</v>
      </c>
      <c r="E19" t="s">
        <v>53</v>
      </c>
      <c r="F19" t="s">
        <v>309</v>
      </c>
      <c r="G19" t="s">
        <v>310</v>
      </c>
      <c r="H19" s="101"/>
      <c r="I19" t="s">
        <v>314</v>
      </c>
      <c r="M19">
        <v>1.0</v>
      </c>
    </row>
    <row r="20">
      <c r="A20" t="s">
        <v>1501</v>
      </c>
      <c r="B20" t="s">
        <v>1502</v>
      </c>
      <c r="C20" t="s">
        <v>109</v>
      </c>
      <c r="D20" s="54"/>
      <c r="E20" t="s">
        <v>104</v>
      </c>
      <c r="F20" t="s">
        <v>384</v>
      </c>
      <c r="K20">
        <v>1.0</v>
      </c>
    </row>
    <row r="21">
      <c r="A21" t="s">
        <v>854</v>
      </c>
      <c r="B21" t="s">
        <v>851</v>
      </c>
      <c r="C21" s="101" t="s">
        <v>109</v>
      </c>
      <c r="D21" s="101" t="s">
        <v>134</v>
      </c>
      <c r="E21" t="s">
        <v>49</v>
      </c>
      <c r="F21" s="101" t="s">
        <v>317</v>
      </c>
      <c r="G21" s="101"/>
      <c r="H21" s="101"/>
      <c r="I21" t="s">
        <v>314</v>
      </c>
      <c r="M21">
        <v>1.0</v>
      </c>
    </row>
    <row r="22">
      <c r="A22" t="s">
        <v>1510</v>
      </c>
      <c r="B22" t="s">
        <v>1511</v>
      </c>
      <c r="C22" t="s">
        <v>109</v>
      </c>
      <c r="D22" s="54"/>
      <c r="E22" t="s">
        <v>104</v>
      </c>
      <c r="F22" t="s">
        <v>384</v>
      </c>
      <c r="K22">
        <v>1.0</v>
      </c>
    </row>
    <row r="23">
      <c r="A23" t="s">
        <v>423</v>
      </c>
      <c r="B23" t="s">
        <v>1777</v>
      </c>
      <c r="C23" t="s">
        <v>208</v>
      </c>
      <c r="E23" t="s">
        <v>25</v>
      </c>
      <c r="F23" t="s">
        <v>127</v>
      </c>
      <c r="H23" t="s">
        <v>1784</v>
      </c>
      <c r="I23" t="s">
        <v>1783</v>
      </c>
      <c r="J23">
        <v>1.0</v>
      </c>
    </row>
    <row r="24">
      <c r="B24" t="s">
        <v>425</v>
      </c>
      <c r="C24" t="s">
        <v>208</v>
      </c>
      <c r="D24" s="54"/>
      <c r="E24" t="s">
        <v>29</v>
      </c>
      <c r="F24" t="s">
        <v>317</v>
      </c>
      <c r="G24" t="s">
        <v>318</v>
      </c>
      <c r="I24" t="s">
        <v>314</v>
      </c>
      <c r="M24">
        <v>1.0</v>
      </c>
    </row>
    <row r="25">
      <c r="A25" t="s">
        <v>344</v>
      </c>
      <c r="B25" t="s">
        <v>260</v>
      </c>
      <c r="C25" t="s">
        <v>208</v>
      </c>
      <c r="D25" t="s">
        <v>118</v>
      </c>
      <c r="E25" t="s">
        <v>106</v>
      </c>
      <c r="F25" t="s">
        <v>119</v>
      </c>
      <c r="H25" t="s">
        <v>350</v>
      </c>
      <c r="I25" t="s">
        <v>349</v>
      </c>
      <c r="L25">
        <v>1.0</v>
      </c>
    </row>
    <row r="26">
      <c r="A26" t="s">
        <v>878</v>
      </c>
      <c r="B26" t="s">
        <v>879</v>
      </c>
      <c r="C26" s="101" t="s">
        <v>109</v>
      </c>
      <c r="D26" s="101" t="s">
        <v>134</v>
      </c>
      <c r="E26" t="s">
        <v>37</v>
      </c>
      <c r="F26" s="101" t="s">
        <v>384</v>
      </c>
      <c r="G26" s="101"/>
      <c r="H26" s="101"/>
      <c r="I26" t="s">
        <v>314</v>
      </c>
      <c r="K26">
        <v>1.0</v>
      </c>
    </row>
    <row r="27">
      <c r="A27" t="s">
        <v>1125</v>
      </c>
      <c r="B27" t="s">
        <v>235</v>
      </c>
      <c r="C27" t="s">
        <v>109</v>
      </c>
      <c r="E27" t="s">
        <v>27</v>
      </c>
      <c r="F27" s="101" t="s">
        <v>384</v>
      </c>
      <c r="K27">
        <v>1.0</v>
      </c>
    </row>
    <row r="28">
      <c r="A28" t="s">
        <v>1322</v>
      </c>
      <c r="B28" t="s">
        <v>1317</v>
      </c>
      <c r="C28" t="s">
        <v>208</v>
      </c>
      <c r="E28" t="s">
        <v>104</v>
      </c>
      <c r="F28" t="s">
        <v>127</v>
      </c>
      <c r="H28" t="s">
        <v>1820</v>
      </c>
      <c r="I28" t="s">
        <v>1819</v>
      </c>
      <c r="J28">
        <v>1.0</v>
      </c>
    </row>
    <row r="29">
      <c r="A29" t="s">
        <v>1686</v>
      </c>
      <c r="B29" t="s">
        <v>1704</v>
      </c>
      <c r="C29" t="s">
        <v>144</v>
      </c>
      <c r="E29" t="s">
        <v>53</v>
      </c>
      <c r="F29" t="s">
        <v>127</v>
      </c>
      <c r="J29">
        <v>1.0</v>
      </c>
    </row>
    <row r="30">
      <c r="A30" t="s">
        <v>1739</v>
      </c>
      <c r="B30" t="s">
        <v>1740</v>
      </c>
      <c r="C30" t="s">
        <v>208</v>
      </c>
      <c r="E30" t="s">
        <v>104</v>
      </c>
      <c r="F30" t="s">
        <v>317</v>
      </c>
      <c r="I30" t="s">
        <v>314</v>
      </c>
      <c r="M30">
        <v>1.0</v>
      </c>
    </row>
    <row r="31">
      <c r="A31" t="s">
        <v>91</v>
      </c>
      <c r="B31" t="s">
        <v>93</v>
      </c>
      <c r="C31" s="54" t="s">
        <v>95</v>
      </c>
      <c r="D31" s="54" t="s">
        <v>96</v>
      </c>
      <c r="E31" s="54" t="s">
        <v>97</v>
      </c>
      <c r="F31" s="54" t="s">
        <v>103</v>
      </c>
      <c r="H31" t="s">
        <v>115</v>
      </c>
      <c r="I31" t="s">
        <v>114</v>
      </c>
      <c r="L31">
        <v>1.0</v>
      </c>
    </row>
    <row r="32">
      <c r="A32" t="s">
        <v>811</v>
      </c>
      <c r="B32" t="s">
        <v>806</v>
      </c>
      <c r="C32" s="101" t="s">
        <v>109</v>
      </c>
      <c r="D32" s="101" t="s">
        <v>134</v>
      </c>
      <c r="E32" t="s">
        <v>37</v>
      </c>
      <c r="F32" s="101" t="s">
        <v>384</v>
      </c>
      <c r="G32" s="101"/>
      <c r="H32" s="101"/>
      <c r="I32" t="s">
        <v>314</v>
      </c>
      <c r="K32">
        <v>1.0</v>
      </c>
    </row>
    <row r="33">
      <c r="A33" t="s">
        <v>353</v>
      </c>
      <c r="B33" t="s">
        <v>125</v>
      </c>
      <c r="C33" s="101" t="s">
        <v>109</v>
      </c>
      <c r="D33" s="101" t="s">
        <v>118</v>
      </c>
      <c r="E33" s="101" t="s">
        <v>105</v>
      </c>
      <c r="F33" t="s">
        <v>119</v>
      </c>
      <c r="G33" s="101"/>
      <c r="H33" t="s">
        <v>194</v>
      </c>
      <c r="I33" t="s">
        <v>357</v>
      </c>
      <c r="L33">
        <v>1.0</v>
      </c>
    </row>
    <row r="34">
      <c r="A34" t="s">
        <v>1663</v>
      </c>
      <c r="B34" t="s">
        <v>1664</v>
      </c>
      <c r="C34" t="s">
        <v>208</v>
      </c>
      <c r="E34" t="s">
        <v>25</v>
      </c>
      <c r="F34" t="s">
        <v>384</v>
      </c>
      <c r="I34" t="s">
        <v>314</v>
      </c>
      <c r="K34">
        <v>1.0</v>
      </c>
    </row>
    <row r="35">
      <c r="A35" t="s">
        <v>723</v>
      </c>
      <c r="B35" t="s">
        <v>955</v>
      </c>
      <c r="C35" s="101" t="s">
        <v>109</v>
      </c>
      <c r="D35" s="101" t="s">
        <v>134</v>
      </c>
      <c r="E35" s="101" t="s">
        <v>27</v>
      </c>
      <c r="F35" s="101" t="s">
        <v>384</v>
      </c>
      <c r="G35" s="101"/>
      <c r="H35" s="101"/>
      <c r="I35" t="s">
        <v>314</v>
      </c>
      <c r="K35">
        <v>1.0</v>
      </c>
    </row>
    <row r="36">
      <c r="A36" t="s">
        <v>1483</v>
      </c>
      <c r="B36" t="s">
        <v>1439</v>
      </c>
      <c r="C36" s="101" t="s">
        <v>208</v>
      </c>
      <c r="D36" s="54"/>
      <c r="E36" t="s">
        <v>27</v>
      </c>
      <c r="F36" t="s">
        <v>384</v>
      </c>
      <c r="I36" t="s">
        <v>314</v>
      </c>
      <c r="K36">
        <v>1.0</v>
      </c>
    </row>
    <row r="37">
      <c r="A37" t="s">
        <v>465</v>
      </c>
      <c r="B37" t="s">
        <v>466</v>
      </c>
      <c r="C37" t="s">
        <v>95</v>
      </c>
      <c r="D37" t="s">
        <v>134</v>
      </c>
      <c r="E37" t="s">
        <v>49</v>
      </c>
      <c r="F37" t="s">
        <v>127</v>
      </c>
      <c r="H37" t="s">
        <v>472</v>
      </c>
      <c r="I37" t="s">
        <v>471</v>
      </c>
      <c r="J37">
        <v>1.0</v>
      </c>
    </row>
    <row r="38">
      <c r="A38" t="s">
        <v>1872</v>
      </c>
      <c r="B38" t="s">
        <v>1873</v>
      </c>
      <c r="C38" t="s">
        <v>208</v>
      </c>
      <c r="E38" t="s">
        <v>104</v>
      </c>
      <c r="F38" t="s">
        <v>317</v>
      </c>
      <c r="I38" t="s">
        <v>314</v>
      </c>
      <c r="M38">
        <v>1.0</v>
      </c>
    </row>
    <row r="39">
      <c r="A39" t="s">
        <v>1593</v>
      </c>
      <c r="B39" t="s">
        <v>1594</v>
      </c>
      <c r="C39" t="s">
        <v>109</v>
      </c>
      <c r="D39" s="54"/>
      <c r="E39" t="s">
        <v>104</v>
      </c>
      <c r="F39" t="s">
        <v>317</v>
      </c>
      <c r="M39">
        <v>1.0</v>
      </c>
    </row>
    <row r="40">
      <c r="A40" t="s">
        <v>715</v>
      </c>
      <c r="B40" t="s">
        <v>1598</v>
      </c>
      <c r="C40" t="s">
        <v>109</v>
      </c>
      <c r="D40" s="54"/>
      <c r="E40" t="s">
        <v>104</v>
      </c>
      <c r="F40" t="s">
        <v>384</v>
      </c>
      <c r="K40">
        <v>1.0</v>
      </c>
    </row>
    <row r="41">
      <c r="A41" t="s">
        <v>1512</v>
      </c>
      <c r="B41" t="s">
        <v>1513</v>
      </c>
      <c r="C41" t="s">
        <v>109</v>
      </c>
      <c r="D41" s="54"/>
      <c r="E41" t="s">
        <v>104</v>
      </c>
      <c r="F41" t="s">
        <v>384</v>
      </c>
      <c r="K41">
        <v>1.0</v>
      </c>
    </row>
    <row r="42">
      <c r="A42" t="s">
        <v>1147</v>
      </c>
      <c r="B42" t="s">
        <v>1142</v>
      </c>
      <c r="C42" t="s">
        <v>109</v>
      </c>
      <c r="E42" t="s">
        <v>25</v>
      </c>
      <c r="F42" s="101" t="s">
        <v>384</v>
      </c>
      <c r="K42">
        <v>1.0</v>
      </c>
    </row>
    <row r="43">
      <c r="A43" t="s">
        <v>157</v>
      </c>
      <c r="B43" t="s">
        <v>158</v>
      </c>
      <c r="C43" s="54" t="s">
        <v>95</v>
      </c>
      <c r="D43" t="s">
        <v>118</v>
      </c>
      <c r="E43" t="s">
        <v>105</v>
      </c>
      <c r="F43" t="s">
        <v>103</v>
      </c>
      <c r="H43" t="s">
        <v>163</v>
      </c>
      <c r="I43" t="s">
        <v>162</v>
      </c>
      <c r="L43">
        <v>1.0</v>
      </c>
    </row>
    <row r="44">
      <c r="A44" t="s">
        <v>1271</v>
      </c>
      <c r="B44" t="s">
        <v>1273</v>
      </c>
      <c r="C44" t="s">
        <v>208</v>
      </c>
      <c r="D44" s="54"/>
      <c r="E44" t="s">
        <v>37</v>
      </c>
      <c r="F44" t="s">
        <v>317</v>
      </c>
      <c r="I44" t="s">
        <v>314</v>
      </c>
      <c r="M44">
        <v>1.0</v>
      </c>
    </row>
    <row r="45">
      <c r="A45" t="s">
        <v>473</v>
      </c>
      <c r="B45" t="s">
        <v>235</v>
      </c>
      <c r="C45" t="s">
        <v>95</v>
      </c>
      <c r="E45" t="s">
        <v>49</v>
      </c>
      <c r="F45" t="s">
        <v>127</v>
      </c>
      <c r="I45" t="s">
        <v>314</v>
      </c>
      <c r="J45">
        <v>1.0</v>
      </c>
    </row>
    <row r="46">
      <c r="A46" t="s">
        <v>1677</v>
      </c>
      <c r="B46" t="s">
        <v>1678</v>
      </c>
      <c r="C46" t="s">
        <v>208</v>
      </c>
      <c r="E46" t="s">
        <v>25</v>
      </c>
      <c r="F46" t="s">
        <v>317</v>
      </c>
      <c r="I46" t="s">
        <v>314</v>
      </c>
      <c r="M46">
        <v>1.0</v>
      </c>
    </row>
    <row r="47">
      <c r="A47" t="s">
        <v>1221</v>
      </c>
      <c r="B47" t="s">
        <v>235</v>
      </c>
      <c r="C47" t="s">
        <v>95</v>
      </c>
      <c r="D47" t="s">
        <v>145</v>
      </c>
      <c r="E47" t="s">
        <v>106</v>
      </c>
      <c r="F47" t="s">
        <v>119</v>
      </c>
      <c r="H47" t="s">
        <v>1225</v>
      </c>
      <c r="I47" t="s">
        <v>1224</v>
      </c>
      <c r="L47">
        <v>1.0</v>
      </c>
    </row>
    <row r="48">
      <c r="A48" t="s">
        <v>486</v>
      </c>
      <c r="B48" t="s">
        <v>487</v>
      </c>
      <c r="C48" s="117" t="s">
        <v>144</v>
      </c>
      <c r="D48" s="117" t="s">
        <v>54</v>
      </c>
      <c r="E48" s="117" t="s">
        <v>53</v>
      </c>
      <c r="F48" t="s">
        <v>127</v>
      </c>
      <c r="G48" t="s">
        <v>147</v>
      </c>
      <c r="H48" t="s">
        <v>492</v>
      </c>
      <c r="I48" t="s">
        <v>491</v>
      </c>
      <c r="L48">
        <v>1.0</v>
      </c>
    </row>
    <row r="49">
      <c r="A49" t="s">
        <v>1021</v>
      </c>
      <c r="B49" t="s">
        <v>1022</v>
      </c>
      <c r="C49" s="54" t="s">
        <v>95</v>
      </c>
      <c r="D49" s="54" t="s">
        <v>118</v>
      </c>
      <c r="E49" s="54" t="s">
        <v>105</v>
      </c>
      <c r="F49" t="s">
        <v>119</v>
      </c>
      <c r="H49" s="54"/>
      <c r="I49" t="s">
        <v>1027</v>
      </c>
      <c r="L49">
        <v>1.0</v>
      </c>
    </row>
    <row r="50">
      <c r="A50" t="s">
        <v>374</v>
      </c>
      <c r="B50" t="s">
        <v>375</v>
      </c>
      <c r="C50" t="s">
        <v>109</v>
      </c>
      <c r="D50" s="117"/>
      <c r="E50" t="s">
        <v>29</v>
      </c>
      <c r="F50" t="s">
        <v>127</v>
      </c>
      <c r="J50">
        <v>1.0</v>
      </c>
    </row>
    <row r="51">
      <c r="A51" t="s">
        <v>901</v>
      </c>
      <c r="B51" t="s">
        <v>1826</v>
      </c>
      <c r="C51" t="s">
        <v>144</v>
      </c>
      <c r="E51" t="s">
        <v>53</v>
      </c>
      <c r="F51" t="s">
        <v>127</v>
      </c>
      <c r="H51" t="s">
        <v>1834</v>
      </c>
      <c r="I51" t="s">
        <v>1833</v>
      </c>
      <c r="J51">
        <v>1.0</v>
      </c>
    </row>
    <row r="52">
      <c r="A52" t="s">
        <v>1160</v>
      </c>
      <c r="B52" t="s">
        <v>1161</v>
      </c>
      <c r="C52" t="s">
        <v>109</v>
      </c>
      <c r="E52" t="s">
        <v>27</v>
      </c>
      <c r="F52" s="101" t="s">
        <v>384</v>
      </c>
      <c r="K52">
        <v>1.0</v>
      </c>
    </row>
    <row r="53">
      <c r="A53" t="s">
        <v>1504</v>
      </c>
      <c r="B53" t="s">
        <v>1882</v>
      </c>
      <c r="C53" t="s">
        <v>208</v>
      </c>
      <c r="E53" t="s">
        <v>104</v>
      </c>
      <c r="F53" t="s">
        <v>384</v>
      </c>
      <c r="I53" t="s">
        <v>314</v>
      </c>
      <c r="K53">
        <v>1.0</v>
      </c>
    </row>
    <row r="54">
      <c r="A54" t="s">
        <v>1019</v>
      </c>
      <c r="B54" t="s">
        <v>93</v>
      </c>
      <c r="C54" s="54" t="s">
        <v>95</v>
      </c>
      <c r="D54" s="54"/>
      <c r="E54" s="54" t="s">
        <v>53</v>
      </c>
      <c r="F54" s="54" t="s">
        <v>317</v>
      </c>
      <c r="I54" t="s">
        <v>314</v>
      </c>
      <c r="M54">
        <v>1.0</v>
      </c>
    </row>
    <row r="55">
      <c r="A55" t="s">
        <v>651</v>
      </c>
      <c r="B55" t="s">
        <v>1598</v>
      </c>
      <c r="C55" t="s">
        <v>109</v>
      </c>
      <c r="D55" s="54"/>
      <c r="E55" t="s">
        <v>104</v>
      </c>
      <c r="F55" t="s">
        <v>384</v>
      </c>
      <c r="K55">
        <v>1.0</v>
      </c>
    </row>
    <row r="56">
      <c r="A56" t="s">
        <v>358</v>
      </c>
      <c r="B56" t="s">
        <v>359</v>
      </c>
      <c r="C56" s="101" t="s">
        <v>109</v>
      </c>
      <c r="D56" s="101" t="s">
        <v>118</v>
      </c>
      <c r="E56" t="s">
        <v>105</v>
      </c>
      <c r="F56" t="s">
        <v>119</v>
      </c>
      <c r="G56" s="101"/>
      <c r="H56" t="s">
        <v>363</v>
      </c>
      <c r="I56" t="s">
        <v>114</v>
      </c>
      <c r="L56">
        <v>1.0</v>
      </c>
    </row>
    <row r="57">
      <c r="A57" t="s">
        <v>1420</v>
      </c>
      <c r="B57" t="s">
        <v>1421</v>
      </c>
      <c r="C57" t="s">
        <v>208</v>
      </c>
      <c r="D57" s="54"/>
      <c r="E57" t="s">
        <v>25</v>
      </c>
      <c r="F57" t="s">
        <v>384</v>
      </c>
      <c r="I57" t="s">
        <v>314</v>
      </c>
      <c r="K57">
        <v>1.0</v>
      </c>
    </row>
    <row r="58">
      <c r="A58" t="s">
        <v>560</v>
      </c>
      <c r="B58" t="s">
        <v>561</v>
      </c>
      <c r="C58" s="117" t="s">
        <v>144</v>
      </c>
      <c r="D58" s="117" t="s">
        <v>134</v>
      </c>
      <c r="E58" t="s">
        <v>25</v>
      </c>
      <c r="F58" s="117" t="s">
        <v>127</v>
      </c>
      <c r="G58" s="117"/>
      <c r="H58" s="117"/>
      <c r="I58" s="117"/>
      <c r="J58">
        <v>1.0</v>
      </c>
    </row>
    <row r="59">
      <c r="B59" t="s">
        <v>1866</v>
      </c>
      <c r="C59" t="s">
        <v>208</v>
      </c>
      <c r="E59" t="s">
        <v>104</v>
      </c>
      <c r="F59" t="s">
        <v>127</v>
      </c>
      <c r="I59" t="s">
        <v>1870</v>
      </c>
      <c r="J59">
        <v>1.0</v>
      </c>
    </row>
    <row r="60">
      <c r="B60" t="s">
        <v>1331</v>
      </c>
      <c r="C60" t="s">
        <v>95</v>
      </c>
      <c r="D60" t="s">
        <v>54</v>
      </c>
      <c r="E60" t="s">
        <v>53</v>
      </c>
      <c r="F60" t="s">
        <v>127</v>
      </c>
      <c r="J60">
        <v>1.0</v>
      </c>
    </row>
    <row r="61">
      <c r="A61" t="s">
        <v>692</v>
      </c>
      <c r="B61" t="s">
        <v>693</v>
      </c>
      <c r="C61" s="101" t="s">
        <v>208</v>
      </c>
      <c r="D61" s="101" t="s">
        <v>134</v>
      </c>
      <c r="E61" t="s">
        <v>37</v>
      </c>
      <c r="F61" s="101" t="s">
        <v>384</v>
      </c>
      <c r="G61" t="s">
        <v>318</v>
      </c>
      <c r="H61" s="101"/>
      <c r="I61" t="s">
        <v>314</v>
      </c>
      <c r="K61">
        <v>1.0</v>
      </c>
    </row>
    <row r="62">
      <c r="B62" t="s">
        <v>1520</v>
      </c>
      <c r="C62" t="s">
        <v>109</v>
      </c>
      <c r="D62" s="54"/>
      <c r="E62" t="s">
        <v>104</v>
      </c>
      <c r="F62" t="s">
        <v>384</v>
      </c>
      <c r="K62">
        <v>1.0</v>
      </c>
    </row>
    <row r="63">
      <c r="A63" t="s">
        <v>1253</v>
      </c>
      <c r="B63" t="s">
        <v>1254</v>
      </c>
      <c r="C63" t="s">
        <v>95</v>
      </c>
      <c r="D63" s="54"/>
      <c r="E63" t="s">
        <v>29</v>
      </c>
      <c r="F63" t="s">
        <v>317</v>
      </c>
      <c r="M63">
        <v>1.0</v>
      </c>
    </row>
    <row r="64">
      <c r="A64" t="s">
        <v>295</v>
      </c>
      <c r="B64" t="s">
        <v>281</v>
      </c>
      <c r="C64" t="s">
        <v>208</v>
      </c>
      <c r="E64" t="s">
        <v>25</v>
      </c>
      <c r="F64" t="s">
        <v>127</v>
      </c>
      <c r="G64" t="s">
        <v>147</v>
      </c>
      <c r="I64" t="s">
        <v>304</v>
      </c>
      <c r="J64">
        <v>1.0</v>
      </c>
    </row>
    <row r="65">
      <c r="A65" t="s">
        <v>270</v>
      </c>
      <c r="B65" t="s">
        <v>271</v>
      </c>
      <c r="C65" s="101" t="s">
        <v>208</v>
      </c>
      <c r="D65" s="101" t="s">
        <v>118</v>
      </c>
      <c r="E65" s="101" t="s">
        <v>106</v>
      </c>
      <c r="F65" s="101" t="s">
        <v>103</v>
      </c>
      <c r="G65" t="s">
        <v>147</v>
      </c>
      <c r="H65" t="s">
        <v>279</v>
      </c>
      <c r="I65" t="s">
        <v>278</v>
      </c>
      <c r="L65">
        <v>1.0</v>
      </c>
    </row>
    <row r="66">
      <c r="A66" t="s">
        <v>816</v>
      </c>
      <c r="B66" t="s">
        <v>817</v>
      </c>
      <c r="C66" s="101" t="s">
        <v>109</v>
      </c>
      <c r="D66" s="101" t="s">
        <v>134</v>
      </c>
      <c r="E66" s="101" t="s">
        <v>25</v>
      </c>
      <c r="F66" s="101" t="s">
        <v>317</v>
      </c>
      <c r="G66" s="101"/>
      <c r="H66" s="101"/>
      <c r="I66" t="s">
        <v>314</v>
      </c>
      <c r="M66">
        <v>1.0</v>
      </c>
    </row>
    <row r="67">
      <c r="A67" t="s">
        <v>1822</v>
      </c>
      <c r="B67" t="s">
        <v>1823</v>
      </c>
      <c r="C67" t="s">
        <v>95</v>
      </c>
      <c r="E67" t="s">
        <v>25</v>
      </c>
      <c r="F67" t="s">
        <v>127</v>
      </c>
      <c r="J67">
        <v>1.0</v>
      </c>
    </row>
    <row r="68">
      <c r="A68" t="s">
        <v>234</v>
      </c>
      <c r="B68" t="s">
        <v>235</v>
      </c>
      <c r="C68" s="117" t="s">
        <v>144</v>
      </c>
      <c r="D68" s="117" t="s">
        <v>236</v>
      </c>
      <c r="E68" s="117" t="s">
        <v>106</v>
      </c>
      <c r="F68" s="117" t="s">
        <v>103</v>
      </c>
      <c r="G68" t="s">
        <v>237</v>
      </c>
      <c r="H68" t="s">
        <v>241</v>
      </c>
      <c r="I68" t="s">
        <v>240</v>
      </c>
      <c r="L68">
        <v>1.0</v>
      </c>
    </row>
    <row r="69">
      <c r="A69" t="s">
        <v>1105</v>
      </c>
      <c r="B69" t="s">
        <v>1106</v>
      </c>
      <c r="C69" t="s">
        <v>109</v>
      </c>
      <c r="E69" t="s">
        <v>29</v>
      </c>
      <c r="F69" s="101" t="s">
        <v>384</v>
      </c>
      <c r="K69">
        <v>1.0</v>
      </c>
    </row>
    <row r="70">
      <c r="A70" t="s">
        <v>791</v>
      </c>
      <c r="B70" t="s">
        <v>792</v>
      </c>
      <c r="C70" s="101" t="s">
        <v>109</v>
      </c>
      <c r="D70" s="101" t="s">
        <v>134</v>
      </c>
      <c r="E70" s="101" t="s">
        <v>27</v>
      </c>
      <c r="F70" s="101" t="s">
        <v>317</v>
      </c>
      <c r="G70" s="101"/>
      <c r="H70" s="101"/>
      <c r="I70" t="s">
        <v>314</v>
      </c>
      <c r="M70">
        <v>1.0</v>
      </c>
    </row>
    <row r="71">
      <c r="A71" t="s">
        <v>590</v>
      </c>
      <c r="B71" t="s">
        <v>591</v>
      </c>
      <c r="C71" s="117" t="s">
        <v>144</v>
      </c>
      <c r="D71" s="117" t="s">
        <v>134</v>
      </c>
      <c r="E71" t="s">
        <v>49</v>
      </c>
      <c r="F71" t="s">
        <v>317</v>
      </c>
      <c r="G71" s="117"/>
      <c r="H71" s="117"/>
      <c r="I71" t="s">
        <v>314</v>
      </c>
      <c r="M71">
        <v>1.0</v>
      </c>
    </row>
    <row r="72">
      <c r="A72" t="s">
        <v>1560</v>
      </c>
      <c r="B72" t="s">
        <v>1561</v>
      </c>
      <c r="C72" t="s">
        <v>144</v>
      </c>
      <c r="D72" s="54"/>
      <c r="E72" t="s">
        <v>104</v>
      </c>
      <c r="F72" t="s">
        <v>384</v>
      </c>
      <c r="K72">
        <v>1.0</v>
      </c>
    </row>
    <row r="73">
      <c r="A73" t="s">
        <v>1529</v>
      </c>
      <c r="B73" t="s">
        <v>1530</v>
      </c>
      <c r="C73" t="s">
        <v>109</v>
      </c>
      <c r="D73" s="54"/>
      <c r="E73" t="s">
        <v>104</v>
      </c>
      <c r="F73" t="s">
        <v>317</v>
      </c>
      <c r="M73">
        <v>1.0</v>
      </c>
    </row>
    <row r="74">
      <c r="A74" t="s">
        <v>785</v>
      </c>
      <c r="B74" t="s">
        <v>786</v>
      </c>
      <c r="C74" s="101" t="s">
        <v>109</v>
      </c>
      <c r="D74" s="101" t="s">
        <v>134</v>
      </c>
      <c r="E74" t="s">
        <v>37</v>
      </c>
      <c r="F74" s="101" t="s">
        <v>384</v>
      </c>
      <c r="G74" s="101"/>
      <c r="H74" s="101"/>
      <c r="I74" t="s">
        <v>314</v>
      </c>
      <c r="K74">
        <v>1.0</v>
      </c>
    </row>
    <row r="75">
      <c r="A75" t="s">
        <v>1344</v>
      </c>
      <c r="B75" t="s">
        <v>890</v>
      </c>
      <c r="C75" t="s">
        <v>144</v>
      </c>
      <c r="D75" s="54"/>
      <c r="E75" t="s">
        <v>104</v>
      </c>
      <c r="F75" t="s">
        <v>317</v>
      </c>
      <c r="M75">
        <v>1.0</v>
      </c>
    </row>
    <row r="76">
      <c r="A76" t="s">
        <v>1015</v>
      </c>
      <c r="B76" t="s">
        <v>93</v>
      </c>
      <c r="C76" s="54" t="s">
        <v>95</v>
      </c>
      <c r="D76" s="54"/>
      <c r="E76" s="54" t="s">
        <v>53</v>
      </c>
      <c r="F76" s="54" t="s">
        <v>317</v>
      </c>
      <c r="I76" t="s">
        <v>314</v>
      </c>
      <c r="M76">
        <v>1.0</v>
      </c>
    </row>
    <row r="77">
      <c r="A77" t="s">
        <v>1531</v>
      </c>
      <c r="B77" t="s">
        <v>1532</v>
      </c>
      <c r="C77" t="s">
        <v>109</v>
      </c>
      <c r="D77" s="54"/>
      <c r="E77" t="s">
        <v>104</v>
      </c>
      <c r="F77" t="s">
        <v>384</v>
      </c>
      <c r="K77">
        <v>1.0</v>
      </c>
    </row>
    <row r="78">
      <c r="A78" t="s">
        <v>448</v>
      </c>
      <c r="B78" t="s">
        <v>450</v>
      </c>
      <c r="C78" t="s">
        <v>208</v>
      </c>
      <c r="E78" t="s">
        <v>29</v>
      </c>
      <c r="F78" t="s">
        <v>384</v>
      </c>
      <c r="G78" t="s">
        <v>318</v>
      </c>
      <c r="I78" t="s">
        <v>314</v>
      </c>
      <c r="K78">
        <v>1.0</v>
      </c>
    </row>
    <row r="79">
      <c r="A79" t="s">
        <v>836</v>
      </c>
      <c r="B79" t="s">
        <v>837</v>
      </c>
      <c r="C79" s="101" t="s">
        <v>109</v>
      </c>
      <c r="D79" s="101" t="s">
        <v>134</v>
      </c>
      <c r="E79" t="s">
        <v>29</v>
      </c>
      <c r="F79" t="s">
        <v>309</v>
      </c>
      <c r="G79" s="101"/>
      <c r="H79" s="101"/>
      <c r="I79" t="s">
        <v>314</v>
      </c>
      <c r="M79">
        <v>1.0</v>
      </c>
    </row>
    <row r="80">
      <c r="A80" t="s">
        <v>930</v>
      </c>
      <c r="B80" t="s">
        <v>931</v>
      </c>
      <c r="C80" s="101" t="s">
        <v>109</v>
      </c>
      <c r="D80" s="101" t="s">
        <v>134</v>
      </c>
      <c r="E80" s="101" t="s">
        <v>27</v>
      </c>
      <c r="F80" s="101" t="s">
        <v>384</v>
      </c>
      <c r="G80" s="101"/>
      <c r="H80" s="101"/>
      <c r="I80" t="s">
        <v>314</v>
      </c>
      <c r="K80">
        <v>1.0</v>
      </c>
    </row>
    <row r="81">
      <c r="A81" t="s">
        <v>1838</v>
      </c>
      <c r="B81" t="s">
        <v>1839</v>
      </c>
      <c r="C81" t="s">
        <v>109</v>
      </c>
      <c r="E81" t="s">
        <v>25</v>
      </c>
      <c r="F81" t="s">
        <v>127</v>
      </c>
      <c r="J81">
        <v>1.0</v>
      </c>
    </row>
    <row r="82">
      <c r="A82" t="s">
        <v>1801</v>
      </c>
      <c r="B82" t="s">
        <v>1802</v>
      </c>
      <c r="C82" t="s">
        <v>208</v>
      </c>
      <c r="E82" t="s">
        <v>104</v>
      </c>
      <c r="F82" t="s">
        <v>384</v>
      </c>
      <c r="I82" t="s">
        <v>314</v>
      </c>
      <c r="K82">
        <v>1.0</v>
      </c>
    </row>
    <row r="83">
      <c r="A83" t="s">
        <v>1155</v>
      </c>
      <c r="B83" t="s">
        <v>1156</v>
      </c>
      <c r="C83" t="s">
        <v>109</v>
      </c>
      <c r="E83" s="101" t="s">
        <v>25</v>
      </c>
      <c r="F83" s="101" t="s">
        <v>384</v>
      </c>
      <c r="K83">
        <v>1.0</v>
      </c>
    </row>
    <row r="84">
      <c r="A84" t="s">
        <v>1602</v>
      </c>
      <c r="B84" t="s">
        <v>1603</v>
      </c>
      <c r="C84" t="s">
        <v>109</v>
      </c>
      <c r="D84" s="54"/>
      <c r="E84" t="s">
        <v>104</v>
      </c>
      <c r="F84" t="s">
        <v>384</v>
      </c>
      <c r="K84">
        <v>1.0</v>
      </c>
    </row>
    <row r="85">
      <c r="A85" t="s">
        <v>225</v>
      </c>
      <c r="B85" t="s">
        <v>226</v>
      </c>
      <c r="C85" s="117" t="s">
        <v>144</v>
      </c>
      <c r="D85" t="s">
        <v>96</v>
      </c>
      <c r="E85" t="s">
        <v>97</v>
      </c>
      <c r="F85" s="117" t="s">
        <v>103</v>
      </c>
      <c r="G85" t="s">
        <v>147</v>
      </c>
      <c r="H85" t="s">
        <v>194</v>
      </c>
      <c r="I85" t="s">
        <v>233</v>
      </c>
      <c r="L85">
        <v>1.0</v>
      </c>
    </row>
    <row r="86">
      <c r="A86" t="s">
        <v>1216</v>
      </c>
      <c r="B86" t="s">
        <v>1217</v>
      </c>
      <c r="C86" t="s">
        <v>95</v>
      </c>
      <c r="D86" t="s">
        <v>118</v>
      </c>
      <c r="E86" t="s">
        <v>105</v>
      </c>
      <c r="F86" t="s">
        <v>119</v>
      </c>
      <c r="I86" t="s">
        <v>1220</v>
      </c>
      <c r="L86">
        <v>1.0</v>
      </c>
    </row>
    <row r="87">
      <c r="A87" t="s">
        <v>280</v>
      </c>
      <c r="B87" t="s">
        <v>281</v>
      </c>
      <c r="C87" s="101" t="s">
        <v>208</v>
      </c>
      <c r="D87" s="101" t="s">
        <v>118</v>
      </c>
      <c r="E87" s="101" t="s">
        <v>105</v>
      </c>
      <c r="F87" s="101" t="s">
        <v>103</v>
      </c>
      <c r="H87" t="s">
        <v>286</v>
      </c>
      <c r="I87" t="s">
        <v>285</v>
      </c>
      <c r="L87">
        <v>1.0</v>
      </c>
    </row>
    <row r="88">
      <c r="A88" t="s">
        <v>1539</v>
      </c>
      <c r="B88" t="s">
        <v>1540</v>
      </c>
      <c r="C88" t="s">
        <v>208</v>
      </c>
      <c r="D88" t="s">
        <v>134</v>
      </c>
      <c r="E88" t="s">
        <v>25</v>
      </c>
      <c r="F88" t="s">
        <v>384</v>
      </c>
      <c r="I88" t="s">
        <v>1500</v>
      </c>
      <c r="K88">
        <v>1.0</v>
      </c>
    </row>
    <row r="89">
      <c r="A89" t="s">
        <v>741</v>
      </c>
      <c r="B89" t="s">
        <v>742</v>
      </c>
      <c r="C89" s="101" t="s">
        <v>208</v>
      </c>
      <c r="D89" s="101" t="s">
        <v>134</v>
      </c>
      <c r="E89" t="s">
        <v>37</v>
      </c>
      <c r="F89" s="101" t="s">
        <v>317</v>
      </c>
      <c r="G89" s="101"/>
      <c r="H89" s="101"/>
      <c r="I89" t="s">
        <v>314</v>
      </c>
      <c r="M89">
        <v>1.0</v>
      </c>
    </row>
    <row r="90">
      <c r="A90" t="s">
        <v>1490</v>
      </c>
      <c r="B90" t="s">
        <v>1491</v>
      </c>
      <c r="C90" t="s">
        <v>95</v>
      </c>
      <c r="E90" t="s">
        <v>25</v>
      </c>
      <c r="F90" t="s">
        <v>317</v>
      </c>
      <c r="M90">
        <v>1.0</v>
      </c>
    </row>
    <row r="91">
      <c r="A91" t="s">
        <v>620</v>
      </c>
      <c r="B91" t="s">
        <v>621</v>
      </c>
      <c r="C91" s="117" t="s">
        <v>144</v>
      </c>
      <c r="D91" s="117" t="s">
        <v>134</v>
      </c>
      <c r="E91" s="117" t="s">
        <v>104</v>
      </c>
      <c r="F91" s="117" t="s">
        <v>384</v>
      </c>
      <c r="G91" s="117"/>
      <c r="H91" s="117"/>
      <c r="I91" t="s">
        <v>314</v>
      </c>
      <c r="M91">
        <v>1.0</v>
      </c>
    </row>
    <row r="92">
      <c r="A92" t="s">
        <v>176</v>
      </c>
      <c r="B92" t="s">
        <v>177</v>
      </c>
      <c r="C92" s="117" t="s">
        <v>144</v>
      </c>
      <c r="D92" s="117" t="s">
        <v>134</v>
      </c>
      <c r="E92" s="117" t="s">
        <v>53</v>
      </c>
      <c r="F92" t="s">
        <v>127</v>
      </c>
      <c r="I92" s="117" t="s">
        <v>181</v>
      </c>
      <c r="J92">
        <v>1.0</v>
      </c>
    </row>
    <row r="93">
      <c r="A93" t="s">
        <v>406</v>
      </c>
      <c r="B93" t="s">
        <v>397</v>
      </c>
      <c r="C93" s="101" t="s">
        <v>208</v>
      </c>
      <c r="D93" s="101" t="s">
        <v>134</v>
      </c>
      <c r="E93" t="s">
        <v>49</v>
      </c>
      <c r="F93" t="s">
        <v>309</v>
      </c>
      <c r="G93" t="s">
        <v>318</v>
      </c>
      <c r="H93" s="101"/>
      <c r="I93" t="s">
        <v>314</v>
      </c>
      <c r="M93">
        <v>1.0</v>
      </c>
    </row>
    <row r="94">
      <c r="A94" t="s">
        <v>1235</v>
      </c>
      <c r="B94" t="s">
        <v>1230</v>
      </c>
      <c r="C94" t="s">
        <v>208</v>
      </c>
      <c r="D94" s="54"/>
      <c r="E94" t="s">
        <v>27</v>
      </c>
      <c r="F94" t="s">
        <v>384</v>
      </c>
      <c r="I94" t="s">
        <v>314</v>
      </c>
      <c r="K94">
        <v>1.0</v>
      </c>
    </row>
    <row r="95">
      <c r="A95" t="s">
        <v>366</v>
      </c>
      <c r="B95" t="s">
        <v>142</v>
      </c>
      <c r="C95" s="101" t="s">
        <v>109</v>
      </c>
      <c r="D95" s="101" t="s">
        <v>134</v>
      </c>
      <c r="E95" t="s">
        <v>49</v>
      </c>
      <c r="F95" t="s">
        <v>127</v>
      </c>
      <c r="G95" s="101"/>
      <c r="H95" t="s">
        <v>373</v>
      </c>
      <c r="I95" t="s">
        <v>372</v>
      </c>
      <c r="J95">
        <v>1.0</v>
      </c>
    </row>
    <row r="96">
      <c r="A96" t="s">
        <v>1879</v>
      </c>
      <c r="B96" t="s">
        <v>1873</v>
      </c>
      <c r="C96" t="s">
        <v>208</v>
      </c>
      <c r="E96" t="s">
        <v>104</v>
      </c>
      <c r="F96" t="s">
        <v>317</v>
      </c>
      <c r="I96" t="s">
        <v>314</v>
      </c>
      <c r="M96">
        <v>1.0</v>
      </c>
    </row>
    <row r="97">
      <c r="A97" t="s">
        <v>1857</v>
      </c>
      <c r="B97" t="s">
        <v>1217</v>
      </c>
      <c r="C97" t="s">
        <v>95</v>
      </c>
      <c r="E97" t="s">
        <v>104</v>
      </c>
      <c r="F97" t="s">
        <v>384</v>
      </c>
      <c r="K97">
        <v>1.0</v>
      </c>
    </row>
    <row r="98">
      <c r="A98" t="s">
        <v>631</v>
      </c>
      <c r="B98" t="s">
        <v>621</v>
      </c>
      <c r="C98" s="117" t="s">
        <v>144</v>
      </c>
      <c r="D98" s="117" t="s">
        <v>134</v>
      </c>
      <c r="E98" s="117" t="s">
        <v>104</v>
      </c>
      <c r="F98" s="117" t="s">
        <v>384</v>
      </c>
      <c r="G98" s="117"/>
      <c r="H98" s="117"/>
      <c r="I98" t="s">
        <v>314</v>
      </c>
      <c r="K98">
        <v>1.0</v>
      </c>
    </row>
    <row r="99">
      <c r="A99" t="s">
        <v>1843</v>
      </c>
      <c r="B99" t="s">
        <v>1844</v>
      </c>
      <c r="C99" t="s">
        <v>109</v>
      </c>
      <c r="E99" t="s">
        <v>25</v>
      </c>
      <c r="F99" t="s">
        <v>127</v>
      </c>
      <c r="J99">
        <v>1.0</v>
      </c>
    </row>
    <row r="100">
      <c r="A100" t="s">
        <v>116</v>
      </c>
      <c r="B100" t="s">
        <v>93</v>
      </c>
      <c r="C100" s="54" t="s">
        <v>95</v>
      </c>
      <c r="D100" s="54" t="s">
        <v>118</v>
      </c>
      <c r="E100" s="54" t="s">
        <v>106</v>
      </c>
      <c r="F100" t="s">
        <v>119</v>
      </c>
      <c r="I100" t="s">
        <v>122</v>
      </c>
      <c r="L100">
        <v>1.0</v>
      </c>
    </row>
    <row r="101">
      <c r="A101" t="s">
        <v>253</v>
      </c>
      <c r="B101" t="s">
        <v>254</v>
      </c>
      <c r="C101" s="117" t="s">
        <v>144</v>
      </c>
      <c r="D101" s="117" t="s">
        <v>134</v>
      </c>
      <c r="E101" t="s">
        <v>53</v>
      </c>
      <c r="F101" t="s">
        <v>127</v>
      </c>
      <c r="G101" s="117"/>
      <c r="I101" t="s">
        <v>240</v>
      </c>
      <c r="J101">
        <v>1.0</v>
      </c>
    </row>
    <row r="102">
      <c r="A102" t="s">
        <v>656</v>
      </c>
      <c r="B102" t="s">
        <v>1202</v>
      </c>
      <c r="C102" t="s">
        <v>208</v>
      </c>
      <c r="E102" t="s">
        <v>29</v>
      </c>
      <c r="F102" t="s">
        <v>317</v>
      </c>
      <c r="I102" t="s">
        <v>314</v>
      </c>
      <c r="M102">
        <v>1.0</v>
      </c>
    </row>
    <row r="103">
      <c r="B103" t="s">
        <v>925</v>
      </c>
      <c r="C103" s="101" t="s">
        <v>109</v>
      </c>
      <c r="D103" s="101" t="s">
        <v>134</v>
      </c>
      <c r="E103" t="s">
        <v>29</v>
      </c>
      <c r="F103" s="101" t="s">
        <v>384</v>
      </c>
      <c r="G103" s="101"/>
      <c r="H103" s="101"/>
      <c r="I103" t="s">
        <v>314</v>
      </c>
      <c r="K103">
        <v>1.0</v>
      </c>
    </row>
    <row r="104">
      <c r="A104" t="s">
        <v>999</v>
      </c>
      <c r="B104" t="s">
        <v>326</v>
      </c>
      <c r="C104" s="101" t="s">
        <v>208</v>
      </c>
      <c r="D104" s="101" t="s">
        <v>134</v>
      </c>
      <c r="E104" t="s">
        <v>27</v>
      </c>
      <c r="F104" s="101" t="s">
        <v>384</v>
      </c>
      <c r="H104" s="101"/>
      <c r="I104" t="s">
        <v>314</v>
      </c>
      <c r="K104">
        <v>1.0</v>
      </c>
    </row>
    <row r="105">
      <c r="A105" t="s">
        <v>516</v>
      </c>
      <c r="B105" t="s">
        <v>517</v>
      </c>
      <c r="C105" s="117" t="s">
        <v>144</v>
      </c>
      <c r="D105" s="117" t="s">
        <v>134</v>
      </c>
      <c r="E105" t="s">
        <v>37</v>
      </c>
      <c r="F105" s="117" t="s">
        <v>127</v>
      </c>
      <c r="G105" s="117" t="s">
        <v>237</v>
      </c>
      <c r="H105" t="s">
        <v>194</v>
      </c>
      <c r="I105" t="s">
        <v>522</v>
      </c>
      <c r="J105">
        <v>1.0</v>
      </c>
    </row>
    <row r="106">
      <c r="A106" t="s">
        <v>1714</v>
      </c>
      <c r="B106" t="s">
        <v>1715</v>
      </c>
      <c r="C106" t="s">
        <v>144</v>
      </c>
      <c r="E106" t="s">
        <v>104</v>
      </c>
      <c r="F106" t="s">
        <v>384</v>
      </c>
      <c r="K106">
        <v>1.0</v>
      </c>
    </row>
    <row r="107">
      <c r="A107" t="s">
        <v>165</v>
      </c>
      <c r="B107" t="s">
        <v>166</v>
      </c>
      <c r="C107" s="117" t="s">
        <v>144</v>
      </c>
      <c r="D107" s="117" t="s">
        <v>96</v>
      </c>
      <c r="E107" t="s">
        <v>97</v>
      </c>
      <c r="F107" s="117" t="s">
        <v>103</v>
      </c>
      <c r="G107" t="s">
        <v>147</v>
      </c>
      <c r="H107" t="s">
        <v>173</v>
      </c>
      <c r="I107" t="s">
        <v>114</v>
      </c>
      <c r="L107">
        <v>1.0</v>
      </c>
    </row>
    <row r="108">
      <c r="A108" t="s">
        <v>1848</v>
      </c>
      <c r="B108" t="s">
        <v>1849</v>
      </c>
      <c r="C108" t="s">
        <v>109</v>
      </c>
      <c r="E108" t="s">
        <v>25</v>
      </c>
      <c r="F108" t="s">
        <v>127</v>
      </c>
      <c r="J108">
        <v>1.0</v>
      </c>
    </row>
    <row r="109">
      <c r="A109" t="s">
        <v>259</v>
      </c>
      <c r="B109" t="s">
        <v>260</v>
      </c>
      <c r="C109" s="117" t="s">
        <v>144</v>
      </c>
      <c r="D109" s="117" t="s">
        <v>118</v>
      </c>
      <c r="E109" s="117" t="s">
        <v>105</v>
      </c>
      <c r="F109" s="117" t="s">
        <v>127</v>
      </c>
      <c r="G109" s="117" t="s">
        <v>237</v>
      </c>
      <c r="H109" t="s">
        <v>267</v>
      </c>
      <c r="I109" t="s">
        <v>266</v>
      </c>
      <c r="L109">
        <v>1.0</v>
      </c>
    </row>
    <row r="110">
      <c r="A110" t="s">
        <v>325</v>
      </c>
      <c r="B110" t="s">
        <v>326</v>
      </c>
      <c r="C110" s="101" t="s">
        <v>208</v>
      </c>
      <c r="D110" s="101" t="s">
        <v>134</v>
      </c>
      <c r="E110" t="s">
        <v>37</v>
      </c>
      <c r="F110" t="s">
        <v>309</v>
      </c>
      <c r="G110" t="s">
        <v>318</v>
      </c>
      <c r="H110" s="101"/>
      <c r="I110" t="s">
        <v>314</v>
      </c>
      <c r="K110">
        <v>1.0</v>
      </c>
    </row>
    <row r="111">
      <c r="A111" t="s">
        <v>1654</v>
      </c>
      <c r="B111" t="s">
        <v>1655</v>
      </c>
      <c r="C111" t="s">
        <v>95</v>
      </c>
      <c r="E111" t="s">
        <v>27</v>
      </c>
      <c r="F111" t="s">
        <v>384</v>
      </c>
      <c r="K111">
        <v>1.0</v>
      </c>
    </row>
    <row r="112">
      <c r="A112" t="s">
        <v>335</v>
      </c>
      <c r="B112" t="s">
        <v>336</v>
      </c>
      <c r="C112" s="117" t="s">
        <v>144</v>
      </c>
      <c r="D112" s="117" t="s">
        <v>118</v>
      </c>
      <c r="E112" s="117" t="s">
        <v>106</v>
      </c>
      <c r="F112" t="s">
        <v>119</v>
      </c>
      <c r="G112" t="s">
        <v>147</v>
      </c>
      <c r="I112" t="s">
        <v>342</v>
      </c>
      <c r="L112">
        <v>1.0</v>
      </c>
    </row>
    <row r="113">
      <c r="A113" t="s">
        <v>140</v>
      </c>
      <c r="B113" t="s">
        <v>142</v>
      </c>
      <c r="C113" s="117" t="s">
        <v>144</v>
      </c>
      <c r="D113" t="s">
        <v>145</v>
      </c>
      <c r="E113" s="117" t="s">
        <v>106</v>
      </c>
      <c r="F113" s="117" t="s">
        <v>103</v>
      </c>
      <c r="G113" t="s">
        <v>147</v>
      </c>
      <c r="H113" t="s">
        <v>155</v>
      </c>
      <c r="I113" t="s">
        <v>154</v>
      </c>
      <c r="L113">
        <v>1.0</v>
      </c>
    </row>
    <row r="114">
      <c r="A114" t="s">
        <v>124</v>
      </c>
      <c r="B114" t="s">
        <v>125</v>
      </c>
      <c r="C114" s="101" t="s">
        <v>109</v>
      </c>
      <c r="D114" s="101" t="s">
        <v>54</v>
      </c>
      <c r="E114" s="101" t="s">
        <v>53</v>
      </c>
      <c r="F114" t="s">
        <v>127</v>
      </c>
      <c r="G114" s="101"/>
      <c r="H114" s="101"/>
      <c r="I114" s="101"/>
      <c r="L114">
        <v>1.0</v>
      </c>
    </row>
    <row r="115">
      <c r="A115" t="s">
        <v>579</v>
      </c>
      <c r="B115" t="s">
        <v>580</v>
      </c>
      <c r="C115" s="117" t="s">
        <v>208</v>
      </c>
      <c r="D115" s="117" t="s">
        <v>134</v>
      </c>
      <c r="E115" t="s">
        <v>43</v>
      </c>
      <c r="F115" t="s">
        <v>189</v>
      </c>
      <c r="G115" s="117"/>
      <c r="I115" t="s">
        <v>314</v>
      </c>
      <c r="M115">
        <v>1.0</v>
      </c>
    </row>
    <row r="116">
      <c r="A116" t="s">
        <v>1533</v>
      </c>
      <c r="B116" t="s">
        <v>1534</v>
      </c>
      <c r="C116" t="s">
        <v>109</v>
      </c>
      <c r="D116" s="54"/>
      <c r="E116" t="s">
        <v>104</v>
      </c>
      <c r="F116" t="s">
        <v>384</v>
      </c>
      <c r="K116">
        <v>1.0</v>
      </c>
    </row>
    <row r="117">
      <c r="A117" t="s">
        <v>884</v>
      </c>
      <c r="B117" t="s">
        <v>885</v>
      </c>
      <c r="C117" s="101" t="s">
        <v>109</v>
      </c>
      <c r="D117" s="101" t="s">
        <v>134</v>
      </c>
      <c r="E117" t="s">
        <v>49</v>
      </c>
      <c r="F117" s="101" t="s">
        <v>384</v>
      </c>
      <c r="G117" s="101"/>
      <c r="H117" s="101"/>
      <c r="I117" t="s">
        <v>314</v>
      </c>
      <c r="K117">
        <v>1.0</v>
      </c>
    </row>
    <row r="118">
      <c r="A118" t="s">
        <v>1535</v>
      </c>
      <c r="B118" t="s">
        <v>1502</v>
      </c>
      <c r="C118" t="s">
        <v>109</v>
      </c>
      <c r="D118" s="54"/>
      <c r="E118" t="s">
        <v>104</v>
      </c>
      <c r="F118" t="s">
        <v>384</v>
      </c>
      <c r="K118">
        <v>1.0</v>
      </c>
    </row>
    <row r="119">
      <c r="A119" t="s">
        <v>379</v>
      </c>
      <c r="B119" t="s">
        <v>1536</v>
      </c>
      <c r="C119" t="s">
        <v>109</v>
      </c>
      <c r="D119" s="54"/>
      <c r="E119" t="s">
        <v>104</v>
      </c>
      <c r="F119" t="s">
        <v>384</v>
      </c>
      <c r="K119">
        <v>1.0</v>
      </c>
    </row>
    <row r="120">
      <c r="B120" t="s">
        <v>380</v>
      </c>
      <c r="C120" t="s">
        <v>109</v>
      </c>
      <c r="E120" t="s">
        <v>29</v>
      </c>
      <c r="F120" s="101" t="s">
        <v>127</v>
      </c>
      <c r="J120">
        <v>1.0</v>
      </c>
    </row>
    <row r="121">
      <c r="A121" t="s">
        <v>414</v>
      </c>
      <c r="B121" t="s">
        <v>415</v>
      </c>
      <c r="C121" s="101" t="s">
        <v>208</v>
      </c>
      <c r="D121" s="101" t="s">
        <v>134</v>
      </c>
      <c r="E121" t="s">
        <v>29</v>
      </c>
      <c r="F121" t="s">
        <v>317</v>
      </c>
      <c r="G121" s="101"/>
      <c r="H121" s="101"/>
      <c r="I121" t="s">
        <v>314</v>
      </c>
      <c r="M121">
        <v>1.0</v>
      </c>
    </row>
    <row r="122">
      <c r="A122" t="s">
        <v>205</v>
      </c>
      <c r="B122" t="s">
        <v>206</v>
      </c>
      <c r="C122" s="117" t="s">
        <v>144</v>
      </c>
      <c r="D122" t="s">
        <v>54</v>
      </c>
      <c r="E122" s="117" t="s">
        <v>105</v>
      </c>
      <c r="F122" t="s">
        <v>103</v>
      </c>
      <c r="H122" t="s">
        <v>214</v>
      </c>
      <c r="I122" t="s">
        <v>213</v>
      </c>
      <c r="L122">
        <v>1.0</v>
      </c>
    </row>
    <row r="123">
      <c r="A123" t="s">
        <v>1771</v>
      </c>
      <c r="B123" t="s">
        <v>1772</v>
      </c>
      <c r="C123" t="s">
        <v>208</v>
      </c>
      <c r="E123" t="s">
        <v>25</v>
      </c>
      <c r="F123" t="s">
        <v>317</v>
      </c>
      <c r="I123" t="s">
        <v>314</v>
      </c>
      <c r="M123">
        <v>1.0</v>
      </c>
    </row>
    <row r="124">
      <c r="A124" t="s">
        <v>1537</v>
      </c>
      <c r="B124" t="s">
        <v>806</v>
      </c>
      <c r="C124" t="s">
        <v>109</v>
      </c>
      <c r="E124" t="s">
        <v>25</v>
      </c>
      <c r="F124" t="s">
        <v>384</v>
      </c>
      <c r="K124">
        <v>1.0</v>
      </c>
    </row>
    <row r="125">
      <c r="A125" t="s">
        <v>1538</v>
      </c>
      <c r="B125" t="s">
        <v>1513</v>
      </c>
      <c r="C125" t="s">
        <v>109</v>
      </c>
      <c r="D125" s="54"/>
      <c r="E125" t="s">
        <v>104</v>
      </c>
      <c r="F125" t="s">
        <v>317</v>
      </c>
      <c r="M125">
        <v>1.0</v>
      </c>
    </row>
    <row r="126">
      <c r="A126" t="s">
        <v>1924</v>
      </c>
      <c r="J126">
        <v>23.0</v>
      </c>
      <c r="K126">
        <v>48.0</v>
      </c>
      <c r="L126">
        <v>21.0</v>
      </c>
      <c r="M126">
        <v>31.0</v>
      </c>
    </row>
  </sheetData>
  <conditionalFormatting sqref="A1:A2">
    <cfRule type="notContainsBlanks" dxfId="1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3" max="3" width="15.44"/>
  </cols>
  <sheetData>
    <row r="1">
      <c r="A1" s="203" t="s">
        <v>1938</v>
      </c>
    </row>
    <row r="3">
      <c r="A3" s="195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204"/>
      <c r="CH3" s="204"/>
      <c r="CI3" s="204"/>
      <c r="CJ3" s="204"/>
      <c r="CK3" s="204"/>
      <c r="CL3" s="204"/>
      <c r="CM3" s="204"/>
      <c r="CN3" s="204"/>
      <c r="CO3" s="204"/>
      <c r="CP3" s="204"/>
      <c r="CQ3" s="204"/>
      <c r="CR3" s="204"/>
      <c r="CS3" s="204"/>
      <c r="CT3" s="204"/>
      <c r="CU3" s="204"/>
      <c r="CV3" s="204"/>
      <c r="CW3" s="204"/>
      <c r="CX3" s="204"/>
      <c r="CY3" s="204"/>
      <c r="CZ3" s="204"/>
      <c r="DA3" s="204"/>
      <c r="DB3" s="204"/>
      <c r="DC3" s="204"/>
      <c r="DD3" s="204"/>
      <c r="DE3" s="204"/>
      <c r="DF3" s="204"/>
      <c r="DG3" s="204"/>
      <c r="DH3" s="204"/>
      <c r="DI3" s="204"/>
      <c r="DJ3" s="204"/>
      <c r="DK3" s="204"/>
      <c r="DL3" s="204"/>
      <c r="DM3" s="204"/>
      <c r="DN3" s="204"/>
      <c r="DO3" s="204"/>
      <c r="DP3" s="204"/>
      <c r="DQ3" s="204"/>
      <c r="DR3" s="204"/>
      <c r="DS3" s="204"/>
      <c r="DT3" s="204"/>
      <c r="DU3" s="204"/>
      <c r="DV3" s="204"/>
      <c r="DW3" s="204"/>
      <c r="DX3" s="204"/>
      <c r="DY3" s="204"/>
      <c r="DZ3" s="204"/>
      <c r="EA3" s="204"/>
      <c r="EB3" s="204"/>
      <c r="EC3" s="204"/>
      <c r="ED3" s="204"/>
      <c r="EE3" s="204"/>
      <c r="EF3" s="204"/>
      <c r="EG3" s="204"/>
      <c r="EH3" s="204"/>
      <c r="EI3" s="204"/>
      <c r="EJ3" s="204"/>
      <c r="EK3" s="204"/>
      <c r="EL3" s="204"/>
      <c r="EM3" s="204"/>
      <c r="EN3" s="204"/>
      <c r="EO3" s="204"/>
      <c r="EP3" s="204"/>
      <c r="EQ3" s="204"/>
      <c r="ER3" s="204"/>
      <c r="ES3" s="204"/>
      <c r="ET3" s="204"/>
      <c r="EU3" s="204"/>
    </row>
    <row r="4">
      <c r="A4" s="195" t="s">
        <v>1939</v>
      </c>
      <c r="B4" s="204"/>
      <c r="C4" s="204">
        <f>D163+F163</f>
        <v>0</v>
      </c>
      <c r="D4" s="204">
        <f>C4*10</f>
        <v>0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4"/>
      <c r="DK4" s="204"/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</row>
    <row r="5">
      <c r="A5" s="195" t="s">
        <v>1940</v>
      </c>
      <c r="B5" s="204"/>
      <c r="C5" s="204" t="str">
        <f>C163</f>
        <v/>
      </c>
      <c r="D5" s="204">
        <f>C5*15</f>
        <v>0</v>
      </c>
      <c r="E5" s="204">
        <f>10*15</f>
        <v>150</v>
      </c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4"/>
      <c r="DK5" s="204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</row>
    <row r="6">
      <c r="A6" s="195" t="s">
        <v>1941</v>
      </c>
      <c r="B6" s="204"/>
      <c r="C6" s="204" t="str">
        <f>E163</f>
        <v/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4"/>
      <c r="CL6" s="204"/>
      <c r="CM6" s="204"/>
      <c r="CN6" s="204"/>
      <c r="CO6" s="204"/>
      <c r="CP6" s="204"/>
      <c r="CQ6" s="204"/>
      <c r="CR6" s="204"/>
      <c r="CS6" s="204"/>
      <c r="CT6" s="204"/>
      <c r="CU6" s="204"/>
      <c r="CV6" s="204"/>
      <c r="CW6" s="204"/>
      <c r="CX6" s="204"/>
      <c r="CY6" s="204"/>
      <c r="CZ6" s="204"/>
      <c r="DA6" s="204"/>
      <c r="DB6" s="204"/>
      <c r="DC6" s="204"/>
      <c r="DD6" s="204"/>
      <c r="DE6" s="204"/>
      <c r="DF6" s="204"/>
      <c r="DG6" s="204"/>
      <c r="DH6" s="204"/>
      <c r="DI6" s="204"/>
      <c r="DJ6" s="204"/>
      <c r="DK6" s="204"/>
      <c r="DL6" s="204"/>
      <c r="DM6" s="204"/>
      <c r="DN6" s="204"/>
      <c r="DO6" s="204"/>
      <c r="DP6" s="204"/>
      <c r="DQ6" s="204"/>
      <c r="DR6" s="204"/>
      <c r="DS6" s="204"/>
      <c r="DT6" s="204"/>
      <c r="DU6" s="204"/>
      <c r="DV6" s="204"/>
      <c r="DW6" s="204"/>
      <c r="DX6" s="204"/>
      <c r="DY6" s="204"/>
      <c r="DZ6" s="204"/>
      <c r="EA6" s="204"/>
      <c r="EB6" s="204"/>
      <c r="EC6" s="204"/>
      <c r="ED6" s="204"/>
      <c r="EE6" s="204"/>
      <c r="EF6" s="204"/>
      <c r="EG6" s="204"/>
      <c r="EH6" s="204"/>
      <c r="EI6" s="204"/>
      <c r="EJ6" s="204"/>
      <c r="EK6" s="204"/>
      <c r="EL6" s="204"/>
      <c r="EM6" s="204"/>
      <c r="EN6" s="204"/>
      <c r="EO6" s="204"/>
      <c r="EP6" s="204"/>
      <c r="EQ6" s="204"/>
      <c r="ER6" s="204"/>
      <c r="ES6" s="204"/>
      <c r="ET6" s="204"/>
      <c r="EU6" s="204"/>
    </row>
    <row r="7">
      <c r="A7" s="195"/>
      <c r="B7" s="204"/>
      <c r="C7" s="197" t="s">
        <v>1942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04"/>
      <c r="BP7" s="204"/>
      <c r="BQ7" s="204"/>
      <c r="BR7" s="204"/>
      <c r="BS7" s="204"/>
      <c r="BT7" s="204"/>
      <c r="BU7" s="204"/>
      <c r="BV7" s="204"/>
      <c r="BW7" s="204"/>
      <c r="BX7" s="204"/>
      <c r="BY7" s="204"/>
      <c r="BZ7" s="204"/>
      <c r="CA7" s="204"/>
      <c r="CB7" s="204"/>
      <c r="CC7" s="204"/>
      <c r="CD7" s="204"/>
      <c r="CE7" s="204"/>
      <c r="CF7" s="204"/>
      <c r="CG7" s="204"/>
      <c r="CH7" s="204"/>
      <c r="CI7" s="204"/>
      <c r="CJ7" s="204"/>
      <c r="CK7" s="204"/>
      <c r="CL7" s="204"/>
      <c r="CM7" s="204"/>
      <c r="CN7" s="204"/>
      <c r="CO7" s="204"/>
      <c r="CP7" s="204"/>
      <c r="CQ7" s="204"/>
      <c r="CR7" s="204"/>
      <c r="CS7" s="204"/>
      <c r="CT7" s="204"/>
      <c r="CU7" s="204"/>
      <c r="CV7" s="204"/>
      <c r="CW7" s="204"/>
      <c r="CX7" s="204"/>
      <c r="CY7" s="204"/>
      <c r="CZ7" s="204"/>
      <c r="DA7" s="204"/>
      <c r="DB7" s="204"/>
      <c r="DC7" s="204"/>
      <c r="DD7" s="204"/>
      <c r="DE7" s="204"/>
      <c r="DF7" s="204"/>
      <c r="DG7" s="204"/>
      <c r="DH7" s="204"/>
      <c r="DI7" s="204"/>
      <c r="DJ7" s="204"/>
      <c r="DK7" s="204"/>
      <c r="DL7" s="204"/>
      <c r="DM7" s="204"/>
      <c r="DN7" s="204"/>
      <c r="DO7" s="204"/>
      <c r="DP7" s="204"/>
      <c r="DQ7" s="204"/>
      <c r="DR7" s="204"/>
      <c r="DS7" s="204"/>
      <c r="DT7" s="204"/>
      <c r="DU7" s="204"/>
      <c r="DV7" s="204"/>
      <c r="DW7" s="204"/>
      <c r="DX7" s="204"/>
      <c r="DY7" s="204"/>
      <c r="DZ7" s="204"/>
      <c r="EA7" s="204"/>
      <c r="EB7" s="204"/>
      <c r="EC7" s="204"/>
      <c r="ED7" s="204"/>
      <c r="EE7" s="204"/>
      <c r="EF7" s="204"/>
      <c r="EG7" s="204"/>
      <c r="EH7" s="204"/>
      <c r="EI7" s="204"/>
      <c r="EJ7" s="204"/>
      <c r="EK7" s="204"/>
      <c r="EL7" s="204"/>
      <c r="EM7" s="204"/>
      <c r="EN7" s="204"/>
      <c r="EO7" s="204"/>
      <c r="EP7" s="204"/>
      <c r="EQ7" s="204"/>
      <c r="ER7" s="204"/>
      <c r="ES7" s="204"/>
      <c r="ET7" s="204"/>
      <c r="EU7" s="204"/>
    </row>
    <row r="8">
      <c r="A8" s="195" t="s">
        <v>1943</v>
      </c>
      <c r="B8" s="204"/>
      <c r="C8" s="204">
        <f>C4+C5+C6</f>
        <v>0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4"/>
      <c r="BN8" s="204"/>
      <c r="BO8" s="204"/>
      <c r="BP8" s="204"/>
      <c r="BQ8" s="204"/>
      <c r="BR8" s="204"/>
      <c r="BS8" s="204"/>
      <c r="BT8" s="204"/>
      <c r="BU8" s="204"/>
      <c r="BV8" s="204"/>
      <c r="BW8" s="204"/>
      <c r="BX8" s="204"/>
      <c r="BY8" s="204"/>
      <c r="BZ8" s="204"/>
      <c r="CA8" s="204"/>
      <c r="CB8" s="204"/>
      <c r="CC8" s="204"/>
      <c r="CD8" s="204"/>
      <c r="CE8" s="204"/>
      <c r="CF8" s="204"/>
      <c r="CG8" s="204"/>
      <c r="CH8" s="204"/>
      <c r="CI8" s="204"/>
      <c r="CJ8" s="204"/>
      <c r="CK8" s="204"/>
      <c r="CL8" s="204"/>
      <c r="CM8" s="204"/>
      <c r="CN8" s="204"/>
      <c r="CO8" s="204"/>
      <c r="CP8" s="204"/>
      <c r="CQ8" s="204"/>
      <c r="CR8" s="204"/>
      <c r="CS8" s="204"/>
      <c r="CT8" s="204"/>
      <c r="CU8" s="204"/>
      <c r="CV8" s="204"/>
      <c r="CW8" s="204"/>
      <c r="CX8" s="204"/>
      <c r="CY8" s="204"/>
      <c r="CZ8" s="204"/>
      <c r="DA8" s="204"/>
      <c r="DB8" s="204"/>
      <c r="DC8" s="204"/>
      <c r="DD8" s="204"/>
      <c r="DE8" s="204"/>
      <c r="DF8" s="204"/>
      <c r="DG8" s="204"/>
      <c r="DH8" s="204"/>
      <c r="DI8" s="204"/>
      <c r="DJ8" s="204"/>
      <c r="DK8" s="204"/>
      <c r="DL8" s="204"/>
      <c r="DM8" s="204"/>
      <c r="DN8" s="204"/>
      <c r="DO8" s="204"/>
      <c r="DP8" s="204"/>
      <c r="DQ8" s="204"/>
      <c r="DR8" s="204"/>
      <c r="DS8" s="204"/>
      <c r="DT8" s="204"/>
      <c r="DU8" s="204"/>
      <c r="DV8" s="204"/>
      <c r="DW8" s="204"/>
      <c r="DX8" s="204"/>
      <c r="DY8" s="204"/>
      <c r="DZ8" s="204"/>
      <c r="EA8" s="204"/>
      <c r="EB8" s="204"/>
      <c r="EC8" s="204"/>
      <c r="ED8" s="204"/>
      <c r="EE8" s="204"/>
      <c r="EF8" s="204"/>
      <c r="EG8" s="204"/>
      <c r="EH8" s="204"/>
      <c r="EI8" s="204"/>
      <c r="EJ8" s="204"/>
      <c r="EK8" s="204"/>
      <c r="EL8" s="204"/>
      <c r="EM8" s="204"/>
      <c r="EN8" s="204"/>
      <c r="EO8" s="204"/>
      <c r="EP8" s="204"/>
      <c r="EQ8" s="204"/>
      <c r="ER8" s="204"/>
      <c r="ES8" s="204"/>
      <c r="ET8" s="204"/>
      <c r="EU8" s="204"/>
    </row>
    <row r="10">
      <c r="C10" s="117" t="s">
        <v>135</v>
      </c>
      <c r="D10" s="101" t="s">
        <v>327</v>
      </c>
      <c r="E10" t="s">
        <v>100</v>
      </c>
      <c r="F10" t="s">
        <v>308</v>
      </c>
    </row>
    <row r="11">
      <c r="A11" t="s">
        <v>456</v>
      </c>
      <c r="B11" t="s">
        <v>457</v>
      </c>
      <c r="F11">
        <v>1.0</v>
      </c>
    </row>
    <row r="12">
      <c r="A12" t="s">
        <v>1211</v>
      </c>
      <c r="B12" t="s">
        <v>1161</v>
      </c>
      <c r="D12">
        <v>1.0</v>
      </c>
    </row>
    <row r="13">
      <c r="A13" t="s">
        <v>1892</v>
      </c>
      <c r="B13" t="s">
        <v>1893</v>
      </c>
      <c r="C13">
        <v>1.0</v>
      </c>
    </row>
    <row r="14">
      <c r="A14" t="s">
        <v>460</v>
      </c>
      <c r="B14" t="s">
        <v>461</v>
      </c>
      <c r="F14">
        <v>1.0</v>
      </c>
    </row>
    <row r="15">
      <c r="A15" t="s">
        <v>1719</v>
      </c>
      <c r="B15" t="s">
        <v>1720</v>
      </c>
      <c r="D15">
        <v>1.0</v>
      </c>
    </row>
    <row r="16">
      <c r="A16" t="s">
        <v>243</v>
      </c>
      <c r="B16" t="s">
        <v>244</v>
      </c>
      <c r="C16">
        <v>1.0</v>
      </c>
    </row>
    <row r="17">
      <c r="A17" t="s">
        <v>1647</v>
      </c>
      <c r="B17" t="s">
        <v>1648</v>
      </c>
      <c r="C17">
        <v>1.0</v>
      </c>
    </row>
    <row r="18">
      <c r="A18" t="s">
        <v>408</v>
      </c>
      <c r="B18" t="s">
        <v>409</v>
      </c>
      <c r="E18">
        <v>1.0</v>
      </c>
    </row>
    <row r="19">
      <c r="A19" t="s">
        <v>952</v>
      </c>
      <c r="B19" t="s">
        <v>953</v>
      </c>
      <c r="D19">
        <v>1.0</v>
      </c>
    </row>
    <row r="20">
      <c r="A20" t="s">
        <v>638</v>
      </c>
      <c r="B20" t="s">
        <v>1142</v>
      </c>
      <c r="D20">
        <v>1.0</v>
      </c>
    </row>
    <row r="21">
      <c r="A21" t="s">
        <v>973</v>
      </c>
      <c r="B21" t="s">
        <v>1217</v>
      </c>
      <c r="D21">
        <v>1.0</v>
      </c>
    </row>
    <row r="22">
      <c r="B22" t="s">
        <v>974</v>
      </c>
      <c r="D22">
        <v>1.0</v>
      </c>
    </row>
    <row r="23">
      <c r="A23" t="s">
        <v>382</v>
      </c>
      <c r="B23" t="s">
        <v>383</v>
      </c>
      <c r="D23">
        <v>1.0</v>
      </c>
    </row>
    <row r="24">
      <c r="A24" t="s">
        <v>1587</v>
      </c>
      <c r="B24" t="s">
        <v>1588</v>
      </c>
      <c r="F24">
        <v>1.0</v>
      </c>
    </row>
    <row r="25">
      <c r="A25" t="s">
        <v>1858</v>
      </c>
      <c r="B25" t="s">
        <v>1860</v>
      </c>
      <c r="F25">
        <v>1.0</v>
      </c>
    </row>
    <row r="26">
      <c r="A26" t="s">
        <v>805</v>
      </c>
      <c r="B26" t="s">
        <v>806</v>
      </c>
      <c r="D26">
        <v>1.0</v>
      </c>
    </row>
    <row r="27">
      <c r="A27" t="s">
        <v>396</v>
      </c>
      <c r="B27" t="s">
        <v>397</v>
      </c>
      <c r="F27">
        <v>1.0</v>
      </c>
    </row>
    <row r="28">
      <c r="A28" t="s">
        <v>1501</v>
      </c>
      <c r="B28" t="s">
        <v>1502</v>
      </c>
      <c r="D28">
        <v>1.0</v>
      </c>
    </row>
    <row r="29">
      <c r="A29" t="s">
        <v>854</v>
      </c>
      <c r="B29" t="s">
        <v>851</v>
      </c>
      <c r="F29">
        <v>1.0</v>
      </c>
    </row>
    <row r="30">
      <c r="A30" t="s">
        <v>1510</v>
      </c>
      <c r="B30" t="s">
        <v>1511</v>
      </c>
      <c r="D30">
        <v>1.0</v>
      </c>
    </row>
    <row r="31">
      <c r="A31" t="s">
        <v>423</v>
      </c>
      <c r="B31" t="s">
        <v>1777</v>
      </c>
      <c r="C31">
        <v>1.0</v>
      </c>
    </row>
    <row r="32">
      <c r="B32" t="s">
        <v>425</v>
      </c>
      <c r="F32">
        <v>1.0</v>
      </c>
    </row>
    <row r="33">
      <c r="A33" t="s">
        <v>344</v>
      </c>
      <c r="B33" t="s">
        <v>260</v>
      </c>
      <c r="E33">
        <v>1.0</v>
      </c>
    </row>
    <row r="34">
      <c r="A34" t="s">
        <v>878</v>
      </c>
      <c r="B34" t="s">
        <v>879</v>
      </c>
      <c r="D34">
        <v>1.0</v>
      </c>
    </row>
    <row r="35">
      <c r="A35" t="s">
        <v>1125</v>
      </c>
      <c r="B35" t="s">
        <v>235</v>
      </c>
      <c r="D35">
        <v>1.0</v>
      </c>
    </row>
    <row r="36">
      <c r="A36" t="s">
        <v>1322</v>
      </c>
      <c r="B36" t="s">
        <v>1317</v>
      </c>
      <c r="C36">
        <v>1.0</v>
      </c>
    </row>
    <row r="37">
      <c r="A37" t="s">
        <v>1686</v>
      </c>
      <c r="B37" t="s">
        <v>1704</v>
      </c>
      <c r="C37">
        <v>1.0</v>
      </c>
    </row>
    <row r="38">
      <c r="A38" t="s">
        <v>1739</v>
      </c>
      <c r="B38" t="s">
        <v>1740</v>
      </c>
      <c r="F38">
        <v>1.0</v>
      </c>
    </row>
    <row r="39">
      <c r="A39" t="s">
        <v>91</v>
      </c>
      <c r="B39" t="s">
        <v>93</v>
      </c>
      <c r="E39">
        <v>1.0</v>
      </c>
    </row>
    <row r="40">
      <c r="A40" t="s">
        <v>811</v>
      </c>
      <c r="B40" t="s">
        <v>806</v>
      </c>
      <c r="D40">
        <v>1.0</v>
      </c>
    </row>
    <row r="41">
      <c r="A41" t="s">
        <v>353</v>
      </c>
      <c r="B41" t="s">
        <v>125</v>
      </c>
      <c r="E41">
        <v>1.0</v>
      </c>
    </row>
    <row r="42">
      <c r="A42" t="s">
        <v>1663</v>
      </c>
      <c r="B42" t="s">
        <v>1664</v>
      </c>
      <c r="D42">
        <v>1.0</v>
      </c>
    </row>
    <row r="43">
      <c r="A43" t="s">
        <v>723</v>
      </c>
      <c r="B43" t="s">
        <v>955</v>
      </c>
      <c r="D43">
        <v>1.0</v>
      </c>
    </row>
    <row r="44">
      <c r="A44" t="s">
        <v>1483</v>
      </c>
      <c r="B44" t="s">
        <v>1439</v>
      </c>
      <c r="D44">
        <v>1.0</v>
      </c>
    </row>
    <row r="45">
      <c r="A45" t="s">
        <v>465</v>
      </c>
      <c r="B45" t="s">
        <v>466</v>
      </c>
      <c r="C45">
        <v>1.0</v>
      </c>
    </row>
    <row r="46">
      <c r="A46" t="s">
        <v>1872</v>
      </c>
      <c r="B46" t="s">
        <v>1873</v>
      </c>
      <c r="F46">
        <v>1.0</v>
      </c>
    </row>
    <row r="47">
      <c r="A47" t="s">
        <v>1593</v>
      </c>
      <c r="B47" t="s">
        <v>1594</v>
      </c>
      <c r="F47">
        <v>1.0</v>
      </c>
    </row>
    <row r="48">
      <c r="A48" t="s">
        <v>715</v>
      </c>
      <c r="B48" t="s">
        <v>1598</v>
      </c>
      <c r="D48">
        <v>1.0</v>
      </c>
    </row>
    <row r="49">
      <c r="A49" t="s">
        <v>1512</v>
      </c>
      <c r="B49" t="s">
        <v>1513</v>
      </c>
      <c r="D49">
        <v>1.0</v>
      </c>
    </row>
    <row r="50">
      <c r="A50" t="s">
        <v>1147</v>
      </c>
      <c r="B50" t="s">
        <v>1142</v>
      </c>
      <c r="D50">
        <v>1.0</v>
      </c>
    </row>
    <row r="51">
      <c r="A51" t="s">
        <v>157</v>
      </c>
      <c r="B51" t="s">
        <v>158</v>
      </c>
      <c r="E51">
        <v>1.0</v>
      </c>
    </row>
    <row r="52">
      <c r="A52" t="s">
        <v>1271</v>
      </c>
      <c r="B52" t="s">
        <v>1273</v>
      </c>
      <c r="F52">
        <v>1.0</v>
      </c>
    </row>
    <row r="53">
      <c r="A53" t="s">
        <v>473</v>
      </c>
      <c r="B53" t="s">
        <v>235</v>
      </c>
      <c r="C53">
        <v>1.0</v>
      </c>
    </row>
    <row r="54">
      <c r="A54" t="s">
        <v>1677</v>
      </c>
      <c r="B54" t="s">
        <v>1678</v>
      </c>
      <c r="F54">
        <v>1.0</v>
      </c>
    </row>
    <row r="55">
      <c r="A55" t="s">
        <v>1221</v>
      </c>
      <c r="B55" t="s">
        <v>235</v>
      </c>
      <c r="E55">
        <v>1.0</v>
      </c>
    </row>
    <row r="56">
      <c r="A56" t="s">
        <v>486</v>
      </c>
      <c r="B56" t="s">
        <v>487</v>
      </c>
      <c r="E56">
        <v>1.0</v>
      </c>
    </row>
    <row r="57">
      <c r="A57" t="s">
        <v>1021</v>
      </c>
      <c r="B57" t="s">
        <v>1022</v>
      </c>
      <c r="E57">
        <v>1.0</v>
      </c>
    </row>
    <row r="58">
      <c r="A58" t="s">
        <v>374</v>
      </c>
      <c r="B58" t="s">
        <v>375</v>
      </c>
      <c r="C58">
        <v>1.0</v>
      </c>
    </row>
    <row r="59">
      <c r="A59" t="s">
        <v>901</v>
      </c>
      <c r="B59" t="s">
        <v>1826</v>
      </c>
      <c r="C59">
        <v>1.0</v>
      </c>
    </row>
    <row r="60">
      <c r="A60" t="s">
        <v>1160</v>
      </c>
      <c r="B60" t="s">
        <v>1161</v>
      </c>
      <c r="D60">
        <v>1.0</v>
      </c>
    </row>
    <row r="61">
      <c r="A61" t="s">
        <v>1504</v>
      </c>
      <c r="B61" t="s">
        <v>1882</v>
      </c>
      <c r="D61">
        <v>1.0</v>
      </c>
    </row>
    <row r="62">
      <c r="A62" t="s">
        <v>1019</v>
      </c>
      <c r="B62" t="s">
        <v>93</v>
      </c>
      <c r="F62">
        <v>1.0</v>
      </c>
    </row>
    <row r="63">
      <c r="A63" t="s">
        <v>651</v>
      </c>
      <c r="B63" t="s">
        <v>1598</v>
      </c>
      <c r="D63">
        <v>1.0</v>
      </c>
    </row>
    <row r="64">
      <c r="A64" t="s">
        <v>358</v>
      </c>
      <c r="B64" t="s">
        <v>359</v>
      </c>
      <c r="E64">
        <v>1.0</v>
      </c>
    </row>
    <row r="65">
      <c r="A65" t="s">
        <v>1420</v>
      </c>
      <c r="B65" t="s">
        <v>1421</v>
      </c>
      <c r="D65">
        <v>1.0</v>
      </c>
    </row>
    <row r="66">
      <c r="A66" t="s">
        <v>560</v>
      </c>
      <c r="B66" t="s">
        <v>561</v>
      </c>
      <c r="C66">
        <v>1.0</v>
      </c>
    </row>
    <row r="67">
      <c r="B67" t="s">
        <v>1866</v>
      </c>
      <c r="C67">
        <v>1.0</v>
      </c>
    </row>
    <row r="68">
      <c r="B68" t="s">
        <v>1331</v>
      </c>
      <c r="C68">
        <v>1.0</v>
      </c>
    </row>
    <row r="69">
      <c r="A69" t="s">
        <v>692</v>
      </c>
      <c r="B69" t="s">
        <v>693</v>
      </c>
      <c r="D69">
        <v>1.0</v>
      </c>
    </row>
    <row r="70">
      <c r="B70" t="s">
        <v>1520</v>
      </c>
      <c r="D70">
        <v>1.0</v>
      </c>
    </row>
    <row r="71">
      <c r="A71" t="s">
        <v>1253</v>
      </c>
      <c r="B71" t="s">
        <v>1254</v>
      </c>
      <c r="F71">
        <v>1.0</v>
      </c>
    </row>
    <row r="72">
      <c r="A72" t="s">
        <v>295</v>
      </c>
      <c r="B72" t="s">
        <v>281</v>
      </c>
      <c r="C72">
        <v>1.0</v>
      </c>
    </row>
    <row r="73">
      <c r="A73" t="s">
        <v>270</v>
      </c>
      <c r="B73" t="s">
        <v>271</v>
      </c>
      <c r="E73">
        <v>1.0</v>
      </c>
    </row>
    <row r="74">
      <c r="A74" t="s">
        <v>816</v>
      </c>
      <c r="B74" t="s">
        <v>817</v>
      </c>
      <c r="F74">
        <v>1.0</v>
      </c>
    </row>
    <row r="75">
      <c r="A75" t="s">
        <v>1822</v>
      </c>
      <c r="B75" t="s">
        <v>1823</v>
      </c>
      <c r="C75">
        <v>1.0</v>
      </c>
    </row>
    <row r="76">
      <c r="A76" t="s">
        <v>234</v>
      </c>
      <c r="B76" t="s">
        <v>235</v>
      </c>
      <c r="E76">
        <v>1.0</v>
      </c>
    </row>
    <row r="77">
      <c r="A77" t="s">
        <v>1105</v>
      </c>
      <c r="B77" t="s">
        <v>1106</v>
      </c>
      <c r="D77">
        <v>1.0</v>
      </c>
    </row>
    <row r="78">
      <c r="A78" t="s">
        <v>791</v>
      </c>
      <c r="B78" t="s">
        <v>792</v>
      </c>
      <c r="F78">
        <v>1.0</v>
      </c>
    </row>
    <row r="79">
      <c r="A79" t="s">
        <v>590</v>
      </c>
      <c r="B79" t="s">
        <v>591</v>
      </c>
      <c r="F79">
        <v>1.0</v>
      </c>
    </row>
    <row r="80">
      <c r="A80" t="s">
        <v>1560</v>
      </c>
      <c r="B80" t="s">
        <v>1561</v>
      </c>
      <c r="D80">
        <v>1.0</v>
      </c>
    </row>
    <row r="81">
      <c r="A81" t="s">
        <v>1529</v>
      </c>
      <c r="B81" t="s">
        <v>1530</v>
      </c>
      <c r="F81">
        <v>1.0</v>
      </c>
    </row>
    <row r="82">
      <c r="A82" t="s">
        <v>785</v>
      </c>
      <c r="B82" t="s">
        <v>786</v>
      </c>
      <c r="D82">
        <v>1.0</v>
      </c>
    </row>
    <row r="83">
      <c r="A83" t="s">
        <v>1344</v>
      </c>
      <c r="B83" t="s">
        <v>890</v>
      </c>
      <c r="F83">
        <v>1.0</v>
      </c>
    </row>
    <row r="84">
      <c r="A84" t="s">
        <v>1015</v>
      </c>
      <c r="B84" t="s">
        <v>93</v>
      </c>
      <c r="F84">
        <v>1.0</v>
      </c>
    </row>
    <row r="85">
      <c r="A85" t="s">
        <v>1531</v>
      </c>
      <c r="B85" t="s">
        <v>1532</v>
      </c>
      <c r="D85">
        <v>1.0</v>
      </c>
    </row>
    <row r="86">
      <c r="A86" t="s">
        <v>448</v>
      </c>
      <c r="B86" t="s">
        <v>450</v>
      </c>
      <c r="D86">
        <v>1.0</v>
      </c>
    </row>
    <row r="87">
      <c r="A87" t="s">
        <v>1441</v>
      </c>
      <c r="B87" t="s">
        <v>1442</v>
      </c>
      <c r="E87">
        <v>1.0</v>
      </c>
    </row>
    <row r="88">
      <c r="A88" t="s">
        <v>836</v>
      </c>
      <c r="B88" t="s">
        <v>837</v>
      </c>
      <c r="F88">
        <v>1.0</v>
      </c>
    </row>
    <row r="89">
      <c r="A89" t="s">
        <v>930</v>
      </c>
      <c r="B89" t="s">
        <v>931</v>
      </c>
      <c r="D89">
        <v>1.0</v>
      </c>
    </row>
    <row r="90">
      <c r="A90" t="s">
        <v>1838</v>
      </c>
      <c r="B90" t="s">
        <v>1839</v>
      </c>
      <c r="C90">
        <v>1.0</v>
      </c>
    </row>
    <row r="91">
      <c r="A91" t="s">
        <v>1801</v>
      </c>
      <c r="B91" t="s">
        <v>1802</v>
      </c>
      <c r="D91">
        <v>1.0</v>
      </c>
    </row>
    <row r="92">
      <c r="A92" t="s">
        <v>1155</v>
      </c>
      <c r="B92" t="s">
        <v>1156</v>
      </c>
      <c r="D92">
        <v>1.0</v>
      </c>
    </row>
    <row r="93">
      <c r="A93" t="s">
        <v>1602</v>
      </c>
      <c r="B93" t="s">
        <v>1603</v>
      </c>
      <c r="D93">
        <v>1.0</v>
      </c>
    </row>
    <row r="94">
      <c r="A94" t="s">
        <v>225</v>
      </c>
      <c r="B94" t="s">
        <v>226</v>
      </c>
      <c r="E94">
        <v>1.0</v>
      </c>
    </row>
    <row r="95">
      <c r="A95" t="s">
        <v>1216</v>
      </c>
      <c r="B95" t="s">
        <v>1217</v>
      </c>
      <c r="E95">
        <v>1.0</v>
      </c>
    </row>
    <row r="96">
      <c r="A96" t="s">
        <v>280</v>
      </c>
      <c r="B96" t="s">
        <v>281</v>
      </c>
      <c r="E96">
        <v>1.0</v>
      </c>
    </row>
    <row r="97">
      <c r="A97" t="s">
        <v>1539</v>
      </c>
      <c r="B97" t="s">
        <v>1540</v>
      </c>
      <c r="D97">
        <v>1.0</v>
      </c>
    </row>
    <row r="98">
      <c r="A98" t="s">
        <v>741</v>
      </c>
      <c r="B98" t="s">
        <v>742</v>
      </c>
      <c r="F98">
        <v>1.0</v>
      </c>
    </row>
    <row r="99">
      <c r="A99" t="s">
        <v>1490</v>
      </c>
      <c r="B99" t="s">
        <v>1491</v>
      </c>
      <c r="F99">
        <v>1.0</v>
      </c>
    </row>
    <row r="100">
      <c r="A100" t="s">
        <v>620</v>
      </c>
      <c r="B100" t="s">
        <v>621</v>
      </c>
      <c r="F100">
        <v>1.0</v>
      </c>
    </row>
    <row r="101">
      <c r="A101" t="s">
        <v>176</v>
      </c>
      <c r="B101" t="s">
        <v>177</v>
      </c>
      <c r="C101">
        <v>1.0</v>
      </c>
    </row>
    <row r="102">
      <c r="A102" t="s">
        <v>406</v>
      </c>
      <c r="B102" t="s">
        <v>397</v>
      </c>
      <c r="F102">
        <v>1.0</v>
      </c>
    </row>
    <row r="103">
      <c r="A103" t="s">
        <v>1235</v>
      </c>
      <c r="B103" t="s">
        <v>1230</v>
      </c>
      <c r="D103">
        <v>1.0</v>
      </c>
    </row>
    <row r="104">
      <c r="A104" t="s">
        <v>366</v>
      </c>
      <c r="B104" t="s">
        <v>142</v>
      </c>
      <c r="C104">
        <v>1.0</v>
      </c>
    </row>
    <row r="105">
      <c r="A105" t="s">
        <v>1879</v>
      </c>
      <c r="B105" t="s">
        <v>1873</v>
      </c>
      <c r="F105">
        <v>1.0</v>
      </c>
    </row>
    <row r="106">
      <c r="A106" t="s">
        <v>1857</v>
      </c>
      <c r="B106" t="s">
        <v>1217</v>
      </c>
      <c r="D106">
        <v>1.0</v>
      </c>
    </row>
    <row r="107">
      <c r="A107" t="s">
        <v>631</v>
      </c>
      <c r="B107" t="s">
        <v>621</v>
      </c>
      <c r="D107">
        <v>1.0</v>
      </c>
    </row>
    <row r="108">
      <c r="A108" t="s">
        <v>1843</v>
      </c>
      <c r="B108" t="s">
        <v>1844</v>
      </c>
      <c r="C108">
        <v>1.0</v>
      </c>
    </row>
    <row r="109">
      <c r="A109" t="s">
        <v>116</v>
      </c>
      <c r="B109" t="s">
        <v>93</v>
      </c>
      <c r="E109">
        <v>1.0</v>
      </c>
    </row>
    <row r="110">
      <c r="A110" t="s">
        <v>253</v>
      </c>
      <c r="B110" t="s">
        <v>254</v>
      </c>
      <c r="C110">
        <v>1.0</v>
      </c>
    </row>
    <row r="111">
      <c r="A111" t="s">
        <v>656</v>
      </c>
      <c r="B111" t="s">
        <v>1202</v>
      </c>
      <c r="F111">
        <v>1.0</v>
      </c>
    </row>
    <row r="112">
      <c r="B112" t="s">
        <v>925</v>
      </c>
      <c r="D112">
        <v>1.0</v>
      </c>
    </row>
    <row r="113">
      <c r="A113" t="s">
        <v>999</v>
      </c>
      <c r="B113" t="s">
        <v>326</v>
      </c>
      <c r="D113">
        <v>1.0</v>
      </c>
    </row>
    <row r="114">
      <c r="A114" t="s">
        <v>516</v>
      </c>
      <c r="B114" t="s">
        <v>517</v>
      </c>
      <c r="C114">
        <v>1.0</v>
      </c>
    </row>
    <row r="115">
      <c r="A115" t="s">
        <v>1714</v>
      </c>
      <c r="B115" t="s">
        <v>1715</v>
      </c>
      <c r="D115">
        <v>1.0</v>
      </c>
    </row>
    <row r="116">
      <c r="A116" t="s">
        <v>165</v>
      </c>
      <c r="B116" t="s">
        <v>166</v>
      </c>
      <c r="E116">
        <v>1.0</v>
      </c>
    </row>
    <row r="117">
      <c r="A117" t="s">
        <v>1848</v>
      </c>
      <c r="B117" t="s">
        <v>1849</v>
      </c>
      <c r="C117">
        <v>1.0</v>
      </c>
    </row>
    <row r="118">
      <c r="A118" t="s">
        <v>259</v>
      </c>
      <c r="B118" t="s">
        <v>260</v>
      </c>
      <c r="E118">
        <v>1.0</v>
      </c>
    </row>
    <row r="119">
      <c r="A119" t="s">
        <v>325</v>
      </c>
      <c r="B119" t="s">
        <v>326</v>
      </c>
      <c r="D119">
        <v>1.0</v>
      </c>
    </row>
    <row r="120">
      <c r="A120" t="s">
        <v>1654</v>
      </c>
      <c r="B120" t="s">
        <v>1655</v>
      </c>
      <c r="D120">
        <v>1.0</v>
      </c>
    </row>
    <row r="121">
      <c r="A121" t="s">
        <v>335</v>
      </c>
      <c r="B121" t="s">
        <v>336</v>
      </c>
      <c r="E121">
        <v>1.0</v>
      </c>
    </row>
    <row r="122">
      <c r="A122" t="s">
        <v>140</v>
      </c>
      <c r="B122" t="s">
        <v>142</v>
      </c>
      <c r="E122">
        <v>1.0</v>
      </c>
    </row>
    <row r="123">
      <c r="A123" t="s">
        <v>124</v>
      </c>
      <c r="B123" t="s">
        <v>125</v>
      </c>
      <c r="E123">
        <v>1.0</v>
      </c>
    </row>
    <row r="124">
      <c r="A124" t="s">
        <v>579</v>
      </c>
      <c r="B124" t="s">
        <v>580</v>
      </c>
      <c r="F124">
        <v>1.0</v>
      </c>
    </row>
    <row r="125">
      <c r="A125" t="s">
        <v>1533</v>
      </c>
      <c r="B125" t="s">
        <v>1534</v>
      </c>
      <c r="D125">
        <v>1.0</v>
      </c>
    </row>
    <row r="126">
      <c r="A126" t="s">
        <v>884</v>
      </c>
      <c r="B126" t="s">
        <v>885</v>
      </c>
      <c r="D126">
        <v>1.0</v>
      </c>
    </row>
    <row r="127">
      <c r="A127" t="s">
        <v>1535</v>
      </c>
      <c r="B127" t="s">
        <v>1502</v>
      </c>
      <c r="D127">
        <v>1.0</v>
      </c>
    </row>
    <row r="128">
      <c r="A128" t="s">
        <v>379</v>
      </c>
      <c r="B128" t="s">
        <v>1536</v>
      </c>
      <c r="D128">
        <v>1.0</v>
      </c>
    </row>
    <row r="129">
      <c r="B129" t="s">
        <v>380</v>
      </c>
      <c r="C129">
        <v>1.0</v>
      </c>
    </row>
    <row r="130">
      <c r="A130" t="s">
        <v>414</v>
      </c>
      <c r="B130" t="s">
        <v>415</v>
      </c>
      <c r="F130">
        <v>1.0</v>
      </c>
    </row>
    <row r="131">
      <c r="A131" t="s">
        <v>205</v>
      </c>
      <c r="B131" t="s">
        <v>206</v>
      </c>
      <c r="E131">
        <v>1.0</v>
      </c>
    </row>
    <row r="132">
      <c r="A132" t="s">
        <v>1771</v>
      </c>
      <c r="B132" t="s">
        <v>1772</v>
      </c>
      <c r="F132">
        <v>1.0</v>
      </c>
    </row>
    <row r="133">
      <c r="A133" t="s">
        <v>1537</v>
      </c>
      <c r="B133" t="s">
        <v>806</v>
      </c>
      <c r="D133">
        <v>1.0</v>
      </c>
    </row>
    <row r="134">
      <c r="A134" t="s">
        <v>1538</v>
      </c>
      <c r="B134" t="s">
        <v>1513</v>
      </c>
      <c r="F134">
        <v>1.0</v>
      </c>
    </row>
    <row r="135">
      <c r="A135" t="s">
        <v>1924</v>
      </c>
      <c r="C135">
        <v>23.0</v>
      </c>
      <c r="D135">
        <v>48.0</v>
      </c>
      <c r="E135">
        <v>22.0</v>
      </c>
      <c r="F135">
        <v>31.0</v>
      </c>
    </row>
  </sheetData>
  <conditionalFormatting sqref="A1:A2 A9:A10">
    <cfRule type="notContainsBlanks" dxfId="1" priority="1">
      <formula>LEN(TRIM(A1))&gt;0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5" width="11.0"/>
    <col customWidth="1" min="6" max="7" width="12.44"/>
    <col customWidth="1" min="8" max="10" width="11.0"/>
    <col customWidth="1" min="11" max="11" width="1.67"/>
    <col customWidth="1" min="12" max="13" width="11.0"/>
    <col customWidth="1" min="14" max="14" width="14.11"/>
    <col customWidth="1" min="15" max="30" width="11.0"/>
  </cols>
  <sheetData>
    <row r="1" ht="15.75" customHeight="1">
      <c r="D1" s="3" t="s">
        <v>1944</v>
      </c>
      <c r="F1" s="69"/>
      <c r="G1" s="69"/>
      <c r="K1" s="49"/>
      <c r="N1" s="69"/>
    </row>
    <row r="2" ht="15.75" customHeight="1">
      <c r="D2" s="69" t="s">
        <v>1945</v>
      </c>
      <c r="F2" s="69"/>
      <c r="G2" s="69"/>
      <c r="K2" s="49"/>
      <c r="N2" s="69"/>
    </row>
    <row r="3" ht="15.75" customHeight="1">
      <c r="F3" s="69"/>
      <c r="G3" s="69"/>
      <c r="K3" s="49"/>
      <c r="N3" s="69"/>
    </row>
    <row r="4" ht="15.75" customHeight="1">
      <c r="D4" s="195" t="s">
        <v>1946</v>
      </c>
      <c r="F4" s="69"/>
      <c r="G4" s="69"/>
      <c r="K4" s="49"/>
      <c r="M4" s="195" t="s">
        <v>1947</v>
      </c>
      <c r="N4" s="69"/>
    </row>
    <row r="5" ht="15.75" customHeight="1">
      <c r="A5" s="3" t="s">
        <v>11</v>
      </c>
      <c r="B5" s="32" t="s">
        <v>10</v>
      </c>
      <c r="C5" s="3" t="s">
        <v>57</v>
      </c>
      <c r="D5" s="3" t="s">
        <v>1948</v>
      </c>
      <c r="E5" s="3" t="s">
        <v>9</v>
      </c>
      <c r="F5" s="3" t="s">
        <v>30</v>
      </c>
      <c r="G5" s="3" t="s">
        <v>32</v>
      </c>
      <c r="H5" s="3" t="s">
        <v>39</v>
      </c>
      <c r="I5" s="32" t="s">
        <v>8</v>
      </c>
      <c r="J5" s="32" t="s">
        <v>1949</v>
      </c>
      <c r="K5" s="215"/>
      <c r="L5" s="3" t="s">
        <v>1911</v>
      </c>
      <c r="M5" s="3" t="s">
        <v>1912</v>
      </c>
      <c r="N5" s="3" t="s">
        <v>1950</v>
      </c>
    </row>
    <row r="6" ht="15.75" customHeight="1">
      <c r="A6" s="69" t="s">
        <v>104</v>
      </c>
      <c r="B6" s="50" t="s">
        <v>53</v>
      </c>
      <c r="C6" s="50" t="s">
        <v>134</v>
      </c>
      <c r="D6" s="69" t="s">
        <v>109</v>
      </c>
      <c r="E6" s="50" t="s">
        <v>100</v>
      </c>
      <c r="F6" s="69" t="s">
        <v>127</v>
      </c>
      <c r="G6" s="69" t="s">
        <v>318</v>
      </c>
      <c r="H6" s="50" t="s">
        <v>134</v>
      </c>
      <c r="I6" s="51" t="s">
        <v>94</v>
      </c>
      <c r="J6" s="51" t="s">
        <v>141</v>
      </c>
      <c r="K6" s="95"/>
      <c r="L6" s="69" t="s">
        <v>135</v>
      </c>
      <c r="M6" s="69" t="s">
        <v>1255</v>
      </c>
      <c r="N6" s="69" t="s">
        <v>495</v>
      </c>
      <c r="O6" s="69">
        <v>1.0</v>
      </c>
    </row>
    <row r="7" ht="15.75" customHeight="1">
      <c r="A7" s="69" t="s">
        <v>25</v>
      </c>
      <c r="B7" s="51" t="s">
        <v>105</v>
      </c>
      <c r="C7" s="69" t="s">
        <v>54</v>
      </c>
      <c r="D7" s="69" t="s">
        <v>208</v>
      </c>
      <c r="E7" s="69" t="s">
        <v>135</v>
      </c>
      <c r="F7" s="69" t="s">
        <v>317</v>
      </c>
      <c r="G7" s="69" t="s">
        <v>310</v>
      </c>
      <c r="H7" s="69" t="s">
        <v>130</v>
      </c>
      <c r="I7" s="50" t="s">
        <v>199</v>
      </c>
      <c r="J7" s="50" t="s">
        <v>299</v>
      </c>
      <c r="K7" s="216"/>
      <c r="L7" s="51" t="s">
        <v>1926</v>
      </c>
      <c r="M7" s="69" t="s">
        <v>1951</v>
      </c>
      <c r="N7" s="69" t="s">
        <v>1952</v>
      </c>
    </row>
    <row r="8" ht="15.75" customHeight="1">
      <c r="A8" s="69" t="s">
        <v>27</v>
      </c>
      <c r="B8" s="51" t="s">
        <v>106</v>
      </c>
      <c r="C8" s="69" t="s">
        <v>118</v>
      </c>
      <c r="D8" s="69" t="s">
        <v>144</v>
      </c>
      <c r="E8" s="69" t="s">
        <v>308</v>
      </c>
      <c r="F8" s="69" t="s">
        <v>384</v>
      </c>
      <c r="G8" s="69" t="s">
        <v>411</v>
      </c>
      <c r="I8" s="50" t="s">
        <v>133</v>
      </c>
      <c r="J8" s="50" t="s">
        <v>289</v>
      </c>
      <c r="K8" s="49"/>
      <c r="N8" s="69" t="s">
        <v>1953</v>
      </c>
    </row>
    <row r="9" ht="15.75" customHeight="1">
      <c r="A9" s="69" t="s">
        <v>29</v>
      </c>
      <c r="B9" s="51" t="s">
        <v>97</v>
      </c>
      <c r="C9" s="69" t="s">
        <v>236</v>
      </c>
      <c r="D9" s="50" t="s">
        <v>1443</v>
      </c>
      <c r="E9" s="69" t="s">
        <v>327</v>
      </c>
      <c r="F9" s="50" t="s">
        <v>1954</v>
      </c>
      <c r="G9" s="69" t="s">
        <v>237</v>
      </c>
      <c r="K9" s="49"/>
      <c r="N9" s="69" t="s">
        <v>1955</v>
      </c>
    </row>
    <row r="10" ht="15.75" customHeight="1">
      <c r="A10" s="69" t="s">
        <v>37</v>
      </c>
      <c r="B10" s="51" t="s">
        <v>98</v>
      </c>
      <c r="C10" s="69" t="s">
        <v>145</v>
      </c>
      <c r="D10" s="51" t="s">
        <v>95</v>
      </c>
      <c r="F10" s="69" t="s">
        <v>103</v>
      </c>
      <c r="G10" s="69" t="s">
        <v>1956</v>
      </c>
      <c r="K10" s="49"/>
      <c r="N10" s="69" t="s">
        <v>1957</v>
      </c>
    </row>
    <row r="11" ht="15.75" customHeight="1">
      <c r="A11" s="69" t="s">
        <v>43</v>
      </c>
      <c r="B11" s="51" t="s">
        <v>107</v>
      </c>
      <c r="C11" s="69" t="s">
        <v>96</v>
      </c>
      <c r="F11" s="69" t="s">
        <v>309</v>
      </c>
      <c r="G11" s="51" t="s">
        <v>147</v>
      </c>
      <c r="K11" s="49"/>
      <c r="N11" s="69" t="s">
        <v>1958</v>
      </c>
    </row>
    <row r="12" ht="15.75" customHeight="1">
      <c r="A12" s="69" t="s">
        <v>49</v>
      </c>
      <c r="B12" s="51" t="s">
        <v>108</v>
      </c>
      <c r="C12" s="69" t="s">
        <v>622</v>
      </c>
      <c r="F12" s="50" t="s">
        <v>119</v>
      </c>
      <c r="G12" s="69"/>
      <c r="K12" s="49"/>
      <c r="N12" s="69" t="s">
        <v>1959</v>
      </c>
    </row>
    <row r="13" ht="15.75" customHeight="1">
      <c r="A13" s="69" t="s">
        <v>53</v>
      </c>
      <c r="B13" s="51"/>
      <c r="C13" s="69" t="s">
        <v>623</v>
      </c>
      <c r="F13" s="69" t="s">
        <v>189</v>
      </c>
      <c r="G13" s="69"/>
      <c r="K13" s="49"/>
      <c r="N13" s="69" t="s">
        <v>1960</v>
      </c>
    </row>
    <row r="14" ht="15.75" customHeight="1">
      <c r="A14" s="69" t="s">
        <v>105</v>
      </c>
      <c r="B14" s="69"/>
      <c r="C14" s="69" t="s">
        <v>624</v>
      </c>
      <c r="F14" s="69" t="s">
        <v>1961</v>
      </c>
      <c r="G14" s="69"/>
      <c r="K14" s="49"/>
      <c r="N14" s="69" t="s">
        <v>1962</v>
      </c>
    </row>
    <row r="15" ht="15.75" customHeight="1">
      <c r="A15" s="69" t="s">
        <v>106</v>
      </c>
      <c r="F15" s="69"/>
      <c r="G15" s="69"/>
      <c r="K15" s="49"/>
      <c r="N15" s="69" t="s">
        <v>1963</v>
      </c>
    </row>
    <row r="16" ht="15.75" customHeight="1">
      <c r="A16" s="69" t="s">
        <v>97</v>
      </c>
      <c r="F16" s="69"/>
      <c r="G16" s="69"/>
      <c r="K16" s="49"/>
      <c r="N16" s="69"/>
    </row>
    <row r="17" ht="15.75" customHeight="1">
      <c r="A17" s="69" t="s">
        <v>98</v>
      </c>
      <c r="F17" s="69"/>
      <c r="G17" s="69"/>
      <c r="K17" s="49"/>
      <c r="N17" s="69"/>
    </row>
    <row r="18" ht="15.75" customHeight="1">
      <c r="A18" s="69" t="s">
        <v>107</v>
      </c>
      <c r="F18" s="69"/>
      <c r="G18" s="69"/>
      <c r="K18" s="49"/>
      <c r="N18" s="69"/>
    </row>
    <row r="19" ht="15.75" customHeight="1">
      <c r="F19" s="69"/>
      <c r="G19" s="69"/>
      <c r="K19" s="49"/>
      <c r="N19" s="69"/>
    </row>
    <row r="20" ht="15.75" customHeight="1">
      <c r="F20" s="69"/>
      <c r="G20" s="69"/>
      <c r="K20" s="49"/>
      <c r="N20" s="69"/>
    </row>
    <row r="21" ht="15.75" customHeight="1">
      <c r="F21" s="69"/>
      <c r="G21" s="69"/>
      <c r="K21" s="49"/>
      <c r="N21" s="69"/>
    </row>
    <row r="22" ht="15.75" customHeight="1">
      <c r="F22" s="69"/>
      <c r="G22" s="69"/>
      <c r="K22" s="49"/>
      <c r="N22" s="69"/>
    </row>
    <row r="23" ht="15.75" customHeight="1">
      <c r="F23" s="69"/>
      <c r="G23" s="69"/>
      <c r="K23" s="49"/>
      <c r="N23" s="69"/>
    </row>
    <row r="24" ht="15.75" customHeight="1">
      <c r="F24" s="69"/>
      <c r="G24" s="69"/>
      <c r="K24" s="49"/>
      <c r="N24" s="69"/>
    </row>
    <row r="25" ht="15.75" customHeight="1">
      <c r="F25" s="69"/>
      <c r="G25" s="69"/>
      <c r="K25" s="49"/>
      <c r="N25" s="69"/>
    </row>
    <row r="26" ht="15.75" customHeight="1">
      <c r="F26" s="69"/>
      <c r="G26" s="69"/>
      <c r="K26" s="49"/>
      <c r="N26" s="69"/>
    </row>
    <row r="27" ht="15.75" customHeight="1">
      <c r="F27" s="69"/>
      <c r="G27" s="69"/>
      <c r="K27" s="49"/>
      <c r="N27" s="69"/>
    </row>
    <row r="28" ht="15.75" customHeight="1">
      <c r="F28" s="69"/>
      <c r="G28" s="69"/>
      <c r="K28" s="49"/>
      <c r="N28" s="69"/>
    </row>
    <row r="29" ht="15.75" customHeight="1">
      <c r="F29" s="69"/>
      <c r="G29" s="69"/>
      <c r="K29" s="49"/>
      <c r="N29" s="69"/>
    </row>
    <row r="30" ht="15.75" customHeight="1">
      <c r="F30" s="69"/>
      <c r="G30" s="69"/>
      <c r="K30" s="49"/>
      <c r="N30" s="69"/>
    </row>
    <row r="31" ht="15.75" customHeight="1">
      <c r="F31" s="69"/>
      <c r="G31" s="69"/>
      <c r="K31" s="49"/>
      <c r="N31" s="69"/>
    </row>
    <row r="32" ht="15.75" customHeight="1">
      <c r="F32" s="69"/>
      <c r="G32" s="69"/>
      <c r="K32" s="49"/>
      <c r="N32" s="69"/>
    </row>
    <row r="33" ht="15.75" customHeight="1">
      <c r="F33" s="69"/>
      <c r="G33" s="69"/>
      <c r="K33" s="49"/>
      <c r="N33" s="69"/>
    </row>
    <row r="34" ht="15.75" customHeight="1">
      <c r="F34" s="69"/>
      <c r="G34" s="69"/>
      <c r="K34" s="49"/>
      <c r="N34" s="69"/>
    </row>
    <row r="35" ht="15.75" customHeight="1">
      <c r="F35" s="69"/>
      <c r="G35" s="69"/>
      <c r="K35" s="49"/>
      <c r="N35" s="69"/>
    </row>
    <row r="36" ht="15.75" customHeight="1">
      <c r="F36" s="69"/>
      <c r="G36" s="69"/>
      <c r="K36" s="49"/>
      <c r="N36" s="69"/>
    </row>
    <row r="37" ht="15.75" customHeight="1">
      <c r="F37" s="69"/>
      <c r="G37" s="69"/>
      <c r="K37" s="49"/>
      <c r="N37" s="69"/>
    </row>
    <row r="38" ht="15.75" customHeight="1">
      <c r="F38" s="69"/>
      <c r="G38" s="69"/>
      <c r="K38" s="49"/>
      <c r="N38" s="69"/>
    </row>
    <row r="39" ht="15.75" customHeight="1">
      <c r="F39" s="69"/>
      <c r="G39" s="69"/>
      <c r="K39" s="49"/>
      <c r="N39" s="69"/>
    </row>
    <row r="40" ht="15.75" customHeight="1">
      <c r="F40" s="69"/>
      <c r="G40" s="69"/>
      <c r="K40" s="49"/>
      <c r="N40" s="69"/>
    </row>
    <row r="41" ht="15.75" customHeight="1">
      <c r="F41" s="69"/>
      <c r="G41" s="69"/>
      <c r="K41" s="49"/>
      <c r="N41" s="69"/>
    </row>
    <row r="42" ht="15.75" customHeight="1">
      <c r="F42" s="69"/>
      <c r="G42" s="69"/>
      <c r="K42" s="49"/>
      <c r="N42" s="69"/>
    </row>
    <row r="43" ht="15.75" customHeight="1">
      <c r="F43" s="69"/>
      <c r="G43" s="69"/>
      <c r="K43" s="49"/>
      <c r="N43" s="69"/>
    </row>
    <row r="44" ht="15.75" customHeight="1">
      <c r="F44" s="69"/>
      <c r="G44" s="69"/>
      <c r="K44" s="49"/>
      <c r="N44" s="69"/>
    </row>
    <row r="45" ht="15.75" customHeight="1">
      <c r="F45" s="69"/>
      <c r="G45" s="69"/>
      <c r="K45" s="49"/>
      <c r="N45" s="69"/>
    </row>
    <row r="46" ht="15.75" customHeight="1">
      <c r="F46" s="69"/>
      <c r="G46" s="69"/>
      <c r="K46" s="49"/>
      <c r="N46" s="69"/>
    </row>
    <row r="47" ht="15.75" customHeight="1">
      <c r="F47" s="69"/>
      <c r="G47" s="69"/>
      <c r="K47" s="49"/>
      <c r="N47" s="69"/>
    </row>
    <row r="48" ht="15.75" customHeight="1">
      <c r="F48" s="69"/>
      <c r="G48" s="69"/>
      <c r="K48" s="49"/>
      <c r="N48" s="69"/>
    </row>
    <row r="49" ht="15.75" customHeight="1">
      <c r="F49" s="69"/>
      <c r="G49" s="69"/>
      <c r="K49" s="49"/>
      <c r="N49" s="69"/>
    </row>
    <row r="50" ht="15.75" customHeight="1">
      <c r="F50" s="69"/>
      <c r="G50" s="69"/>
      <c r="K50" s="49"/>
      <c r="N50" s="69"/>
    </row>
    <row r="51" ht="15.75" customHeight="1">
      <c r="F51" s="69"/>
      <c r="G51" s="69"/>
      <c r="K51" s="49"/>
      <c r="N51" s="69"/>
    </row>
    <row r="52" ht="15.75" customHeight="1">
      <c r="F52" s="69"/>
      <c r="G52" s="69"/>
      <c r="K52" s="49"/>
      <c r="N52" s="69"/>
    </row>
    <row r="53" ht="15.75" customHeight="1">
      <c r="F53" s="69"/>
      <c r="G53" s="69"/>
      <c r="K53" s="49"/>
      <c r="N53" s="69"/>
    </row>
    <row r="54" ht="15.75" customHeight="1">
      <c r="F54" s="69"/>
      <c r="G54" s="69"/>
      <c r="K54" s="49"/>
      <c r="N54" s="69"/>
    </row>
    <row r="55" ht="15.75" customHeight="1">
      <c r="F55" s="69"/>
      <c r="G55" s="69"/>
      <c r="K55" s="49"/>
      <c r="N55" s="69"/>
    </row>
    <row r="56" ht="15.75" customHeight="1">
      <c r="F56" s="69"/>
      <c r="G56" s="69"/>
      <c r="K56" s="49"/>
      <c r="N56" s="69"/>
    </row>
    <row r="57" ht="15.75" customHeight="1">
      <c r="F57" s="69"/>
      <c r="G57" s="69"/>
      <c r="K57" s="49"/>
      <c r="N57" s="69"/>
    </row>
    <row r="58" ht="15.75" customHeight="1">
      <c r="F58" s="69"/>
      <c r="G58" s="69"/>
      <c r="K58" s="49"/>
      <c r="N58" s="69"/>
    </row>
    <row r="59" ht="15.75" customHeight="1">
      <c r="F59" s="69"/>
      <c r="G59" s="69"/>
      <c r="K59" s="49"/>
      <c r="N59" s="69"/>
    </row>
    <row r="60" ht="15.75" customHeight="1">
      <c r="F60" s="69"/>
      <c r="G60" s="69"/>
      <c r="K60" s="49"/>
      <c r="N60" s="69"/>
    </row>
    <row r="61" ht="15.75" customHeight="1">
      <c r="F61" s="69"/>
      <c r="G61" s="69"/>
      <c r="K61" s="49"/>
      <c r="N61" s="69"/>
    </row>
    <row r="62" ht="15.75" customHeight="1">
      <c r="F62" s="69"/>
      <c r="G62" s="69"/>
      <c r="K62" s="49"/>
      <c r="N62" s="69"/>
    </row>
    <row r="63" ht="15.75" customHeight="1">
      <c r="F63" s="69"/>
      <c r="G63" s="69"/>
      <c r="K63" s="49"/>
      <c r="N63" s="69"/>
    </row>
    <row r="64" ht="15.75" customHeight="1">
      <c r="F64" s="69"/>
      <c r="G64" s="69"/>
      <c r="K64" s="49"/>
      <c r="N64" s="69"/>
    </row>
    <row r="65" ht="15.75" customHeight="1">
      <c r="F65" s="69"/>
      <c r="G65" s="69"/>
      <c r="K65" s="49"/>
      <c r="N65" s="69"/>
    </row>
    <row r="66" ht="15.75" customHeight="1">
      <c r="F66" s="69"/>
      <c r="G66" s="69"/>
      <c r="K66" s="49"/>
      <c r="N66" s="69"/>
    </row>
    <row r="67" ht="15.75" customHeight="1">
      <c r="F67" s="69"/>
      <c r="G67" s="69"/>
      <c r="K67" s="49"/>
      <c r="N67" s="69"/>
    </row>
    <row r="68" ht="15.75" customHeight="1">
      <c r="F68" s="69"/>
      <c r="G68" s="69"/>
      <c r="K68" s="49"/>
      <c r="N68" s="69"/>
    </row>
    <row r="69" ht="15.75" customHeight="1">
      <c r="F69" s="69"/>
      <c r="G69" s="69"/>
      <c r="K69" s="49"/>
      <c r="N69" s="69"/>
    </row>
    <row r="70" ht="15.75" customHeight="1">
      <c r="F70" s="69"/>
      <c r="G70" s="69"/>
      <c r="K70" s="49"/>
      <c r="N70" s="69"/>
    </row>
    <row r="71" ht="15.75" customHeight="1">
      <c r="F71" s="69"/>
      <c r="G71" s="69"/>
      <c r="K71" s="49"/>
      <c r="N71" s="69"/>
    </row>
    <row r="72" ht="15.75" customHeight="1">
      <c r="F72" s="69"/>
      <c r="G72" s="69"/>
      <c r="K72" s="49"/>
      <c r="N72" s="69"/>
    </row>
    <row r="73" ht="15.75" customHeight="1">
      <c r="F73" s="69"/>
      <c r="G73" s="69"/>
      <c r="K73" s="49"/>
      <c r="N73" s="69"/>
    </row>
    <row r="74" ht="15.75" customHeight="1">
      <c r="F74" s="69"/>
      <c r="G74" s="69"/>
      <c r="K74" s="49"/>
      <c r="N74" s="69"/>
    </row>
    <row r="75" ht="15.75" customHeight="1">
      <c r="F75" s="69"/>
      <c r="G75" s="69"/>
      <c r="K75" s="49"/>
      <c r="N75" s="69"/>
    </row>
    <row r="76" ht="15.75" customHeight="1">
      <c r="F76" s="69"/>
      <c r="G76" s="69"/>
      <c r="K76" s="49"/>
      <c r="N76" s="69"/>
    </row>
    <row r="77" ht="15.75" customHeight="1">
      <c r="F77" s="69"/>
      <c r="G77" s="69"/>
      <c r="K77" s="49"/>
      <c r="N77" s="69"/>
    </row>
    <row r="78" ht="15.75" customHeight="1">
      <c r="F78" s="69"/>
      <c r="G78" s="69"/>
      <c r="K78" s="49"/>
      <c r="N78" s="69"/>
    </row>
    <row r="79" ht="15.75" customHeight="1">
      <c r="F79" s="69"/>
      <c r="G79" s="69"/>
      <c r="K79" s="49"/>
      <c r="N79" s="69"/>
    </row>
    <row r="80" ht="15.75" customHeight="1">
      <c r="F80" s="69"/>
      <c r="G80" s="69"/>
      <c r="K80" s="49"/>
      <c r="N80" s="69"/>
    </row>
    <row r="81" ht="15.75" customHeight="1">
      <c r="F81" s="69"/>
      <c r="G81" s="69"/>
      <c r="K81" s="49"/>
      <c r="N81" s="69"/>
    </row>
    <row r="82" ht="15.75" customHeight="1">
      <c r="F82" s="69"/>
      <c r="G82" s="69"/>
      <c r="K82" s="49"/>
      <c r="N82" s="69"/>
    </row>
    <row r="83" ht="15.75" customHeight="1">
      <c r="F83" s="69"/>
      <c r="G83" s="69"/>
      <c r="K83" s="49"/>
      <c r="N83" s="69"/>
    </row>
    <row r="84" ht="15.75" customHeight="1">
      <c r="F84" s="69"/>
      <c r="G84" s="69"/>
      <c r="K84" s="49"/>
      <c r="N84" s="69"/>
    </row>
    <row r="85" ht="15.75" customHeight="1">
      <c r="F85" s="69"/>
      <c r="G85" s="69"/>
      <c r="K85" s="49"/>
      <c r="N85" s="69"/>
    </row>
    <row r="86" ht="15.75" customHeight="1">
      <c r="F86" s="69"/>
      <c r="G86" s="69"/>
      <c r="K86" s="49"/>
      <c r="N86" s="69"/>
    </row>
    <row r="87" ht="15.75" customHeight="1">
      <c r="F87" s="69"/>
      <c r="G87" s="69"/>
      <c r="K87" s="49"/>
      <c r="N87" s="69"/>
    </row>
    <row r="88" ht="15.75" customHeight="1">
      <c r="F88" s="69"/>
      <c r="G88" s="69"/>
      <c r="K88" s="49"/>
      <c r="N88" s="69"/>
    </row>
    <row r="89" ht="15.75" customHeight="1">
      <c r="F89" s="69"/>
      <c r="G89" s="69"/>
      <c r="K89" s="49"/>
      <c r="N89" s="69"/>
    </row>
    <row r="90" ht="15.75" customHeight="1">
      <c r="F90" s="69"/>
      <c r="G90" s="69"/>
      <c r="K90" s="49"/>
      <c r="N90" s="69"/>
    </row>
    <row r="91" ht="15.75" customHeight="1">
      <c r="F91" s="69"/>
      <c r="G91" s="69"/>
      <c r="K91" s="49"/>
      <c r="N91" s="69"/>
    </row>
    <row r="92" ht="15.75" customHeight="1">
      <c r="F92" s="69"/>
      <c r="G92" s="69"/>
      <c r="K92" s="49"/>
      <c r="N92" s="69"/>
    </row>
    <row r="93" ht="15.75" customHeight="1">
      <c r="F93" s="69"/>
      <c r="G93" s="69"/>
      <c r="K93" s="49"/>
      <c r="N93" s="69"/>
    </row>
    <row r="94" ht="15.75" customHeight="1">
      <c r="F94" s="69"/>
      <c r="G94" s="69"/>
      <c r="K94" s="49"/>
      <c r="N94" s="69"/>
    </row>
    <row r="95" ht="15.75" customHeight="1">
      <c r="F95" s="69"/>
      <c r="G95" s="69"/>
      <c r="K95" s="49"/>
      <c r="N95" s="69"/>
    </row>
    <row r="96" ht="15.75" customHeight="1">
      <c r="F96" s="69"/>
      <c r="G96" s="69"/>
      <c r="K96" s="49"/>
      <c r="N96" s="69"/>
    </row>
    <row r="97" ht="15.75" customHeight="1">
      <c r="F97" s="69"/>
      <c r="G97" s="69"/>
      <c r="K97" s="49"/>
      <c r="N97" s="69"/>
    </row>
    <row r="98" ht="15.75" customHeight="1">
      <c r="F98" s="69"/>
      <c r="G98" s="69"/>
      <c r="K98" s="49"/>
      <c r="N98" s="69"/>
    </row>
    <row r="99" ht="15.75" customHeight="1">
      <c r="F99" s="69"/>
      <c r="G99" s="69"/>
      <c r="K99" s="49"/>
      <c r="N99" s="69"/>
    </row>
    <row r="100" ht="15.75" customHeight="1">
      <c r="F100" s="69"/>
      <c r="G100" s="69"/>
      <c r="K100" s="49"/>
      <c r="N100" s="69"/>
    </row>
    <row r="101" ht="15.75" customHeight="1">
      <c r="F101" s="69"/>
      <c r="G101" s="69"/>
      <c r="K101" s="49"/>
      <c r="N101" s="69"/>
    </row>
    <row r="102" ht="15.75" customHeight="1">
      <c r="F102" s="69"/>
      <c r="G102" s="69"/>
      <c r="K102" s="49"/>
      <c r="N102" s="69"/>
    </row>
    <row r="103" ht="15.75" customHeight="1">
      <c r="F103" s="69"/>
      <c r="G103" s="69"/>
      <c r="K103" s="49"/>
      <c r="N103" s="69"/>
    </row>
    <row r="104" ht="15.75" customHeight="1">
      <c r="F104" s="69"/>
      <c r="G104" s="69"/>
      <c r="K104" s="49"/>
      <c r="N104" s="69"/>
    </row>
    <row r="105" ht="15.75" customHeight="1">
      <c r="F105" s="69"/>
      <c r="G105" s="69"/>
      <c r="K105" s="49"/>
      <c r="N105" s="69"/>
    </row>
    <row r="106" ht="15.75" customHeight="1">
      <c r="F106" s="69"/>
      <c r="G106" s="69"/>
      <c r="K106" s="49"/>
      <c r="N106" s="69"/>
    </row>
    <row r="107" ht="15.75" customHeight="1">
      <c r="F107" s="69"/>
      <c r="G107" s="69"/>
      <c r="K107" s="49"/>
      <c r="N107" s="69"/>
    </row>
    <row r="108" ht="15.75" customHeight="1">
      <c r="F108" s="69"/>
      <c r="G108" s="69"/>
      <c r="K108" s="49"/>
      <c r="N108" s="69"/>
    </row>
    <row r="109" ht="15.75" customHeight="1">
      <c r="F109" s="69"/>
      <c r="G109" s="69"/>
      <c r="K109" s="49"/>
      <c r="N109" s="69"/>
    </row>
    <row r="110" ht="15.75" customHeight="1">
      <c r="F110" s="69"/>
      <c r="G110" s="69"/>
      <c r="K110" s="49"/>
      <c r="N110" s="69"/>
    </row>
    <row r="111" ht="15.75" customHeight="1">
      <c r="F111" s="69"/>
      <c r="G111" s="69"/>
      <c r="K111" s="49"/>
      <c r="N111" s="69"/>
    </row>
    <row r="112" ht="15.75" customHeight="1">
      <c r="F112" s="69"/>
      <c r="G112" s="69"/>
      <c r="K112" s="49"/>
      <c r="N112" s="69"/>
    </row>
    <row r="113" ht="15.75" customHeight="1">
      <c r="F113" s="69"/>
      <c r="G113" s="69"/>
      <c r="K113" s="49"/>
      <c r="N113" s="69"/>
    </row>
    <row r="114" ht="15.75" customHeight="1">
      <c r="F114" s="69"/>
      <c r="G114" s="69"/>
      <c r="K114" s="49"/>
      <c r="N114" s="69"/>
    </row>
    <row r="115" ht="15.75" customHeight="1">
      <c r="F115" s="69"/>
      <c r="G115" s="69"/>
      <c r="K115" s="49"/>
      <c r="N115" s="69"/>
    </row>
    <row r="116" ht="15.75" customHeight="1">
      <c r="F116" s="69"/>
      <c r="G116" s="69"/>
      <c r="K116" s="49"/>
      <c r="N116" s="69"/>
    </row>
    <row r="117" ht="15.75" customHeight="1">
      <c r="F117" s="69"/>
      <c r="G117" s="69"/>
      <c r="K117" s="49"/>
      <c r="N117" s="69"/>
    </row>
    <row r="118" ht="15.75" customHeight="1">
      <c r="F118" s="69"/>
      <c r="G118" s="69"/>
      <c r="K118" s="49"/>
      <c r="N118" s="69"/>
    </row>
    <row r="119" ht="15.75" customHeight="1">
      <c r="F119" s="69"/>
      <c r="G119" s="69"/>
      <c r="K119" s="49"/>
      <c r="N119" s="69"/>
    </row>
    <row r="120" ht="15.75" customHeight="1">
      <c r="F120" s="69"/>
      <c r="G120" s="69"/>
      <c r="K120" s="49"/>
      <c r="N120" s="69"/>
    </row>
    <row r="121" ht="15.75" customHeight="1">
      <c r="F121" s="69"/>
      <c r="G121" s="69"/>
      <c r="K121" s="49"/>
      <c r="N121" s="69"/>
    </row>
    <row r="122" ht="15.75" customHeight="1">
      <c r="F122" s="69"/>
      <c r="G122" s="69"/>
      <c r="K122" s="49"/>
      <c r="N122" s="69"/>
    </row>
    <row r="123" ht="15.75" customHeight="1">
      <c r="F123" s="69"/>
      <c r="G123" s="69"/>
      <c r="K123" s="49"/>
      <c r="N123" s="69"/>
    </row>
    <row r="124" ht="15.75" customHeight="1">
      <c r="F124" s="69"/>
      <c r="G124" s="69"/>
      <c r="K124" s="49"/>
      <c r="N124" s="69"/>
    </row>
    <row r="125" ht="15.75" customHeight="1">
      <c r="F125" s="69"/>
      <c r="G125" s="69"/>
      <c r="K125" s="49"/>
      <c r="N125" s="69"/>
    </row>
    <row r="126" ht="15.75" customHeight="1">
      <c r="F126" s="69"/>
      <c r="G126" s="69"/>
      <c r="K126" s="49"/>
      <c r="N126" s="69"/>
    </row>
    <row r="127" ht="15.75" customHeight="1">
      <c r="F127" s="69"/>
      <c r="G127" s="69"/>
      <c r="K127" s="49"/>
      <c r="N127" s="69"/>
    </row>
    <row r="128" ht="15.75" customHeight="1">
      <c r="F128" s="69"/>
      <c r="G128" s="69"/>
      <c r="K128" s="49"/>
      <c r="N128" s="69"/>
    </row>
    <row r="129" ht="15.75" customHeight="1">
      <c r="F129" s="69"/>
      <c r="G129" s="69"/>
      <c r="K129" s="49"/>
      <c r="N129" s="69"/>
    </row>
    <row r="130" ht="15.75" customHeight="1">
      <c r="F130" s="69"/>
      <c r="G130" s="69"/>
      <c r="K130" s="49"/>
      <c r="N130" s="69"/>
    </row>
    <row r="131" ht="15.75" customHeight="1">
      <c r="F131" s="69"/>
      <c r="G131" s="69"/>
      <c r="K131" s="49"/>
      <c r="N131" s="69"/>
    </row>
    <row r="132" ht="15.75" customHeight="1">
      <c r="F132" s="69"/>
      <c r="G132" s="69"/>
      <c r="K132" s="49"/>
      <c r="N132" s="69"/>
    </row>
    <row r="133" ht="15.75" customHeight="1">
      <c r="F133" s="69"/>
      <c r="G133" s="69"/>
      <c r="K133" s="49"/>
      <c r="N133" s="69"/>
    </row>
    <row r="134" ht="15.75" customHeight="1">
      <c r="F134" s="69"/>
      <c r="G134" s="69"/>
      <c r="K134" s="49"/>
      <c r="N134" s="69"/>
    </row>
    <row r="135" ht="15.75" customHeight="1">
      <c r="F135" s="69"/>
      <c r="G135" s="69"/>
      <c r="K135" s="49"/>
      <c r="N135" s="69"/>
    </row>
    <row r="136" ht="15.75" customHeight="1">
      <c r="F136" s="69"/>
      <c r="G136" s="69"/>
      <c r="K136" s="49"/>
      <c r="N136" s="69"/>
    </row>
    <row r="137" ht="15.75" customHeight="1">
      <c r="F137" s="69"/>
      <c r="G137" s="69"/>
      <c r="K137" s="49"/>
      <c r="N137" s="69"/>
    </row>
    <row r="138" ht="15.75" customHeight="1">
      <c r="F138" s="69"/>
      <c r="G138" s="69"/>
      <c r="K138" s="49"/>
      <c r="N138" s="69"/>
    </row>
    <row r="139" ht="15.75" customHeight="1">
      <c r="F139" s="69"/>
      <c r="G139" s="69"/>
      <c r="K139" s="49"/>
      <c r="N139" s="69"/>
    </row>
    <row r="140" ht="15.75" customHeight="1">
      <c r="F140" s="69"/>
      <c r="G140" s="69"/>
      <c r="K140" s="49"/>
      <c r="N140" s="69"/>
    </row>
    <row r="141" ht="15.75" customHeight="1">
      <c r="F141" s="69"/>
      <c r="G141" s="69"/>
      <c r="K141" s="49"/>
      <c r="N141" s="69"/>
    </row>
    <row r="142" ht="15.75" customHeight="1">
      <c r="F142" s="69"/>
      <c r="G142" s="69"/>
      <c r="K142" s="49"/>
      <c r="N142" s="69"/>
    </row>
    <row r="143" ht="15.75" customHeight="1">
      <c r="F143" s="69"/>
      <c r="G143" s="69"/>
      <c r="K143" s="49"/>
      <c r="N143" s="69"/>
    </row>
    <row r="144" ht="15.75" customHeight="1">
      <c r="F144" s="69"/>
      <c r="G144" s="69"/>
      <c r="K144" s="49"/>
      <c r="N144" s="69"/>
    </row>
    <row r="145" ht="15.75" customHeight="1">
      <c r="F145" s="69"/>
      <c r="G145" s="69"/>
      <c r="K145" s="49"/>
      <c r="N145" s="69"/>
    </row>
    <row r="146" ht="15.75" customHeight="1">
      <c r="F146" s="69"/>
      <c r="G146" s="69"/>
      <c r="K146" s="49"/>
      <c r="N146" s="69"/>
    </row>
    <row r="147" ht="15.75" customHeight="1">
      <c r="F147" s="69"/>
      <c r="G147" s="69"/>
      <c r="K147" s="49"/>
      <c r="N147" s="69"/>
    </row>
    <row r="148" ht="15.75" customHeight="1">
      <c r="F148" s="69"/>
      <c r="G148" s="69"/>
      <c r="K148" s="49"/>
      <c r="N148" s="69"/>
    </row>
    <row r="149" ht="15.75" customHeight="1">
      <c r="F149" s="69"/>
      <c r="G149" s="69"/>
      <c r="K149" s="49"/>
      <c r="N149" s="69"/>
    </row>
    <row r="150" ht="15.75" customHeight="1">
      <c r="F150" s="69"/>
      <c r="G150" s="69"/>
      <c r="K150" s="49"/>
      <c r="N150" s="69"/>
    </row>
    <row r="151" ht="15.75" customHeight="1">
      <c r="F151" s="69"/>
      <c r="G151" s="69"/>
      <c r="K151" s="49"/>
      <c r="N151" s="69"/>
    </row>
    <row r="152" ht="15.75" customHeight="1">
      <c r="F152" s="69"/>
      <c r="G152" s="69"/>
      <c r="K152" s="49"/>
      <c r="N152" s="69"/>
    </row>
    <row r="153" ht="15.75" customHeight="1">
      <c r="F153" s="69"/>
      <c r="G153" s="69"/>
      <c r="K153" s="49"/>
      <c r="N153" s="69"/>
    </row>
    <row r="154" ht="15.75" customHeight="1">
      <c r="F154" s="69"/>
      <c r="G154" s="69"/>
      <c r="K154" s="49"/>
      <c r="N154" s="69"/>
    </row>
    <row r="155" ht="15.75" customHeight="1">
      <c r="F155" s="69"/>
      <c r="G155" s="69"/>
      <c r="K155" s="49"/>
      <c r="N155" s="69"/>
    </row>
    <row r="156" ht="15.75" customHeight="1">
      <c r="F156" s="69"/>
      <c r="G156" s="69"/>
      <c r="K156" s="49"/>
      <c r="N156" s="69"/>
    </row>
    <row r="157" ht="15.75" customHeight="1">
      <c r="F157" s="69"/>
      <c r="G157" s="69"/>
      <c r="K157" s="49"/>
      <c r="N157" s="69"/>
    </row>
    <row r="158" ht="15.75" customHeight="1">
      <c r="F158" s="69"/>
      <c r="G158" s="69"/>
      <c r="K158" s="49"/>
      <c r="N158" s="69"/>
    </row>
    <row r="159" ht="15.75" customHeight="1">
      <c r="F159" s="69"/>
      <c r="G159" s="69"/>
      <c r="K159" s="49"/>
      <c r="N159" s="69"/>
    </row>
    <row r="160" ht="15.75" customHeight="1">
      <c r="F160" s="69"/>
      <c r="G160" s="69"/>
      <c r="K160" s="49"/>
      <c r="N160" s="69"/>
    </row>
    <row r="161" ht="15.75" customHeight="1">
      <c r="F161" s="69"/>
      <c r="G161" s="69"/>
      <c r="K161" s="49"/>
      <c r="N161" s="69"/>
    </row>
    <row r="162" ht="15.75" customHeight="1">
      <c r="F162" s="69"/>
      <c r="G162" s="69"/>
      <c r="K162" s="49"/>
      <c r="N162" s="69"/>
    </row>
    <row r="163" ht="15.75" customHeight="1">
      <c r="F163" s="69"/>
      <c r="G163" s="69"/>
      <c r="K163" s="49"/>
      <c r="N163" s="69"/>
    </row>
    <row r="164" ht="15.75" customHeight="1">
      <c r="F164" s="69"/>
      <c r="G164" s="69"/>
      <c r="K164" s="49"/>
      <c r="N164" s="69"/>
    </row>
    <row r="165" ht="15.75" customHeight="1">
      <c r="F165" s="69"/>
      <c r="G165" s="69"/>
      <c r="K165" s="49"/>
      <c r="N165" s="69"/>
    </row>
    <row r="166" ht="15.75" customHeight="1">
      <c r="F166" s="69"/>
      <c r="G166" s="69"/>
      <c r="K166" s="49"/>
      <c r="N166" s="69"/>
    </row>
    <row r="167" ht="15.75" customHeight="1">
      <c r="F167" s="69"/>
      <c r="G167" s="69"/>
      <c r="K167" s="49"/>
      <c r="N167" s="69"/>
    </row>
    <row r="168" ht="15.75" customHeight="1">
      <c r="F168" s="69"/>
      <c r="G168" s="69"/>
      <c r="K168" s="49"/>
      <c r="N168" s="69"/>
    </row>
    <row r="169" ht="15.75" customHeight="1">
      <c r="F169" s="69"/>
      <c r="G169" s="69"/>
      <c r="K169" s="49"/>
      <c r="N169" s="69"/>
    </row>
    <row r="170" ht="15.75" customHeight="1">
      <c r="F170" s="69"/>
      <c r="G170" s="69"/>
      <c r="K170" s="49"/>
      <c r="N170" s="69"/>
    </row>
    <row r="171" ht="15.75" customHeight="1">
      <c r="F171" s="69"/>
      <c r="G171" s="69"/>
      <c r="K171" s="49"/>
      <c r="N171" s="69"/>
    </row>
    <row r="172" ht="15.75" customHeight="1">
      <c r="F172" s="69"/>
      <c r="G172" s="69"/>
      <c r="K172" s="49"/>
      <c r="N172" s="69"/>
    </row>
    <row r="173" ht="15.75" customHeight="1">
      <c r="F173" s="69"/>
      <c r="G173" s="69"/>
      <c r="K173" s="49"/>
      <c r="N173" s="69"/>
    </row>
    <row r="174" ht="15.75" customHeight="1">
      <c r="F174" s="69"/>
      <c r="G174" s="69"/>
      <c r="K174" s="49"/>
      <c r="N174" s="69"/>
    </row>
    <row r="175" ht="15.75" customHeight="1">
      <c r="F175" s="69"/>
      <c r="G175" s="69"/>
      <c r="K175" s="49"/>
      <c r="N175" s="69"/>
    </row>
    <row r="176" ht="15.75" customHeight="1">
      <c r="F176" s="69"/>
      <c r="G176" s="69"/>
      <c r="K176" s="49"/>
      <c r="N176" s="69"/>
    </row>
    <row r="177" ht="15.75" customHeight="1">
      <c r="F177" s="69"/>
      <c r="G177" s="69"/>
      <c r="K177" s="49"/>
      <c r="N177" s="69"/>
    </row>
    <row r="178" ht="15.75" customHeight="1">
      <c r="F178" s="69"/>
      <c r="G178" s="69"/>
      <c r="K178" s="49"/>
      <c r="N178" s="69"/>
    </row>
    <row r="179" ht="15.75" customHeight="1">
      <c r="F179" s="69"/>
      <c r="G179" s="69"/>
      <c r="K179" s="49"/>
      <c r="N179" s="69"/>
    </row>
    <row r="180" ht="15.75" customHeight="1">
      <c r="F180" s="69"/>
      <c r="G180" s="69"/>
      <c r="K180" s="49"/>
      <c r="N180" s="69"/>
    </row>
    <row r="181" ht="15.75" customHeight="1">
      <c r="F181" s="69"/>
      <c r="G181" s="69"/>
      <c r="K181" s="49"/>
      <c r="N181" s="69"/>
    </row>
    <row r="182" ht="15.75" customHeight="1">
      <c r="F182" s="69"/>
      <c r="G182" s="69"/>
      <c r="K182" s="49"/>
      <c r="N182" s="69"/>
    </row>
    <row r="183" ht="15.75" customHeight="1">
      <c r="F183" s="69"/>
      <c r="G183" s="69"/>
      <c r="K183" s="49"/>
      <c r="N183" s="69"/>
    </row>
    <row r="184" ht="15.75" customHeight="1">
      <c r="F184" s="69"/>
      <c r="G184" s="69"/>
      <c r="K184" s="49"/>
      <c r="N184" s="69"/>
    </row>
    <row r="185" ht="15.75" customHeight="1">
      <c r="F185" s="69"/>
      <c r="G185" s="69"/>
      <c r="K185" s="49"/>
      <c r="N185" s="69"/>
    </row>
    <row r="186" ht="15.75" customHeight="1">
      <c r="F186" s="69"/>
      <c r="G186" s="69"/>
      <c r="K186" s="49"/>
      <c r="N186" s="69"/>
    </row>
    <row r="187" ht="15.75" customHeight="1">
      <c r="F187" s="69"/>
      <c r="G187" s="69"/>
      <c r="K187" s="49"/>
      <c r="N187" s="69"/>
    </row>
    <row r="188" ht="15.75" customHeight="1">
      <c r="F188" s="69"/>
      <c r="G188" s="69"/>
      <c r="K188" s="49"/>
      <c r="N188" s="69"/>
    </row>
    <row r="189" ht="15.75" customHeight="1">
      <c r="F189" s="69"/>
      <c r="G189" s="69"/>
      <c r="K189" s="49"/>
      <c r="N189" s="69"/>
    </row>
    <row r="190" ht="15.75" customHeight="1">
      <c r="F190" s="69"/>
      <c r="G190" s="69"/>
      <c r="K190" s="49"/>
      <c r="N190" s="69"/>
    </row>
    <row r="191" ht="15.75" customHeight="1">
      <c r="F191" s="69"/>
      <c r="G191" s="69"/>
      <c r="K191" s="49"/>
      <c r="N191" s="69"/>
    </row>
    <row r="192" ht="15.75" customHeight="1">
      <c r="F192" s="69"/>
      <c r="G192" s="69"/>
      <c r="K192" s="49"/>
      <c r="N192" s="69"/>
    </row>
    <row r="193" ht="15.75" customHeight="1">
      <c r="F193" s="69"/>
      <c r="G193" s="69"/>
      <c r="K193" s="49"/>
      <c r="N193" s="69"/>
    </row>
    <row r="194" ht="15.75" customHeight="1">
      <c r="F194" s="69"/>
      <c r="G194" s="69"/>
      <c r="K194" s="49"/>
      <c r="N194" s="69"/>
    </row>
    <row r="195" ht="15.75" customHeight="1">
      <c r="F195" s="69"/>
      <c r="G195" s="69"/>
      <c r="K195" s="49"/>
      <c r="N195" s="69"/>
    </row>
    <row r="196" ht="15.75" customHeight="1">
      <c r="F196" s="69"/>
      <c r="G196" s="69"/>
      <c r="K196" s="49"/>
      <c r="N196" s="69"/>
    </row>
    <row r="197" ht="15.75" customHeight="1">
      <c r="F197" s="69"/>
      <c r="G197" s="69"/>
      <c r="K197" s="49"/>
      <c r="N197" s="69"/>
    </row>
    <row r="198" ht="15.75" customHeight="1">
      <c r="F198" s="69"/>
      <c r="G198" s="69"/>
      <c r="K198" s="49"/>
      <c r="N198" s="69"/>
    </row>
    <row r="199" ht="15.75" customHeight="1">
      <c r="F199" s="69"/>
      <c r="G199" s="69"/>
      <c r="K199" s="49"/>
      <c r="N199" s="69"/>
    </row>
    <row r="200" ht="15.75" customHeight="1">
      <c r="F200" s="69"/>
      <c r="G200" s="69"/>
      <c r="K200" s="49"/>
      <c r="N200" s="69"/>
    </row>
    <row r="201" ht="15.75" customHeight="1">
      <c r="F201" s="69"/>
      <c r="G201" s="69"/>
      <c r="K201" s="49"/>
      <c r="N201" s="69"/>
    </row>
    <row r="202" ht="15.75" customHeight="1">
      <c r="F202" s="69"/>
      <c r="G202" s="69"/>
      <c r="K202" s="49"/>
      <c r="N202" s="69"/>
    </row>
    <row r="203" ht="15.75" customHeight="1">
      <c r="F203" s="69"/>
      <c r="G203" s="69"/>
      <c r="K203" s="49"/>
      <c r="N203" s="69"/>
    </row>
    <row r="204" ht="15.75" customHeight="1">
      <c r="F204" s="69"/>
      <c r="G204" s="69"/>
      <c r="K204" s="49"/>
      <c r="N204" s="69"/>
    </row>
    <row r="205" ht="15.75" customHeight="1">
      <c r="F205" s="69"/>
      <c r="G205" s="69"/>
      <c r="K205" s="49"/>
      <c r="N205" s="69"/>
    </row>
    <row r="206" ht="15.75" customHeight="1">
      <c r="F206" s="69"/>
      <c r="G206" s="69"/>
      <c r="K206" s="49"/>
      <c r="N206" s="69"/>
    </row>
    <row r="207" ht="15.75" customHeight="1">
      <c r="F207" s="69"/>
      <c r="G207" s="69"/>
      <c r="K207" s="49"/>
      <c r="N207" s="69"/>
    </row>
    <row r="208" ht="15.75" customHeight="1">
      <c r="F208" s="69"/>
      <c r="G208" s="69"/>
      <c r="K208" s="49"/>
      <c r="N208" s="69"/>
    </row>
    <row r="209" ht="15.75" customHeight="1">
      <c r="F209" s="69"/>
      <c r="G209" s="69"/>
      <c r="K209" s="49"/>
      <c r="N209" s="69"/>
    </row>
    <row r="210" ht="15.75" customHeight="1">
      <c r="F210" s="69"/>
      <c r="G210" s="69"/>
      <c r="K210" s="49"/>
      <c r="N210" s="69"/>
    </row>
    <row r="211" ht="15.75" customHeight="1">
      <c r="F211" s="69"/>
      <c r="G211" s="69"/>
      <c r="K211" s="49"/>
      <c r="N211" s="69"/>
    </row>
    <row r="212" ht="15.75" customHeight="1">
      <c r="F212" s="69"/>
      <c r="G212" s="69"/>
      <c r="K212" s="49"/>
      <c r="N212" s="69"/>
    </row>
    <row r="213" ht="15.75" customHeight="1">
      <c r="F213" s="69"/>
      <c r="G213" s="69"/>
      <c r="K213" s="49"/>
      <c r="N213" s="69"/>
    </row>
    <row r="214" ht="15.75" customHeight="1">
      <c r="F214" s="69"/>
      <c r="G214" s="69"/>
      <c r="K214" s="49"/>
      <c r="N214" s="69"/>
    </row>
    <row r="215" ht="15.75" customHeight="1">
      <c r="F215" s="69"/>
      <c r="G215" s="69"/>
      <c r="K215" s="49"/>
      <c r="N215" s="69"/>
    </row>
    <row r="216" ht="15.75" customHeight="1">
      <c r="F216" s="69"/>
      <c r="G216" s="69"/>
      <c r="K216" s="49"/>
      <c r="N216" s="69"/>
    </row>
    <row r="217" ht="15.75" customHeight="1">
      <c r="F217" s="69"/>
      <c r="G217" s="69"/>
      <c r="K217" s="49"/>
      <c r="N217" s="69"/>
    </row>
    <row r="218" ht="15.75" customHeight="1">
      <c r="F218" s="69"/>
      <c r="G218" s="69"/>
      <c r="K218" s="49"/>
      <c r="N218" s="69"/>
    </row>
    <row r="219" ht="15.75" customHeight="1">
      <c r="F219" s="69"/>
      <c r="G219" s="69"/>
      <c r="K219" s="49"/>
      <c r="N219" s="69"/>
    </row>
    <row r="220" ht="15.75" customHeight="1">
      <c r="F220" s="69"/>
      <c r="G220" s="69"/>
      <c r="K220" s="49"/>
      <c r="N220" s="69"/>
    </row>
    <row r="221" ht="15.75" customHeight="1">
      <c r="F221" s="69"/>
      <c r="G221" s="69"/>
      <c r="K221" s="49"/>
      <c r="N221" s="69"/>
    </row>
    <row r="222" ht="15.75" customHeight="1">
      <c r="F222" s="69"/>
      <c r="G222" s="69"/>
      <c r="K222" s="49"/>
      <c r="N222" s="69"/>
    </row>
    <row r="223" ht="15.75" customHeight="1">
      <c r="F223" s="69"/>
      <c r="G223" s="69"/>
      <c r="K223" s="49"/>
      <c r="N223" s="69"/>
    </row>
    <row r="224" ht="15.75" customHeight="1">
      <c r="F224" s="69"/>
      <c r="G224" s="69"/>
      <c r="K224" s="49"/>
      <c r="N224" s="69"/>
    </row>
    <row r="225" ht="15.75" customHeight="1">
      <c r="F225" s="69"/>
      <c r="G225" s="69"/>
      <c r="K225" s="49"/>
      <c r="N225" s="69"/>
    </row>
    <row r="226" ht="15.75" customHeight="1">
      <c r="F226" s="69"/>
      <c r="G226" s="69"/>
      <c r="K226" s="49"/>
      <c r="N226" s="69"/>
    </row>
    <row r="227" ht="15.75" customHeight="1">
      <c r="F227" s="69"/>
      <c r="G227" s="69"/>
      <c r="K227" s="49"/>
      <c r="N227" s="69"/>
    </row>
    <row r="228" ht="15.75" customHeight="1">
      <c r="F228" s="69"/>
      <c r="G228" s="69"/>
      <c r="K228" s="49"/>
      <c r="N228" s="69"/>
    </row>
    <row r="229" ht="15.75" customHeight="1">
      <c r="F229" s="69"/>
      <c r="G229" s="69"/>
      <c r="K229" s="49"/>
      <c r="N229" s="69"/>
    </row>
    <row r="230" ht="15.75" customHeight="1">
      <c r="F230" s="69"/>
      <c r="G230" s="69"/>
      <c r="K230" s="49"/>
      <c r="N230" s="69"/>
    </row>
    <row r="231" ht="15.75" customHeight="1">
      <c r="F231" s="69"/>
      <c r="G231" s="69"/>
      <c r="K231" s="49"/>
      <c r="N231" s="69"/>
    </row>
    <row r="232" ht="15.75" customHeight="1">
      <c r="F232" s="69"/>
      <c r="G232" s="69"/>
      <c r="K232" s="49"/>
      <c r="N232" s="69"/>
    </row>
    <row r="233" ht="15.75" customHeight="1">
      <c r="F233" s="69"/>
      <c r="G233" s="69"/>
      <c r="K233" s="49"/>
      <c r="N233" s="69"/>
    </row>
    <row r="234" ht="15.75" customHeight="1">
      <c r="F234" s="69"/>
      <c r="G234" s="69"/>
      <c r="K234" s="49"/>
      <c r="N234" s="69"/>
    </row>
    <row r="235" ht="15.75" customHeight="1">
      <c r="F235" s="69"/>
      <c r="G235" s="69"/>
      <c r="K235" s="49"/>
      <c r="N235" s="69"/>
    </row>
    <row r="236" ht="15.75" customHeight="1">
      <c r="F236" s="69"/>
      <c r="G236" s="69"/>
      <c r="K236" s="49"/>
      <c r="N236" s="69"/>
    </row>
    <row r="237" ht="15.75" customHeight="1">
      <c r="F237" s="69"/>
      <c r="G237" s="69"/>
      <c r="K237" s="49"/>
      <c r="N237" s="69"/>
    </row>
    <row r="238" ht="15.75" customHeight="1">
      <c r="F238" s="69"/>
      <c r="G238" s="69"/>
      <c r="K238" s="49"/>
      <c r="N238" s="69"/>
    </row>
    <row r="239" ht="15.75" customHeight="1">
      <c r="F239" s="69"/>
      <c r="G239" s="69"/>
      <c r="K239" s="49"/>
      <c r="N239" s="69"/>
    </row>
    <row r="240" ht="15.75" customHeight="1">
      <c r="F240" s="69"/>
      <c r="G240" s="69"/>
      <c r="K240" s="49"/>
      <c r="N240" s="69"/>
    </row>
    <row r="241" ht="15.75" customHeight="1">
      <c r="F241" s="69"/>
      <c r="G241" s="69"/>
      <c r="K241" s="49"/>
      <c r="N241" s="69"/>
    </row>
    <row r="242" ht="15.75" customHeight="1">
      <c r="F242" s="69"/>
      <c r="G242" s="69"/>
      <c r="K242" s="49"/>
      <c r="N242" s="69"/>
    </row>
    <row r="243" ht="15.75" customHeight="1">
      <c r="F243" s="69"/>
      <c r="G243" s="69"/>
      <c r="K243" s="49"/>
      <c r="N243" s="69"/>
    </row>
    <row r="244" ht="15.75" customHeight="1">
      <c r="F244" s="69"/>
      <c r="G244" s="69"/>
      <c r="K244" s="49"/>
      <c r="N244" s="69"/>
    </row>
    <row r="245" ht="15.75" customHeight="1">
      <c r="F245" s="69"/>
      <c r="G245" s="69"/>
      <c r="K245" s="49"/>
      <c r="N245" s="69"/>
    </row>
    <row r="246" ht="15.75" customHeight="1">
      <c r="F246" s="69"/>
      <c r="G246" s="69"/>
      <c r="K246" s="49"/>
      <c r="N246" s="69"/>
    </row>
    <row r="247" ht="15.75" customHeight="1">
      <c r="F247" s="69"/>
      <c r="G247" s="69"/>
      <c r="K247" s="49"/>
      <c r="N247" s="69"/>
    </row>
    <row r="248" ht="15.75" customHeight="1">
      <c r="F248" s="69"/>
      <c r="G248" s="69"/>
      <c r="K248" s="49"/>
      <c r="N248" s="69"/>
    </row>
    <row r="249" ht="15.75" customHeight="1">
      <c r="F249" s="69"/>
      <c r="G249" s="69"/>
      <c r="K249" s="49"/>
      <c r="N249" s="69"/>
    </row>
    <row r="250" ht="15.75" customHeight="1">
      <c r="F250" s="69"/>
      <c r="G250" s="69"/>
      <c r="K250" s="49"/>
      <c r="N250" s="69"/>
    </row>
    <row r="251" ht="15.75" customHeight="1">
      <c r="F251" s="69"/>
      <c r="G251" s="69"/>
      <c r="K251" s="49"/>
      <c r="N251" s="69"/>
    </row>
    <row r="252" ht="15.75" customHeight="1">
      <c r="F252" s="69"/>
      <c r="G252" s="69"/>
      <c r="K252" s="49"/>
      <c r="N252" s="69"/>
    </row>
    <row r="253" ht="15.75" customHeight="1">
      <c r="F253" s="69"/>
      <c r="G253" s="69"/>
      <c r="K253" s="49"/>
      <c r="N253" s="69"/>
    </row>
    <row r="254" ht="15.75" customHeight="1">
      <c r="F254" s="69"/>
      <c r="G254" s="69"/>
      <c r="K254" s="49"/>
      <c r="N254" s="69"/>
    </row>
    <row r="255" ht="15.75" customHeight="1">
      <c r="F255" s="69"/>
      <c r="G255" s="69"/>
      <c r="K255" s="49"/>
      <c r="N255" s="69"/>
    </row>
    <row r="256" ht="15.75" customHeight="1">
      <c r="F256" s="69"/>
      <c r="G256" s="69"/>
      <c r="K256" s="49"/>
      <c r="N256" s="69"/>
    </row>
    <row r="257" ht="15.75" customHeight="1">
      <c r="F257" s="69"/>
      <c r="G257" s="69"/>
      <c r="K257" s="49"/>
      <c r="N257" s="69"/>
    </row>
    <row r="258" ht="15.75" customHeight="1">
      <c r="F258" s="69"/>
      <c r="G258" s="69"/>
      <c r="K258" s="49"/>
      <c r="N258" s="69"/>
    </row>
    <row r="259" ht="15.75" customHeight="1">
      <c r="F259" s="69"/>
      <c r="G259" s="69"/>
      <c r="K259" s="49"/>
      <c r="N259" s="69"/>
    </row>
    <row r="260" ht="15.75" customHeight="1">
      <c r="F260" s="69"/>
      <c r="G260" s="69"/>
      <c r="K260" s="49"/>
      <c r="N260" s="69"/>
    </row>
    <row r="261" ht="15.75" customHeight="1">
      <c r="F261" s="69"/>
      <c r="G261" s="69"/>
      <c r="K261" s="49"/>
      <c r="N261" s="69"/>
    </row>
    <row r="262" ht="15.75" customHeight="1">
      <c r="F262" s="69"/>
      <c r="G262" s="69"/>
      <c r="K262" s="49"/>
      <c r="N262" s="69"/>
    </row>
    <row r="263" ht="15.75" customHeight="1">
      <c r="F263" s="69"/>
      <c r="G263" s="69"/>
      <c r="K263" s="49"/>
      <c r="N263" s="69"/>
    </row>
    <row r="264" ht="15.75" customHeight="1">
      <c r="F264" s="69"/>
      <c r="G264" s="69"/>
      <c r="K264" s="49"/>
      <c r="N264" s="69"/>
    </row>
    <row r="265" ht="15.75" customHeight="1">
      <c r="F265" s="69"/>
      <c r="G265" s="69"/>
      <c r="K265" s="49"/>
      <c r="N265" s="69"/>
    </row>
    <row r="266" ht="15.75" customHeight="1">
      <c r="F266" s="69"/>
      <c r="G266" s="69"/>
      <c r="K266" s="49"/>
      <c r="N266" s="69"/>
    </row>
    <row r="267" ht="15.75" customHeight="1">
      <c r="F267" s="69"/>
      <c r="G267" s="69"/>
      <c r="K267" s="49"/>
      <c r="N267" s="69"/>
    </row>
    <row r="268" ht="15.75" customHeight="1">
      <c r="F268" s="69"/>
      <c r="G268" s="69"/>
      <c r="K268" s="49"/>
      <c r="N268" s="69"/>
    </row>
    <row r="269" ht="15.75" customHeight="1">
      <c r="F269" s="69"/>
      <c r="G269" s="69"/>
      <c r="K269" s="49"/>
      <c r="N269" s="69"/>
    </row>
    <row r="270" ht="15.75" customHeight="1">
      <c r="F270" s="69"/>
      <c r="G270" s="69"/>
      <c r="K270" s="49"/>
      <c r="N270" s="69"/>
    </row>
    <row r="271" ht="15.75" customHeight="1">
      <c r="F271" s="69"/>
      <c r="G271" s="69"/>
      <c r="K271" s="49"/>
      <c r="N271" s="69"/>
    </row>
    <row r="272" ht="15.75" customHeight="1">
      <c r="F272" s="69"/>
      <c r="G272" s="69"/>
      <c r="K272" s="49"/>
      <c r="N272" s="69"/>
    </row>
    <row r="273" ht="15.75" customHeight="1">
      <c r="F273" s="69"/>
      <c r="G273" s="69"/>
      <c r="K273" s="49"/>
      <c r="N273" s="69"/>
    </row>
    <row r="274" ht="15.75" customHeight="1">
      <c r="F274" s="69"/>
      <c r="G274" s="69"/>
      <c r="K274" s="49"/>
      <c r="N274" s="69"/>
    </row>
    <row r="275" ht="15.75" customHeight="1">
      <c r="F275" s="69"/>
      <c r="G275" s="69"/>
      <c r="K275" s="49"/>
      <c r="N275" s="69"/>
    </row>
    <row r="276" ht="15.75" customHeight="1">
      <c r="F276" s="69"/>
      <c r="G276" s="69"/>
      <c r="K276" s="49"/>
      <c r="N276" s="69"/>
    </row>
    <row r="277" ht="15.75" customHeight="1">
      <c r="F277" s="69"/>
      <c r="G277" s="69"/>
      <c r="K277" s="49"/>
      <c r="N277" s="69"/>
    </row>
    <row r="278" ht="15.75" customHeight="1">
      <c r="F278" s="69"/>
      <c r="G278" s="69"/>
      <c r="K278" s="49"/>
      <c r="N278" s="69"/>
    </row>
    <row r="279" ht="15.75" customHeight="1">
      <c r="F279" s="69"/>
      <c r="G279" s="69"/>
      <c r="K279" s="49"/>
      <c r="N279" s="69"/>
    </row>
    <row r="280" ht="15.75" customHeight="1">
      <c r="F280" s="69"/>
      <c r="G280" s="69"/>
      <c r="K280" s="49"/>
      <c r="N280" s="69"/>
    </row>
    <row r="281" ht="15.75" customHeight="1">
      <c r="F281" s="69"/>
      <c r="G281" s="69"/>
      <c r="K281" s="49"/>
      <c r="N281" s="69"/>
    </row>
    <row r="282" ht="15.75" customHeight="1">
      <c r="F282" s="69"/>
      <c r="G282" s="69"/>
      <c r="K282" s="49"/>
      <c r="N282" s="69"/>
    </row>
    <row r="283" ht="15.75" customHeight="1">
      <c r="F283" s="69"/>
      <c r="G283" s="69"/>
      <c r="K283" s="49"/>
      <c r="N283" s="69"/>
    </row>
    <row r="284" ht="15.75" customHeight="1">
      <c r="F284" s="69"/>
      <c r="G284" s="69"/>
      <c r="K284" s="49"/>
      <c r="N284" s="69"/>
    </row>
    <row r="285" ht="15.75" customHeight="1">
      <c r="F285" s="69"/>
      <c r="G285" s="69"/>
      <c r="K285" s="49"/>
      <c r="N285" s="69"/>
    </row>
    <row r="286" ht="15.75" customHeight="1">
      <c r="F286" s="69"/>
      <c r="G286" s="69"/>
      <c r="K286" s="49"/>
      <c r="N286" s="69"/>
    </row>
    <row r="287" ht="15.75" customHeight="1">
      <c r="F287" s="69"/>
      <c r="G287" s="69"/>
      <c r="K287" s="49"/>
      <c r="N287" s="69"/>
    </row>
    <row r="288" ht="15.75" customHeight="1">
      <c r="F288" s="69"/>
      <c r="G288" s="69"/>
      <c r="K288" s="49"/>
      <c r="N288" s="69"/>
    </row>
    <row r="289" ht="15.75" customHeight="1">
      <c r="F289" s="69"/>
      <c r="G289" s="69"/>
      <c r="K289" s="49"/>
      <c r="N289" s="69"/>
    </row>
    <row r="290" ht="15.75" customHeight="1">
      <c r="F290" s="69"/>
      <c r="G290" s="69"/>
      <c r="K290" s="49"/>
      <c r="N290" s="69"/>
    </row>
    <row r="291" ht="15.75" customHeight="1">
      <c r="F291" s="69"/>
      <c r="G291" s="69"/>
      <c r="K291" s="49"/>
      <c r="N291" s="69"/>
    </row>
    <row r="292" ht="15.75" customHeight="1">
      <c r="F292" s="69"/>
      <c r="G292" s="69"/>
      <c r="K292" s="49"/>
      <c r="N292" s="69"/>
    </row>
    <row r="293" ht="15.75" customHeight="1">
      <c r="F293" s="69"/>
      <c r="G293" s="69"/>
      <c r="K293" s="49"/>
      <c r="N293" s="69"/>
    </row>
    <row r="294" ht="15.75" customHeight="1">
      <c r="F294" s="69"/>
      <c r="G294" s="69"/>
      <c r="K294" s="49"/>
      <c r="N294" s="69"/>
    </row>
    <row r="295" ht="15.75" customHeight="1">
      <c r="F295" s="69"/>
      <c r="G295" s="69"/>
      <c r="K295" s="49"/>
      <c r="N295" s="69"/>
    </row>
    <row r="296" ht="15.75" customHeight="1">
      <c r="F296" s="69"/>
      <c r="G296" s="69"/>
      <c r="K296" s="49"/>
      <c r="N296" s="69"/>
    </row>
    <row r="297" ht="15.75" customHeight="1">
      <c r="F297" s="69"/>
      <c r="G297" s="69"/>
      <c r="K297" s="49"/>
      <c r="N297" s="69"/>
    </row>
    <row r="298" ht="15.75" customHeight="1">
      <c r="F298" s="69"/>
      <c r="G298" s="69"/>
      <c r="K298" s="49"/>
      <c r="N298" s="69"/>
    </row>
    <row r="299" ht="15.75" customHeight="1">
      <c r="F299" s="69"/>
      <c r="G299" s="69"/>
      <c r="K299" s="49"/>
      <c r="N299" s="69"/>
    </row>
    <row r="300" ht="15.75" customHeight="1">
      <c r="F300" s="69"/>
      <c r="G300" s="69"/>
      <c r="K300" s="49"/>
      <c r="N300" s="69"/>
    </row>
    <row r="301" ht="15.75" customHeight="1">
      <c r="F301" s="69"/>
      <c r="G301" s="69"/>
      <c r="K301" s="49"/>
      <c r="N301" s="69"/>
    </row>
    <row r="302" ht="15.75" customHeight="1">
      <c r="F302" s="69"/>
      <c r="G302" s="69"/>
      <c r="K302" s="49"/>
      <c r="N302" s="69"/>
    </row>
    <row r="303" ht="15.75" customHeight="1">
      <c r="F303" s="69"/>
      <c r="G303" s="69"/>
      <c r="K303" s="49"/>
      <c r="N303" s="69"/>
    </row>
    <row r="304" ht="15.75" customHeight="1">
      <c r="F304" s="69"/>
      <c r="G304" s="69"/>
      <c r="K304" s="49"/>
      <c r="N304" s="69"/>
    </row>
    <row r="305" ht="15.75" customHeight="1">
      <c r="F305" s="69"/>
      <c r="G305" s="69"/>
      <c r="K305" s="49"/>
      <c r="N305" s="69"/>
    </row>
    <row r="306" ht="15.75" customHeight="1">
      <c r="F306" s="69"/>
      <c r="G306" s="69"/>
      <c r="K306" s="49"/>
      <c r="N306" s="69"/>
    </row>
    <row r="307" ht="15.75" customHeight="1">
      <c r="F307" s="69"/>
      <c r="G307" s="69"/>
      <c r="K307" s="49"/>
      <c r="N307" s="69"/>
    </row>
    <row r="308" ht="15.75" customHeight="1">
      <c r="F308" s="69"/>
      <c r="G308" s="69"/>
      <c r="K308" s="49"/>
      <c r="N308" s="69"/>
    </row>
    <row r="309" ht="15.75" customHeight="1">
      <c r="F309" s="69"/>
      <c r="G309" s="69"/>
      <c r="K309" s="49"/>
      <c r="N309" s="69"/>
    </row>
    <row r="310" ht="15.75" customHeight="1">
      <c r="F310" s="69"/>
      <c r="G310" s="69"/>
      <c r="K310" s="49"/>
      <c r="N310" s="69"/>
    </row>
    <row r="311" ht="15.75" customHeight="1">
      <c r="F311" s="69"/>
      <c r="G311" s="69"/>
      <c r="K311" s="49"/>
      <c r="N311" s="69"/>
    </row>
    <row r="312" ht="15.75" customHeight="1">
      <c r="F312" s="69"/>
      <c r="G312" s="69"/>
      <c r="K312" s="49"/>
      <c r="N312" s="69"/>
    </row>
    <row r="313" ht="15.75" customHeight="1">
      <c r="F313" s="69"/>
      <c r="G313" s="69"/>
      <c r="K313" s="49"/>
      <c r="N313" s="69"/>
    </row>
    <row r="314" ht="15.75" customHeight="1">
      <c r="F314" s="69"/>
      <c r="G314" s="69"/>
      <c r="K314" s="49"/>
      <c r="N314" s="69"/>
    </row>
    <row r="315" ht="15.75" customHeight="1">
      <c r="F315" s="69"/>
      <c r="G315" s="69"/>
      <c r="K315" s="49"/>
      <c r="N315" s="69"/>
    </row>
    <row r="316" ht="15.75" customHeight="1">
      <c r="F316" s="69"/>
      <c r="G316" s="69"/>
      <c r="K316" s="49"/>
      <c r="N316" s="69"/>
    </row>
    <row r="317" ht="15.75" customHeight="1">
      <c r="F317" s="69"/>
      <c r="G317" s="69"/>
      <c r="K317" s="49"/>
      <c r="N317" s="69"/>
    </row>
    <row r="318" ht="15.75" customHeight="1">
      <c r="F318" s="69"/>
      <c r="G318" s="69"/>
      <c r="K318" s="49"/>
      <c r="N318" s="69"/>
    </row>
    <row r="319" ht="15.75" customHeight="1">
      <c r="F319" s="69"/>
      <c r="G319" s="69"/>
      <c r="K319" s="49"/>
      <c r="N319" s="69"/>
    </row>
    <row r="320" ht="15.75" customHeight="1">
      <c r="F320" s="69"/>
      <c r="G320" s="69"/>
      <c r="K320" s="49"/>
      <c r="N320" s="69"/>
    </row>
    <row r="321" ht="15.75" customHeight="1">
      <c r="F321" s="69"/>
      <c r="G321" s="69"/>
      <c r="K321" s="49"/>
      <c r="N321" s="69"/>
    </row>
    <row r="322" ht="15.75" customHeight="1">
      <c r="F322" s="69"/>
      <c r="G322" s="69"/>
      <c r="K322" s="49"/>
      <c r="N322" s="69"/>
    </row>
    <row r="323" ht="15.75" customHeight="1">
      <c r="F323" s="69"/>
      <c r="G323" s="69"/>
      <c r="K323" s="49"/>
      <c r="N323" s="69"/>
    </row>
    <row r="324" ht="15.75" customHeight="1">
      <c r="F324" s="69"/>
      <c r="G324" s="69"/>
      <c r="K324" s="49"/>
      <c r="N324" s="69"/>
    </row>
    <row r="325" ht="15.75" customHeight="1">
      <c r="F325" s="69"/>
      <c r="G325" s="69"/>
      <c r="K325" s="49"/>
      <c r="N325" s="69"/>
    </row>
    <row r="326" ht="15.75" customHeight="1">
      <c r="F326" s="69"/>
      <c r="G326" s="69"/>
      <c r="K326" s="49"/>
      <c r="N326" s="69"/>
    </row>
    <row r="327" ht="15.75" customHeight="1">
      <c r="F327" s="69"/>
      <c r="G327" s="69"/>
      <c r="K327" s="49"/>
      <c r="N327" s="69"/>
    </row>
    <row r="328" ht="15.75" customHeight="1">
      <c r="F328" s="69"/>
      <c r="G328" s="69"/>
      <c r="K328" s="49"/>
      <c r="N328" s="69"/>
    </row>
    <row r="329" ht="15.75" customHeight="1">
      <c r="F329" s="69"/>
      <c r="G329" s="69"/>
      <c r="K329" s="49"/>
      <c r="N329" s="69"/>
    </row>
    <row r="330" ht="15.75" customHeight="1">
      <c r="F330" s="69"/>
      <c r="G330" s="69"/>
      <c r="K330" s="49"/>
      <c r="N330" s="69"/>
    </row>
    <row r="331" ht="15.75" customHeight="1">
      <c r="F331" s="69"/>
      <c r="G331" s="69"/>
      <c r="K331" s="49"/>
      <c r="N331" s="69"/>
    </row>
    <row r="332" ht="15.75" customHeight="1">
      <c r="F332" s="69"/>
      <c r="G332" s="69"/>
      <c r="K332" s="49"/>
      <c r="N332" s="69"/>
    </row>
    <row r="333" ht="15.75" customHeight="1">
      <c r="F333" s="69"/>
      <c r="G333" s="69"/>
      <c r="K333" s="49"/>
      <c r="N333" s="69"/>
    </row>
    <row r="334" ht="15.75" customHeight="1">
      <c r="F334" s="69"/>
      <c r="G334" s="69"/>
      <c r="K334" s="49"/>
      <c r="N334" s="69"/>
    </row>
    <row r="335" ht="15.75" customHeight="1">
      <c r="F335" s="69"/>
      <c r="G335" s="69"/>
      <c r="K335" s="49"/>
      <c r="N335" s="69"/>
    </row>
    <row r="336" ht="15.75" customHeight="1">
      <c r="F336" s="69"/>
      <c r="G336" s="69"/>
      <c r="K336" s="49"/>
      <c r="N336" s="69"/>
    </row>
    <row r="337" ht="15.75" customHeight="1">
      <c r="F337" s="69"/>
      <c r="G337" s="69"/>
      <c r="K337" s="49"/>
      <c r="N337" s="69"/>
    </row>
    <row r="338" ht="15.75" customHeight="1">
      <c r="F338" s="69"/>
      <c r="G338" s="69"/>
      <c r="K338" s="49"/>
      <c r="N338" s="69"/>
    </row>
    <row r="339" ht="15.75" customHeight="1">
      <c r="F339" s="69"/>
      <c r="G339" s="69"/>
      <c r="K339" s="49"/>
      <c r="N339" s="69"/>
    </row>
    <row r="340" ht="15.75" customHeight="1">
      <c r="F340" s="69"/>
      <c r="G340" s="69"/>
      <c r="K340" s="49"/>
      <c r="N340" s="69"/>
    </row>
    <row r="341" ht="15.75" customHeight="1">
      <c r="F341" s="69"/>
      <c r="G341" s="69"/>
      <c r="K341" s="49"/>
      <c r="N341" s="69"/>
    </row>
    <row r="342" ht="15.75" customHeight="1">
      <c r="F342" s="69"/>
      <c r="G342" s="69"/>
      <c r="K342" s="49"/>
      <c r="N342" s="69"/>
    </row>
    <row r="343" ht="15.75" customHeight="1">
      <c r="F343" s="69"/>
      <c r="G343" s="69"/>
      <c r="K343" s="49"/>
      <c r="N343" s="69"/>
    </row>
    <row r="344" ht="15.75" customHeight="1">
      <c r="F344" s="69"/>
      <c r="G344" s="69"/>
      <c r="K344" s="49"/>
      <c r="N344" s="69"/>
    </row>
    <row r="345" ht="15.75" customHeight="1">
      <c r="F345" s="69"/>
      <c r="G345" s="69"/>
      <c r="K345" s="49"/>
      <c r="N345" s="69"/>
    </row>
    <row r="346" ht="15.75" customHeight="1">
      <c r="F346" s="69"/>
      <c r="G346" s="69"/>
      <c r="K346" s="49"/>
      <c r="N346" s="69"/>
    </row>
    <row r="347" ht="15.75" customHeight="1">
      <c r="F347" s="69"/>
      <c r="G347" s="69"/>
      <c r="K347" s="49"/>
      <c r="N347" s="69"/>
    </row>
    <row r="348" ht="15.75" customHeight="1">
      <c r="F348" s="69"/>
      <c r="G348" s="69"/>
      <c r="K348" s="49"/>
      <c r="N348" s="69"/>
    </row>
    <row r="349" ht="15.75" customHeight="1">
      <c r="F349" s="69"/>
      <c r="G349" s="69"/>
      <c r="K349" s="49"/>
      <c r="N349" s="69"/>
    </row>
    <row r="350" ht="15.75" customHeight="1">
      <c r="F350" s="69"/>
      <c r="G350" s="69"/>
      <c r="K350" s="49"/>
      <c r="N350" s="69"/>
    </row>
    <row r="351" ht="15.75" customHeight="1">
      <c r="F351" s="69"/>
      <c r="G351" s="69"/>
      <c r="K351" s="49"/>
      <c r="N351" s="69"/>
    </row>
    <row r="352" ht="15.75" customHeight="1">
      <c r="F352" s="69"/>
      <c r="G352" s="69"/>
      <c r="K352" s="49"/>
      <c r="N352" s="69"/>
    </row>
    <row r="353" ht="15.75" customHeight="1">
      <c r="F353" s="69"/>
      <c r="G353" s="69"/>
      <c r="K353" s="49"/>
      <c r="N353" s="69"/>
    </row>
    <row r="354" ht="15.75" customHeight="1">
      <c r="F354" s="69"/>
      <c r="G354" s="69"/>
      <c r="K354" s="49"/>
      <c r="N354" s="69"/>
    </row>
    <row r="355" ht="15.75" customHeight="1">
      <c r="F355" s="69"/>
      <c r="G355" s="69"/>
      <c r="K355" s="49"/>
      <c r="N355" s="69"/>
    </row>
    <row r="356" ht="15.75" customHeight="1">
      <c r="F356" s="69"/>
      <c r="G356" s="69"/>
      <c r="K356" s="49"/>
      <c r="N356" s="69"/>
    </row>
    <row r="357" ht="15.75" customHeight="1">
      <c r="F357" s="69"/>
      <c r="G357" s="69"/>
      <c r="K357" s="49"/>
      <c r="N357" s="69"/>
    </row>
    <row r="358" ht="15.75" customHeight="1">
      <c r="F358" s="69"/>
      <c r="G358" s="69"/>
      <c r="K358" s="49"/>
      <c r="N358" s="69"/>
    </row>
    <row r="359" ht="15.75" customHeight="1">
      <c r="F359" s="69"/>
      <c r="G359" s="69"/>
      <c r="K359" s="49"/>
      <c r="N359" s="69"/>
    </row>
    <row r="360" ht="15.75" customHeight="1">
      <c r="F360" s="69"/>
      <c r="G360" s="69"/>
      <c r="K360" s="49"/>
      <c r="N360" s="69"/>
    </row>
    <row r="361" ht="15.75" customHeight="1">
      <c r="F361" s="69"/>
      <c r="G361" s="69"/>
      <c r="K361" s="49"/>
      <c r="N361" s="69"/>
    </row>
    <row r="362" ht="15.75" customHeight="1">
      <c r="F362" s="69"/>
      <c r="G362" s="69"/>
      <c r="K362" s="49"/>
      <c r="N362" s="69"/>
    </row>
    <row r="363" ht="15.75" customHeight="1">
      <c r="F363" s="69"/>
      <c r="G363" s="69"/>
      <c r="K363" s="49"/>
      <c r="N363" s="69"/>
    </row>
    <row r="364" ht="15.75" customHeight="1">
      <c r="F364" s="69"/>
      <c r="G364" s="69"/>
      <c r="K364" s="49"/>
      <c r="N364" s="69"/>
    </row>
    <row r="365" ht="15.75" customHeight="1">
      <c r="F365" s="69"/>
      <c r="G365" s="69"/>
      <c r="K365" s="49"/>
      <c r="N365" s="69"/>
    </row>
    <row r="366" ht="15.75" customHeight="1">
      <c r="F366" s="69"/>
      <c r="G366" s="69"/>
      <c r="K366" s="49"/>
      <c r="N366" s="69"/>
    </row>
    <row r="367" ht="15.75" customHeight="1">
      <c r="F367" s="69"/>
      <c r="G367" s="69"/>
      <c r="K367" s="49"/>
      <c r="N367" s="69"/>
    </row>
    <row r="368" ht="15.75" customHeight="1">
      <c r="F368" s="69"/>
      <c r="G368" s="69"/>
      <c r="K368" s="49"/>
      <c r="N368" s="69"/>
    </row>
    <row r="369" ht="15.75" customHeight="1">
      <c r="F369" s="69"/>
      <c r="G369" s="69"/>
      <c r="K369" s="49"/>
      <c r="N369" s="69"/>
    </row>
    <row r="370" ht="15.75" customHeight="1">
      <c r="F370" s="69"/>
      <c r="G370" s="69"/>
      <c r="K370" s="49"/>
      <c r="N370" s="69"/>
    </row>
    <row r="371" ht="15.75" customHeight="1">
      <c r="F371" s="69"/>
      <c r="G371" s="69"/>
      <c r="K371" s="49"/>
      <c r="N371" s="69"/>
    </row>
    <row r="372" ht="15.75" customHeight="1">
      <c r="F372" s="69"/>
      <c r="G372" s="69"/>
      <c r="K372" s="49"/>
      <c r="N372" s="69"/>
    </row>
    <row r="373" ht="15.75" customHeight="1">
      <c r="F373" s="69"/>
      <c r="G373" s="69"/>
      <c r="K373" s="49"/>
      <c r="N373" s="69"/>
    </row>
    <row r="374" ht="15.75" customHeight="1">
      <c r="F374" s="69"/>
      <c r="G374" s="69"/>
      <c r="K374" s="49"/>
      <c r="N374" s="69"/>
    </row>
    <row r="375" ht="15.75" customHeight="1">
      <c r="F375" s="69"/>
      <c r="G375" s="69"/>
      <c r="K375" s="49"/>
      <c r="N375" s="69"/>
    </row>
    <row r="376" ht="15.75" customHeight="1">
      <c r="F376" s="69"/>
      <c r="G376" s="69"/>
      <c r="K376" s="49"/>
      <c r="N376" s="69"/>
    </row>
    <row r="377" ht="15.75" customHeight="1">
      <c r="F377" s="69"/>
      <c r="G377" s="69"/>
      <c r="K377" s="49"/>
      <c r="N377" s="69"/>
    </row>
    <row r="378" ht="15.75" customHeight="1">
      <c r="F378" s="69"/>
      <c r="G378" s="69"/>
      <c r="K378" s="49"/>
      <c r="N378" s="69"/>
    </row>
    <row r="379" ht="15.75" customHeight="1">
      <c r="F379" s="69"/>
      <c r="G379" s="69"/>
      <c r="K379" s="49"/>
      <c r="N379" s="69"/>
    </row>
    <row r="380" ht="15.75" customHeight="1">
      <c r="F380" s="69"/>
      <c r="G380" s="69"/>
      <c r="K380" s="49"/>
      <c r="N380" s="69"/>
    </row>
    <row r="381" ht="15.75" customHeight="1">
      <c r="F381" s="69"/>
      <c r="G381" s="69"/>
      <c r="K381" s="49"/>
      <c r="N381" s="69"/>
    </row>
    <row r="382" ht="15.75" customHeight="1">
      <c r="F382" s="69"/>
      <c r="G382" s="69"/>
      <c r="K382" s="49"/>
      <c r="N382" s="69"/>
    </row>
    <row r="383" ht="15.75" customHeight="1">
      <c r="F383" s="69"/>
      <c r="G383" s="69"/>
      <c r="K383" s="49"/>
      <c r="N383" s="69"/>
    </row>
    <row r="384" ht="15.75" customHeight="1">
      <c r="F384" s="69"/>
      <c r="G384" s="69"/>
      <c r="K384" s="49"/>
      <c r="N384" s="69"/>
    </row>
    <row r="385" ht="15.75" customHeight="1">
      <c r="F385" s="69"/>
      <c r="G385" s="69"/>
      <c r="K385" s="49"/>
      <c r="N385" s="69"/>
    </row>
    <row r="386" ht="15.75" customHeight="1">
      <c r="F386" s="69"/>
      <c r="G386" s="69"/>
      <c r="K386" s="49"/>
      <c r="N386" s="69"/>
    </row>
    <row r="387" ht="15.75" customHeight="1">
      <c r="F387" s="69"/>
      <c r="G387" s="69"/>
      <c r="K387" s="49"/>
      <c r="N387" s="69"/>
    </row>
    <row r="388" ht="15.75" customHeight="1">
      <c r="F388" s="69"/>
      <c r="G388" s="69"/>
      <c r="K388" s="49"/>
      <c r="N388" s="69"/>
    </row>
    <row r="389" ht="15.75" customHeight="1">
      <c r="F389" s="69"/>
      <c r="G389" s="69"/>
      <c r="K389" s="49"/>
      <c r="N389" s="69"/>
    </row>
    <row r="390" ht="15.75" customHeight="1">
      <c r="F390" s="69"/>
      <c r="G390" s="69"/>
      <c r="K390" s="49"/>
      <c r="N390" s="69"/>
    </row>
    <row r="391" ht="15.75" customHeight="1">
      <c r="F391" s="69"/>
      <c r="G391" s="69"/>
      <c r="K391" s="49"/>
      <c r="N391" s="69"/>
    </row>
    <row r="392" ht="15.75" customHeight="1">
      <c r="F392" s="69"/>
      <c r="G392" s="69"/>
      <c r="K392" s="49"/>
      <c r="N392" s="69"/>
    </row>
    <row r="393" ht="15.75" customHeight="1">
      <c r="F393" s="69"/>
      <c r="G393" s="69"/>
      <c r="K393" s="49"/>
      <c r="N393" s="69"/>
    </row>
    <row r="394" ht="15.75" customHeight="1">
      <c r="F394" s="69"/>
      <c r="G394" s="69"/>
      <c r="K394" s="49"/>
      <c r="N394" s="69"/>
    </row>
    <row r="395" ht="15.75" customHeight="1">
      <c r="F395" s="69"/>
      <c r="G395" s="69"/>
      <c r="K395" s="49"/>
      <c r="N395" s="69"/>
    </row>
    <row r="396" ht="15.75" customHeight="1">
      <c r="F396" s="69"/>
      <c r="G396" s="69"/>
      <c r="K396" s="49"/>
      <c r="N396" s="69"/>
    </row>
    <row r="397" ht="15.75" customHeight="1">
      <c r="F397" s="69"/>
      <c r="G397" s="69"/>
      <c r="K397" s="49"/>
      <c r="N397" s="69"/>
    </row>
    <row r="398" ht="15.75" customHeight="1">
      <c r="F398" s="69"/>
      <c r="G398" s="69"/>
      <c r="K398" s="49"/>
      <c r="N398" s="69"/>
    </row>
    <row r="399" ht="15.75" customHeight="1">
      <c r="F399" s="69"/>
      <c r="G399" s="69"/>
      <c r="K399" s="49"/>
      <c r="N399" s="69"/>
    </row>
    <row r="400" ht="15.75" customHeight="1">
      <c r="F400" s="69"/>
      <c r="G400" s="69"/>
      <c r="K400" s="49"/>
      <c r="N400" s="69"/>
    </row>
    <row r="401" ht="15.75" customHeight="1">
      <c r="F401" s="69"/>
      <c r="G401" s="69"/>
      <c r="K401" s="49"/>
      <c r="N401" s="69"/>
    </row>
    <row r="402" ht="15.75" customHeight="1">
      <c r="F402" s="69"/>
      <c r="G402" s="69"/>
      <c r="K402" s="49"/>
      <c r="N402" s="69"/>
    </row>
    <row r="403" ht="15.75" customHeight="1">
      <c r="F403" s="69"/>
      <c r="G403" s="69"/>
      <c r="K403" s="49"/>
      <c r="N403" s="69"/>
    </row>
    <row r="404" ht="15.75" customHeight="1">
      <c r="F404" s="69"/>
      <c r="G404" s="69"/>
      <c r="K404" s="49"/>
      <c r="N404" s="69"/>
    </row>
    <row r="405" ht="15.75" customHeight="1">
      <c r="F405" s="69"/>
      <c r="G405" s="69"/>
      <c r="K405" s="49"/>
      <c r="N405" s="69"/>
    </row>
    <row r="406" ht="15.75" customHeight="1">
      <c r="F406" s="69"/>
      <c r="G406" s="69"/>
      <c r="K406" s="49"/>
      <c r="N406" s="69"/>
    </row>
    <row r="407" ht="15.75" customHeight="1">
      <c r="F407" s="69"/>
      <c r="G407" s="69"/>
      <c r="K407" s="49"/>
      <c r="N407" s="69"/>
    </row>
    <row r="408" ht="15.75" customHeight="1">
      <c r="F408" s="69"/>
      <c r="G408" s="69"/>
      <c r="K408" s="49"/>
      <c r="N408" s="69"/>
    </row>
    <row r="409" ht="15.75" customHeight="1">
      <c r="F409" s="69"/>
      <c r="G409" s="69"/>
      <c r="K409" s="49"/>
      <c r="N409" s="69"/>
    </row>
    <row r="410" ht="15.75" customHeight="1">
      <c r="F410" s="69"/>
      <c r="G410" s="69"/>
      <c r="K410" s="49"/>
      <c r="N410" s="69"/>
    </row>
    <row r="411" ht="15.75" customHeight="1">
      <c r="F411" s="69"/>
      <c r="G411" s="69"/>
      <c r="K411" s="49"/>
      <c r="N411" s="69"/>
    </row>
    <row r="412" ht="15.75" customHeight="1">
      <c r="F412" s="69"/>
      <c r="G412" s="69"/>
      <c r="K412" s="49"/>
      <c r="N412" s="69"/>
    </row>
    <row r="413" ht="15.75" customHeight="1">
      <c r="F413" s="69"/>
      <c r="G413" s="69"/>
      <c r="K413" s="49"/>
      <c r="N413" s="69"/>
    </row>
    <row r="414" ht="15.75" customHeight="1">
      <c r="F414" s="69"/>
      <c r="G414" s="69"/>
      <c r="K414" s="49"/>
      <c r="N414" s="69"/>
    </row>
    <row r="415" ht="15.75" customHeight="1">
      <c r="F415" s="69"/>
      <c r="G415" s="69"/>
      <c r="K415" s="49"/>
      <c r="N415" s="69"/>
    </row>
    <row r="416" ht="15.75" customHeight="1">
      <c r="F416" s="69"/>
      <c r="G416" s="69"/>
      <c r="K416" s="49"/>
      <c r="N416" s="69"/>
    </row>
    <row r="417" ht="15.75" customHeight="1">
      <c r="F417" s="69"/>
      <c r="G417" s="69"/>
      <c r="K417" s="49"/>
      <c r="N417" s="69"/>
    </row>
    <row r="418" ht="15.75" customHeight="1">
      <c r="F418" s="69"/>
      <c r="G418" s="69"/>
      <c r="K418" s="49"/>
      <c r="N418" s="69"/>
    </row>
    <row r="419" ht="15.75" customHeight="1">
      <c r="F419" s="69"/>
      <c r="G419" s="69"/>
      <c r="K419" s="49"/>
      <c r="N419" s="69"/>
    </row>
    <row r="420" ht="15.75" customHeight="1">
      <c r="F420" s="69"/>
      <c r="G420" s="69"/>
      <c r="K420" s="49"/>
      <c r="N420" s="69"/>
    </row>
    <row r="421" ht="15.75" customHeight="1">
      <c r="F421" s="69"/>
      <c r="G421" s="69"/>
      <c r="K421" s="49"/>
      <c r="N421" s="69"/>
    </row>
    <row r="422" ht="15.75" customHeight="1">
      <c r="F422" s="69"/>
      <c r="G422" s="69"/>
      <c r="K422" s="49"/>
      <c r="N422" s="69"/>
    </row>
    <row r="423" ht="15.75" customHeight="1">
      <c r="F423" s="69"/>
      <c r="G423" s="69"/>
      <c r="K423" s="49"/>
      <c r="N423" s="69"/>
    </row>
    <row r="424" ht="15.75" customHeight="1">
      <c r="F424" s="69"/>
      <c r="G424" s="69"/>
      <c r="K424" s="49"/>
      <c r="N424" s="69"/>
    </row>
    <row r="425" ht="15.75" customHeight="1">
      <c r="F425" s="69"/>
      <c r="G425" s="69"/>
      <c r="K425" s="49"/>
      <c r="N425" s="69"/>
    </row>
    <row r="426" ht="15.75" customHeight="1">
      <c r="F426" s="69"/>
      <c r="G426" s="69"/>
      <c r="K426" s="49"/>
      <c r="N426" s="69"/>
    </row>
    <row r="427" ht="15.75" customHeight="1">
      <c r="F427" s="69"/>
      <c r="G427" s="69"/>
      <c r="K427" s="49"/>
      <c r="N427" s="69"/>
    </row>
    <row r="428" ht="15.75" customHeight="1">
      <c r="F428" s="69"/>
      <c r="G428" s="69"/>
      <c r="K428" s="49"/>
      <c r="N428" s="69"/>
    </row>
    <row r="429" ht="15.75" customHeight="1">
      <c r="F429" s="69"/>
      <c r="G429" s="69"/>
      <c r="K429" s="49"/>
      <c r="N429" s="69"/>
    </row>
    <row r="430" ht="15.75" customHeight="1">
      <c r="F430" s="69"/>
      <c r="G430" s="69"/>
      <c r="K430" s="49"/>
      <c r="N430" s="69"/>
    </row>
    <row r="431" ht="15.75" customHeight="1">
      <c r="F431" s="69"/>
      <c r="G431" s="69"/>
      <c r="K431" s="49"/>
      <c r="N431" s="69"/>
    </row>
    <row r="432" ht="15.75" customHeight="1">
      <c r="F432" s="69"/>
      <c r="G432" s="69"/>
      <c r="K432" s="49"/>
      <c r="N432" s="69"/>
    </row>
    <row r="433" ht="15.75" customHeight="1">
      <c r="F433" s="69"/>
      <c r="G433" s="69"/>
      <c r="K433" s="49"/>
      <c r="N433" s="69"/>
    </row>
    <row r="434" ht="15.75" customHeight="1">
      <c r="F434" s="69"/>
      <c r="G434" s="69"/>
      <c r="K434" s="49"/>
      <c r="N434" s="69"/>
    </row>
    <row r="435" ht="15.75" customHeight="1">
      <c r="F435" s="69"/>
      <c r="G435" s="69"/>
      <c r="K435" s="49"/>
      <c r="N435" s="69"/>
    </row>
    <row r="436" ht="15.75" customHeight="1">
      <c r="F436" s="69"/>
      <c r="G436" s="69"/>
      <c r="K436" s="49"/>
      <c r="N436" s="69"/>
    </row>
    <row r="437" ht="15.75" customHeight="1">
      <c r="F437" s="69"/>
      <c r="G437" s="69"/>
      <c r="K437" s="49"/>
      <c r="N437" s="69"/>
    </row>
    <row r="438" ht="15.75" customHeight="1">
      <c r="F438" s="69"/>
      <c r="G438" s="69"/>
      <c r="K438" s="49"/>
      <c r="N438" s="69"/>
    </row>
    <row r="439" ht="15.75" customHeight="1">
      <c r="F439" s="69"/>
      <c r="G439" s="69"/>
      <c r="K439" s="49"/>
      <c r="N439" s="69"/>
    </row>
    <row r="440" ht="15.75" customHeight="1">
      <c r="F440" s="69"/>
      <c r="G440" s="69"/>
      <c r="K440" s="49"/>
      <c r="N440" s="69"/>
    </row>
    <row r="441" ht="15.75" customHeight="1">
      <c r="F441" s="69"/>
      <c r="G441" s="69"/>
      <c r="K441" s="49"/>
      <c r="N441" s="69"/>
    </row>
    <row r="442" ht="15.75" customHeight="1">
      <c r="F442" s="69"/>
      <c r="G442" s="69"/>
      <c r="K442" s="49"/>
      <c r="N442" s="69"/>
    </row>
    <row r="443" ht="15.75" customHeight="1">
      <c r="F443" s="69"/>
      <c r="G443" s="69"/>
      <c r="K443" s="49"/>
      <c r="N443" s="69"/>
    </row>
    <row r="444" ht="15.75" customHeight="1">
      <c r="F444" s="69"/>
      <c r="G444" s="69"/>
      <c r="K444" s="49"/>
      <c r="N444" s="69"/>
    </row>
    <row r="445" ht="15.75" customHeight="1">
      <c r="F445" s="69"/>
      <c r="G445" s="69"/>
      <c r="K445" s="49"/>
      <c r="N445" s="69"/>
    </row>
    <row r="446" ht="15.75" customHeight="1">
      <c r="F446" s="69"/>
      <c r="G446" s="69"/>
      <c r="K446" s="49"/>
      <c r="N446" s="69"/>
    </row>
    <row r="447" ht="15.75" customHeight="1">
      <c r="F447" s="69"/>
      <c r="G447" s="69"/>
      <c r="K447" s="49"/>
      <c r="N447" s="69"/>
    </row>
    <row r="448" ht="15.75" customHeight="1">
      <c r="F448" s="69"/>
      <c r="G448" s="69"/>
      <c r="K448" s="49"/>
      <c r="N448" s="69"/>
    </row>
    <row r="449" ht="15.75" customHeight="1">
      <c r="F449" s="69"/>
      <c r="G449" s="69"/>
      <c r="K449" s="49"/>
      <c r="N449" s="69"/>
    </row>
    <row r="450" ht="15.75" customHeight="1">
      <c r="F450" s="69"/>
      <c r="G450" s="69"/>
      <c r="K450" s="49"/>
      <c r="N450" s="69"/>
    </row>
    <row r="451" ht="15.75" customHeight="1">
      <c r="F451" s="69"/>
      <c r="G451" s="69"/>
      <c r="K451" s="49"/>
      <c r="N451" s="69"/>
    </row>
    <row r="452" ht="15.75" customHeight="1">
      <c r="F452" s="69"/>
      <c r="G452" s="69"/>
      <c r="K452" s="49"/>
      <c r="N452" s="69"/>
    </row>
    <row r="453" ht="15.75" customHeight="1">
      <c r="F453" s="69"/>
      <c r="G453" s="69"/>
      <c r="K453" s="49"/>
      <c r="N453" s="69"/>
    </row>
    <row r="454" ht="15.75" customHeight="1">
      <c r="F454" s="69"/>
      <c r="G454" s="69"/>
      <c r="K454" s="49"/>
      <c r="N454" s="69"/>
    </row>
    <row r="455" ht="15.75" customHeight="1">
      <c r="F455" s="69"/>
      <c r="G455" s="69"/>
      <c r="K455" s="49"/>
      <c r="N455" s="69"/>
    </row>
    <row r="456" ht="15.75" customHeight="1">
      <c r="F456" s="69"/>
      <c r="G456" s="69"/>
      <c r="K456" s="49"/>
      <c r="N456" s="69"/>
    </row>
    <row r="457" ht="15.75" customHeight="1">
      <c r="F457" s="69"/>
      <c r="G457" s="69"/>
      <c r="K457" s="49"/>
      <c r="N457" s="69"/>
    </row>
    <row r="458" ht="15.75" customHeight="1">
      <c r="F458" s="69"/>
      <c r="G458" s="69"/>
      <c r="K458" s="49"/>
      <c r="N458" s="69"/>
    </row>
    <row r="459" ht="15.75" customHeight="1">
      <c r="F459" s="69"/>
      <c r="G459" s="69"/>
      <c r="K459" s="49"/>
      <c r="N459" s="69"/>
    </row>
    <row r="460" ht="15.75" customHeight="1">
      <c r="F460" s="69"/>
      <c r="G460" s="69"/>
      <c r="K460" s="49"/>
      <c r="N460" s="69"/>
    </row>
    <row r="461" ht="15.75" customHeight="1">
      <c r="F461" s="69"/>
      <c r="G461" s="69"/>
      <c r="K461" s="49"/>
      <c r="N461" s="69"/>
    </row>
    <row r="462" ht="15.75" customHeight="1">
      <c r="F462" s="69"/>
      <c r="G462" s="69"/>
      <c r="K462" s="49"/>
      <c r="N462" s="69"/>
    </row>
    <row r="463" ht="15.75" customHeight="1">
      <c r="F463" s="69"/>
      <c r="G463" s="69"/>
      <c r="K463" s="49"/>
      <c r="N463" s="69"/>
    </row>
    <row r="464" ht="15.75" customHeight="1">
      <c r="F464" s="69"/>
      <c r="G464" s="69"/>
      <c r="K464" s="49"/>
      <c r="N464" s="69"/>
    </row>
    <row r="465" ht="15.75" customHeight="1">
      <c r="F465" s="69"/>
      <c r="G465" s="69"/>
      <c r="K465" s="49"/>
      <c r="N465" s="69"/>
    </row>
    <row r="466" ht="15.75" customHeight="1">
      <c r="F466" s="69"/>
      <c r="G466" s="69"/>
      <c r="K466" s="49"/>
      <c r="N466" s="69"/>
    </row>
    <row r="467" ht="15.75" customHeight="1">
      <c r="F467" s="69"/>
      <c r="G467" s="69"/>
      <c r="K467" s="49"/>
      <c r="N467" s="69"/>
    </row>
    <row r="468" ht="15.75" customHeight="1">
      <c r="F468" s="69"/>
      <c r="G468" s="69"/>
      <c r="K468" s="49"/>
      <c r="N468" s="69"/>
    </row>
    <row r="469" ht="15.75" customHeight="1">
      <c r="F469" s="69"/>
      <c r="G469" s="69"/>
      <c r="K469" s="49"/>
      <c r="N469" s="69"/>
    </row>
    <row r="470" ht="15.75" customHeight="1">
      <c r="F470" s="69"/>
      <c r="G470" s="69"/>
      <c r="K470" s="49"/>
      <c r="N470" s="69"/>
    </row>
    <row r="471" ht="15.75" customHeight="1">
      <c r="F471" s="69"/>
      <c r="G471" s="69"/>
      <c r="K471" s="49"/>
      <c r="N471" s="69"/>
    </row>
    <row r="472" ht="15.75" customHeight="1">
      <c r="F472" s="69"/>
      <c r="G472" s="69"/>
      <c r="K472" s="49"/>
      <c r="N472" s="69"/>
    </row>
    <row r="473" ht="15.75" customHeight="1">
      <c r="F473" s="69"/>
      <c r="G473" s="69"/>
      <c r="K473" s="49"/>
      <c r="N473" s="69"/>
    </row>
    <row r="474" ht="15.75" customHeight="1">
      <c r="F474" s="69"/>
      <c r="G474" s="69"/>
      <c r="K474" s="49"/>
      <c r="N474" s="69"/>
    </row>
    <row r="475" ht="15.75" customHeight="1">
      <c r="F475" s="69"/>
      <c r="G475" s="69"/>
      <c r="K475" s="49"/>
      <c r="N475" s="69"/>
    </row>
    <row r="476" ht="15.75" customHeight="1">
      <c r="F476" s="69"/>
      <c r="G476" s="69"/>
      <c r="K476" s="49"/>
      <c r="N476" s="69"/>
    </row>
    <row r="477" ht="15.75" customHeight="1">
      <c r="F477" s="69"/>
      <c r="G477" s="69"/>
      <c r="K477" s="49"/>
      <c r="N477" s="69"/>
    </row>
    <row r="478" ht="15.75" customHeight="1">
      <c r="F478" s="69"/>
      <c r="G478" s="69"/>
      <c r="K478" s="49"/>
      <c r="N478" s="69"/>
    </row>
    <row r="479" ht="15.75" customHeight="1">
      <c r="F479" s="69"/>
      <c r="G479" s="69"/>
      <c r="K479" s="49"/>
      <c r="N479" s="69"/>
    </row>
    <row r="480" ht="15.75" customHeight="1">
      <c r="F480" s="69"/>
      <c r="G480" s="69"/>
      <c r="K480" s="49"/>
      <c r="N480" s="69"/>
    </row>
    <row r="481" ht="15.75" customHeight="1">
      <c r="F481" s="69"/>
      <c r="G481" s="69"/>
      <c r="K481" s="49"/>
      <c r="N481" s="69"/>
    </row>
    <row r="482" ht="15.75" customHeight="1">
      <c r="F482" s="69"/>
      <c r="G482" s="69"/>
      <c r="K482" s="49"/>
      <c r="N482" s="69"/>
    </row>
    <row r="483" ht="15.75" customHeight="1">
      <c r="F483" s="69"/>
      <c r="G483" s="69"/>
      <c r="K483" s="49"/>
      <c r="N483" s="69"/>
    </row>
    <row r="484" ht="15.75" customHeight="1">
      <c r="F484" s="69"/>
      <c r="G484" s="69"/>
      <c r="K484" s="49"/>
      <c r="N484" s="69"/>
    </row>
    <row r="485" ht="15.75" customHeight="1">
      <c r="F485" s="69"/>
      <c r="G485" s="69"/>
      <c r="K485" s="49"/>
      <c r="N485" s="69"/>
    </row>
    <row r="486" ht="15.75" customHeight="1">
      <c r="F486" s="69"/>
      <c r="G486" s="69"/>
      <c r="K486" s="49"/>
      <c r="N486" s="69"/>
    </row>
    <row r="487" ht="15.75" customHeight="1">
      <c r="F487" s="69"/>
      <c r="G487" s="69"/>
      <c r="K487" s="49"/>
      <c r="N487" s="69"/>
    </row>
    <row r="488" ht="15.75" customHeight="1">
      <c r="F488" s="69"/>
      <c r="G488" s="69"/>
      <c r="K488" s="49"/>
      <c r="N488" s="69"/>
    </row>
    <row r="489" ht="15.75" customHeight="1">
      <c r="F489" s="69"/>
      <c r="G489" s="69"/>
      <c r="K489" s="49"/>
      <c r="N489" s="69"/>
    </row>
    <row r="490" ht="15.75" customHeight="1">
      <c r="F490" s="69"/>
      <c r="G490" s="69"/>
      <c r="K490" s="49"/>
      <c r="N490" s="69"/>
    </row>
    <row r="491" ht="15.75" customHeight="1">
      <c r="F491" s="69"/>
      <c r="G491" s="69"/>
      <c r="K491" s="49"/>
      <c r="N491" s="69"/>
    </row>
    <row r="492" ht="15.75" customHeight="1">
      <c r="F492" s="69"/>
      <c r="G492" s="69"/>
      <c r="K492" s="49"/>
      <c r="N492" s="69"/>
    </row>
    <row r="493" ht="15.75" customHeight="1">
      <c r="F493" s="69"/>
      <c r="G493" s="69"/>
      <c r="K493" s="49"/>
      <c r="N493" s="69"/>
    </row>
    <row r="494" ht="15.75" customHeight="1">
      <c r="F494" s="69"/>
      <c r="G494" s="69"/>
      <c r="K494" s="49"/>
      <c r="N494" s="69"/>
    </row>
    <row r="495" ht="15.75" customHeight="1">
      <c r="F495" s="69"/>
      <c r="G495" s="69"/>
      <c r="K495" s="49"/>
      <c r="N495" s="69"/>
    </row>
    <row r="496" ht="15.75" customHeight="1">
      <c r="F496" s="69"/>
      <c r="G496" s="69"/>
      <c r="K496" s="49"/>
      <c r="N496" s="69"/>
    </row>
    <row r="497" ht="15.75" customHeight="1">
      <c r="F497" s="69"/>
      <c r="G497" s="69"/>
      <c r="K497" s="49"/>
      <c r="N497" s="69"/>
    </row>
    <row r="498" ht="15.75" customHeight="1">
      <c r="F498" s="69"/>
      <c r="G498" s="69"/>
      <c r="K498" s="49"/>
      <c r="N498" s="69"/>
    </row>
    <row r="499" ht="15.75" customHeight="1">
      <c r="F499" s="69"/>
      <c r="G499" s="69"/>
      <c r="K499" s="49"/>
      <c r="N499" s="69"/>
    </row>
    <row r="500" ht="15.75" customHeight="1">
      <c r="F500" s="69"/>
      <c r="G500" s="69"/>
      <c r="K500" s="49"/>
      <c r="N500" s="69"/>
    </row>
    <row r="501" ht="15.75" customHeight="1">
      <c r="F501" s="69"/>
      <c r="G501" s="69"/>
      <c r="K501" s="49"/>
      <c r="N501" s="69"/>
    </row>
    <row r="502" ht="15.75" customHeight="1">
      <c r="F502" s="69"/>
      <c r="G502" s="69"/>
      <c r="K502" s="49"/>
      <c r="N502" s="69"/>
    </row>
    <row r="503" ht="15.75" customHeight="1">
      <c r="F503" s="69"/>
      <c r="G503" s="69"/>
      <c r="K503" s="49"/>
      <c r="N503" s="69"/>
    </row>
    <row r="504" ht="15.75" customHeight="1">
      <c r="F504" s="69"/>
      <c r="G504" s="69"/>
      <c r="K504" s="49"/>
      <c r="N504" s="69"/>
    </row>
    <row r="505" ht="15.75" customHeight="1">
      <c r="F505" s="69"/>
      <c r="G505" s="69"/>
      <c r="K505" s="49"/>
      <c r="N505" s="69"/>
    </row>
    <row r="506" ht="15.75" customHeight="1">
      <c r="F506" s="69"/>
      <c r="G506" s="69"/>
      <c r="K506" s="49"/>
      <c r="N506" s="69"/>
    </row>
    <row r="507" ht="15.75" customHeight="1">
      <c r="F507" s="69"/>
      <c r="G507" s="69"/>
      <c r="K507" s="49"/>
      <c r="N507" s="69"/>
    </row>
    <row r="508" ht="15.75" customHeight="1">
      <c r="F508" s="69"/>
      <c r="G508" s="69"/>
      <c r="K508" s="49"/>
      <c r="N508" s="69"/>
    </row>
    <row r="509" ht="15.75" customHeight="1">
      <c r="F509" s="69"/>
      <c r="G509" s="69"/>
      <c r="K509" s="49"/>
      <c r="N509" s="69"/>
    </row>
    <row r="510" ht="15.75" customHeight="1">
      <c r="F510" s="69"/>
      <c r="G510" s="69"/>
      <c r="K510" s="49"/>
      <c r="N510" s="69"/>
    </row>
    <row r="511" ht="15.75" customHeight="1">
      <c r="F511" s="69"/>
      <c r="G511" s="69"/>
      <c r="K511" s="49"/>
      <c r="N511" s="69"/>
    </row>
    <row r="512" ht="15.75" customHeight="1">
      <c r="F512" s="69"/>
      <c r="G512" s="69"/>
      <c r="K512" s="49"/>
      <c r="N512" s="69"/>
    </row>
    <row r="513" ht="15.75" customHeight="1">
      <c r="F513" s="69"/>
      <c r="G513" s="69"/>
      <c r="K513" s="49"/>
      <c r="N513" s="69"/>
    </row>
    <row r="514" ht="15.75" customHeight="1">
      <c r="F514" s="69"/>
      <c r="G514" s="69"/>
      <c r="K514" s="49"/>
      <c r="N514" s="69"/>
    </row>
    <row r="515" ht="15.75" customHeight="1">
      <c r="F515" s="69"/>
      <c r="G515" s="69"/>
      <c r="K515" s="49"/>
      <c r="N515" s="69"/>
    </row>
    <row r="516" ht="15.75" customHeight="1">
      <c r="F516" s="69"/>
      <c r="G516" s="69"/>
      <c r="K516" s="49"/>
      <c r="N516" s="69"/>
    </row>
    <row r="517" ht="15.75" customHeight="1">
      <c r="F517" s="69"/>
      <c r="G517" s="69"/>
      <c r="K517" s="49"/>
      <c r="N517" s="69"/>
    </row>
    <row r="518" ht="15.75" customHeight="1">
      <c r="F518" s="69"/>
      <c r="G518" s="69"/>
      <c r="K518" s="49"/>
      <c r="N518" s="69"/>
    </row>
    <row r="519" ht="15.75" customHeight="1">
      <c r="F519" s="69"/>
      <c r="G519" s="69"/>
      <c r="K519" s="49"/>
      <c r="N519" s="69"/>
    </row>
    <row r="520" ht="15.75" customHeight="1">
      <c r="F520" s="69"/>
      <c r="G520" s="69"/>
      <c r="K520" s="49"/>
      <c r="N520" s="69"/>
    </row>
    <row r="521" ht="15.75" customHeight="1">
      <c r="F521" s="69"/>
      <c r="G521" s="69"/>
      <c r="K521" s="49"/>
      <c r="N521" s="69"/>
    </row>
    <row r="522" ht="15.75" customHeight="1">
      <c r="F522" s="69"/>
      <c r="G522" s="69"/>
      <c r="K522" s="49"/>
      <c r="N522" s="69"/>
    </row>
    <row r="523" ht="15.75" customHeight="1">
      <c r="F523" s="69"/>
      <c r="G523" s="69"/>
      <c r="K523" s="49"/>
      <c r="N523" s="69"/>
    </row>
    <row r="524" ht="15.75" customHeight="1">
      <c r="F524" s="69"/>
      <c r="G524" s="69"/>
      <c r="K524" s="49"/>
      <c r="N524" s="69"/>
    </row>
    <row r="525" ht="15.75" customHeight="1">
      <c r="F525" s="69"/>
      <c r="G525" s="69"/>
      <c r="K525" s="49"/>
      <c r="N525" s="69"/>
    </row>
    <row r="526" ht="15.75" customHeight="1">
      <c r="F526" s="69"/>
      <c r="G526" s="69"/>
      <c r="K526" s="49"/>
      <c r="N526" s="69"/>
    </row>
    <row r="527" ht="15.75" customHeight="1">
      <c r="F527" s="69"/>
      <c r="G527" s="69"/>
      <c r="K527" s="49"/>
      <c r="N527" s="69"/>
    </row>
    <row r="528" ht="15.75" customHeight="1">
      <c r="F528" s="69"/>
      <c r="G528" s="69"/>
      <c r="K528" s="49"/>
      <c r="N528" s="69"/>
    </row>
    <row r="529" ht="15.75" customHeight="1">
      <c r="F529" s="69"/>
      <c r="G529" s="69"/>
      <c r="K529" s="49"/>
      <c r="N529" s="69"/>
    </row>
    <row r="530" ht="15.75" customHeight="1">
      <c r="F530" s="69"/>
      <c r="G530" s="69"/>
      <c r="K530" s="49"/>
      <c r="N530" s="69"/>
    </row>
    <row r="531" ht="15.75" customHeight="1">
      <c r="F531" s="69"/>
      <c r="G531" s="69"/>
      <c r="K531" s="49"/>
      <c r="N531" s="69"/>
    </row>
    <row r="532" ht="15.75" customHeight="1">
      <c r="F532" s="69"/>
      <c r="G532" s="69"/>
      <c r="K532" s="49"/>
      <c r="N532" s="69"/>
    </row>
    <row r="533" ht="15.75" customHeight="1">
      <c r="F533" s="69"/>
      <c r="G533" s="69"/>
      <c r="K533" s="49"/>
      <c r="N533" s="69"/>
    </row>
    <row r="534" ht="15.75" customHeight="1">
      <c r="F534" s="69"/>
      <c r="G534" s="69"/>
      <c r="K534" s="49"/>
      <c r="N534" s="69"/>
    </row>
    <row r="535" ht="15.75" customHeight="1">
      <c r="F535" s="69"/>
      <c r="G535" s="69"/>
      <c r="K535" s="49"/>
      <c r="N535" s="69"/>
    </row>
    <row r="536" ht="15.75" customHeight="1">
      <c r="F536" s="69"/>
      <c r="G536" s="69"/>
      <c r="K536" s="49"/>
      <c r="N536" s="69"/>
    </row>
    <row r="537" ht="15.75" customHeight="1">
      <c r="F537" s="69"/>
      <c r="G537" s="69"/>
      <c r="K537" s="49"/>
      <c r="N537" s="69"/>
    </row>
    <row r="538" ht="15.75" customHeight="1">
      <c r="F538" s="69"/>
      <c r="G538" s="69"/>
      <c r="K538" s="49"/>
      <c r="N538" s="69"/>
    </row>
    <row r="539" ht="15.75" customHeight="1">
      <c r="F539" s="69"/>
      <c r="G539" s="69"/>
      <c r="K539" s="49"/>
      <c r="N539" s="69"/>
    </row>
    <row r="540" ht="15.75" customHeight="1">
      <c r="F540" s="69"/>
      <c r="G540" s="69"/>
      <c r="K540" s="49"/>
      <c r="N540" s="69"/>
    </row>
    <row r="541" ht="15.75" customHeight="1">
      <c r="F541" s="69"/>
      <c r="G541" s="69"/>
      <c r="K541" s="49"/>
      <c r="N541" s="69"/>
    </row>
    <row r="542" ht="15.75" customHeight="1">
      <c r="F542" s="69"/>
      <c r="G542" s="69"/>
      <c r="K542" s="49"/>
      <c r="N542" s="69"/>
    </row>
    <row r="543" ht="15.75" customHeight="1">
      <c r="F543" s="69"/>
      <c r="G543" s="69"/>
      <c r="K543" s="49"/>
      <c r="N543" s="69"/>
    </row>
    <row r="544" ht="15.75" customHeight="1">
      <c r="F544" s="69"/>
      <c r="G544" s="69"/>
      <c r="K544" s="49"/>
      <c r="N544" s="69"/>
    </row>
    <row r="545" ht="15.75" customHeight="1">
      <c r="F545" s="69"/>
      <c r="G545" s="69"/>
      <c r="K545" s="49"/>
      <c r="N545" s="69"/>
    </row>
    <row r="546" ht="15.75" customHeight="1">
      <c r="F546" s="69"/>
      <c r="G546" s="69"/>
      <c r="K546" s="49"/>
      <c r="N546" s="69"/>
    </row>
    <row r="547" ht="15.75" customHeight="1">
      <c r="F547" s="69"/>
      <c r="G547" s="69"/>
      <c r="K547" s="49"/>
      <c r="N547" s="69"/>
    </row>
    <row r="548" ht="15.75" customHeight="1">
      <c r="F548" s="69"/>
      <c r="G548" s="69"/>
      <c r="K548" s="49"/>
      <c r="N548" s="69"/>
    </row>
    <row r="549" ht="15.75" customHeight="1">
      <c r="F549" s="69"/>
      <c r="G549" s="69"/>
      <c r="K549" s="49"/>
      <c r="N549" s="69"/>
    </row>
    <row r="550" ht="15.75" customHeight="1">
      <c r="F550" s="69"/>
      <c r="G550" s="69"/>
      <c r="K550" s="49"/>
      <c r="N550" s="69"/>
    </row>
    <row r="551" ht="15.75" customHeight="1">
      <c r="F551" s="69"/>
      <c r="G551" s="69"/>
      <c r="K551" s="49"/>
      <c r="N551" s="69"/>
    </row>
    <row r="552" ht="15.75" customHeight="1">
      <c r="F552" s="69"/>
      <c r="G552" s="69"/>
      <c r="K552" s="49"/>
      <c r="N552" s="69"/>
    </row>
    <row r="553" ht="15.75" customHeight="1">
      <c r="F553" s="69"/>
      <c r="G553" s="69"/>
      <c r="K553" s="49"/>
      <c r="N553" s="69"/>
    </row>
    <row r="554" ht="15.75" customHeight="1">
      <c r="F554" s="69"/>
      <c r="G554" s="69"/>
      <c r="K554" s="49"/>
      <c r="N554" s="69"/>
    </row>
    <row r="555" ht="15.75" customHeight="1">
      <c r="F555" s="69"/>
      <c r="G555" s="69"/>
      <c r="K555" s="49"/>
      <c r="N555" s="69"/>
    </row>
    <row r="556" ht="15.75" customHeight="1">
      <c r="F556" s="69"/>
      <c r="G556" s="69"/>
      <c r="K556" s="49"/>
      <c r="N556" s="69"/>
    </row>
    <row r="557" ht="15.75" customHeight="1">
      <c r="F557" s="69"/>
      <c r="G557" s="69"/>
      <c r="K557" s="49"/>
      <c r="N557" s="69"/>
    </row>
    <row r="558" ht="15.75" customHeight="1">
      <c r="F558" s="69"/>
      <c r="G558" s="69"/>
      <c r="K558" s="49"/>
      <c r="N558" s="69"/>
    </row>
    <row r="559" ht="15.75" customHeight="1">
      <c r="F559" s="69"/>
      <c r="G559" s="69"/>
      <c r="K559" s="49"/>
      <c r="N559" s="69"/>
    </row>
    <row r="560" ht="15.75" customHeight="1">
      <c r="F560" s="69"/>
      <c r="G560" s="69"/>
      <c r="K560" s="49"/>
      <c r="N560" s="69"/>
    </row>
    <row r="561" ht="15.75" customHeight="1">
      <c r="F561" s="69"/>
      <c r="G561" s="69"/>
      <c r="K561" s="49"/>
      <c r="N561" s="69"/>
    </row>
    <row r="562" ht="15.75" customHeight="1">
      <c r="F562" s="69"/>
      <c r="G562" s="69"/>
      <c r="K562" s="49"/>
      <c r="N562" s="69"/>
    </row>
    <row r="563" ht="15.75" customHeight="1">
      <c r="F563" s="69"/>
      <c r="G563" s="69"/>
      <c r="K563" s="49"/>
      <c r="N563" s="69"/>
    </row>
    <row r="564" ht="15.75" customHeight="1">
      <c r="F564" s="69"/>
      <c r="G564" s="69"/>
      <c r="K564" s="49"/>
      <c r="N564" s="69"/>
    </row>
    <row r="565" ht="15.75" customHeight="1">
      <c r="F565" s="69"/>
      <c r="G565" s="69"/>
      <c r="K565" s="49"/>
      <c r="N565" s="69"/>
    </row>
    <row r="566" ht="15.75" customHeight="1">
      <c r="F566" s="69"/>
      <c r="G566" s="69"/>
      <c r="K566" s="49"/>
      <c r="N566" s="69"/>
    </row>
    <row r="567" ht="15.75" customHeight="1">
      <c r="F567" s="69"/>
      <c r="G567" s="69"/>
      <c r="K567" s="49"/>
      <c r="N567" s="69"/>
    </row>
    <row r="568" ht="15.75" customHeight="1">
      <c r="F568" s="69"/>
      <c r="G568" s="69"/>
      <c r="K568" s="49"/>
      <c r="N568" s="69"/>
    </row>
    <row r="569" ht="15.75" customHeight="1">
      <c r="F569" s="69"/>
      <c r="G569" s="69"/>
      <c r="K569" s="49"/>
      <c r="N569" s="69"/>
    </row>
    <row r="570" ht="15.75" customHeight="1">
      <c r="F570" s="69"/>
      <c r="G570" s="69"/>
      <c r="K570" s="49"/>
      <c r="N570" s="69"/>
    </row>
    <row r="571" ht="15.75" customHeight="1">
      <c r="F571" s="69"/>
      <c r="G571" s="69"/>
      <c r="K571" s="49"/>
      <c r="N571" s="69"/>
    </row>
    <row r="572" ht="15.75" customHeight="1">
      <c r="F572" s="69"/>
      <c r="G572" s="69"/>
      <c r="K572" s="49"/>
      <c r="N572" s="69"/>
    </row>
    <row r="573" ht="15.75" customHeight="1">
      <c r="F573" s="69"/>
      <c r="G573" s="69"/>
      <c r="K573" s="49"/>
      <c r="N573" s="69"/>
    </row>
    <row r="574" ht="15.75" customHeight="1">
      <c r="F574" s="69"/>
      <c r="G574" s="69"/>
      <c r="K574" s="49"/>
      <c r="N574" s="69"/>
    </row>
    <row r="575" ht="15.75" customHeight="1">
      <c r="F575" s="69"/>
      <c r="G575" s="69"/>
      <c r="K575" s="49"/>
      <c r="N575" s="69"/>
    </row>
    <row r="576" ht="15.75" customHeight="1">
      <c r="F576" s="69"/>
      <c r="G576" s="69"/>
      <c r="K576" s="49"/>
      <c r="N576" s="69"/>
    </row>
    <row r="577" ht="15.75" customHeight="1">
      <c r="F577" s="69"/>
      <c r="G577" s="69"/>
      <c r="K577" s="49"/>
      <c r="N577" s="69"/>
    </row>
    <row r="578" ht="15.75" customHeight="1">
      <c r="F578" s="69"/>
      <c r="G578" s="69"/>
      <c r="K578" s="49"/>
      <c r="N578" s="69"/>
    </row>
    <row r="579" ht="15.75" customHeight="1">
      <c r="F579" s="69"/>
      <c r="G579" s="69"/>
      <c r="K579" s="49"/>
      <c r="N579" s="69"/>
    </row>
    <row r="580" ht="15.75" customHeight="1">
      <c r="F580" s="69"/>
      <c r="G580" s="69"/>
      <c r="K580" s="49"/>
      <c r="N580" s="69"/>
    </row>
    <row r="581" ht="15.75" customHeight="1">
      <c r="F581" s="69"/>
      <c r="G581" s="69"/>
      <c r="K581" s="49"/>
      <c r="N581" s="69"/>
    </row>
    <row r="582" ht="15.75" customHeight="1">
      <c r="F582" s="69"/>
      <c r="G582" s="69"/>
      <c r="K582" s="49"/>
      <c r="N582" s="69"/>
    </row>
    <row r="583" ht="15.75" customHeight="1">
      <c r="F583" s="69"/>
      <c r="G583" s="69"/>
      <c r="K583" s="49"/>
      <c r="N583" s="69"/>
    </row>
    <row r="584" ht="15.75" customHeight="1">
      <c r="F584" s="69"/>
      <c r="G584" s="69"/>
      <c r="K584" s="49"/>
      <c r="N584" s="69"/>
    </row>
    <row r="585" ht="15.75" customHeight="1">
      <c r="F585" s="69"/>
      <c r="G585" s="69"/>
      <c r="K585" s="49"/>
      <c r="N585" s="69"/>
    </row>
    <row r="586" ht="15.75" customHeight="1">
      <c r="F586" s="69"/>
      <c r="G586" s="69"/>
      <c r="K586" s="49"/>
      <c r="N586" s="69"/>
    </row>
    <row r="587" ht="15.75" customHeight="1">
      <c r="F587" s="69"/>
      <c r="G587" s="69"/>
      <c r="K587" s="49"/>
      <c r="N587" s="69"/>
    </row>
    <row r="588" ht="15.75" customHeight="1">
      <c r="F588" s="69"/>
      <c r="G588" s="69"/>
      <c r="K588" s="49"/>
      <c r="N588" s="69"/>
    </row>
    <row r="589" ht="15.75" customHeight="1">
      <c r="F589" s="69"/>
      <c r="G589" s="69"/>
      <c r="K589" s="49"/>
      <c r="N589" s="69"/>
    </row>
    <row r="590" ht="15.75" customHeight="1">
      <c r="F590" s="69"/>
      <c r="G590" s="69"/>
      <c r="K590" s="49"/>
      <c r="N590" s="69"/>
    </row>
    <row r="591" ht="15.75" customHeight="1">
      <c r="F591" s="69"/>
      <c r="G591" s="69"/>
      <c r="K591" s="49"/>
      <c r="N591" s="69"/>
    </row>
    <row r="592" ht="15.75" customHeight="1">
      <c r="F592" s="69"/>
      <c r="G592" s="69"/>
      <c r="K592" s="49"/>
      <c r="N592" s="69"/>
    </row>
    <row r="593" ht="15.75" customHeight="1">
      <c r="F593" s="69"/>
      <c r="G593" s="69"/>
      <c r="K593" s="49"/>
      <c r="N593" s="69"/>
    </row>
    <row r="594" ht="15.75" customHeight="1">
      <c r="F594" s="69"/>
      <c r="G594" s="69"/>
      <c r="K594" s="49"/>
      <c r="N594" s="69"/>
    </row>
    <row r="595" ht="15.75" customHeight="1">
      <c r="F595" s="69"/>
      <c r="G595" s="69"/>
      <c r="K595" s="49"/>
      <c r="N595" s="69"/>
    </row>
    <row r="596" ht="15.75" customHeight="1">
      <c r="F596" s="69"/>
      <c r="G596" s="69"/>
      <c r="K596" s="49"/>
      <c r="N596" s="69"/>
    </row>
    <row r="597" ht="15.75" customHeight="1">
      <c r="F597" s="69"/>
      <c r="G597" s="69"/>
      <c r="K597" s="49"/>
      <c r="N597" s="69"/>
    </row>
    <row r="598" ht="15.75" customHeight="1">
      <c r="F598" s="69"/>
      <c r="G598" s="69"/>
      <c r="K598" s="49"/>
      <c r="N598" s="69"/>
    </row>
    <row r="599" ht="15.75" customHeight="1">
      <c r="F599" s="69"/>
      <c r="G599" s="69"/>
      <c r="K599" s="49"/>
      <c r="N599" s="69"/>
    </row>
    <row r="600" ht="15.75" customHeight="1">
      <c r="F600" s="69"/>
      <c r="G600" s="69"/>
      <c r="K600" s="49"/>
      <c r="N600" s="69"/>
    </row>
    <row r="601" ht="15.75" customHeight="1">
      <c r="F601" s="69"/>
      <c r="G601" s="69"/>
      <c r="K601" s="49"/>
      <c r="N601" s="69"/>
    </row>
    <row r="602" ht="15.75" customHeight="1">
      <c r="F602" s="69"/>
      <c r="G602" s="69"/>
      <c r="K602" s="49"/>
      <c r="N602" s="69"/>
    </row>
    <row r="603" ht="15.75" customHeight="1">
      <c r="F603" s="69"/>
      <c r="G603" s="69"/>
      <c r="K603" s="49"/>
      <c r="N603" s="69"/>
    </row>
    <row r="604" ht="15.75" customHeight="1">
      <c r="F604" s="69"/>
      <c r="G604" s="69"/>
      <c r="K604" s="49"/>
      <c r="N604" s="69"/>
    </row>
    <row r="605" ht="15.75" customHeight="1">
      <c r="F605" s="69"/>
      <c r="G605" s="69"/>
      <c r="K605" s="49"/>
      <c r="N605" s="69"/>
    </row>
    <row r="606" ht="15.75" customHeight="1">
      <c r="F606" s="69"/>
      <c r="G606" s="69"/>
      <c r="K606" s="49"/>
      <c r="N606" s="69"/>
    </row>
    <row r="607" ht="15.75" customHeight="1">
      <c r="F607" s="69"/>
      <c r="G607" s="69"/>
      <c r="K607" s="49"/>
      <c r="N607" s="69"/>
    </row>
    <row r="608" ht="15.75" customHeight="1">
      <c r="F608" s="69"/>
      <c r="G608" s="69"/>
      <c r="K608" s="49"/>
      <c r="N608" s="69"/>
    </row>
    <row r="609" ht="15.75" customHeight="1">
      <c r="F609" s="69"/>
      <c r="G609" s="69"/>
      <c r="K609" s="49"/>
      <c r="N609" s="69"/>
    </row>
    <row r="610" ht="15.75" customHeight="1">
      <c r="F610" s="69"/>
      <c r="G610" s="69"/>
      <c r="K610" s="49"/>
      <c r="N610" s="69"/>
    </row>
    <row r="611" ht="15.75" customHeight="1">
      <c r="F611" s="69"/>
      <c r="G611" s="69"/>
      <c r="K611" s="49"/>
      <c r="N611" s="69"/>
    </row>
    <row r="612" ht="15.75" customHeight="1">
      <c r="F612" s="69"/>
      <c r="G612" s="69"/>
      <c r="K612" s="49"/>
      <c r="N612" s="69"/>
    </row>
    <row r="613" ht="15.75" customHeight="1">
      <c r="F613" s="69"/>
      <c r="G613" s="69"/>
      <c r="K613" s="49"/>
      <c r="N613" s="69"/>
    </row>
    <row r="614" ht="15.75" customHeight="1">
      <c r="F614" s="69"/>
      <c r="G614" s="69"/>
      <c r="K614" s="49"/>
      <c r="N614" s="69"/>
    </row>
    <row r="615" ht="15.75" customHeight="1">
      <c r="F615" s="69"/>
      <c r="G615" s="69"/>
      <c r="K615" s="49"/>
      <c r="N615" s="69"/>
    </row>
    <row r="616" ht="15.75" customHeight="1">
      <c r="F616" s="69"/>
      <c r="G616" s="69"/>
      <c r="K616" s="49"/>
      <c r="N616" s="69"/>
    </row>
    <row r="617" ht="15.75" customHeight="1">
      <c r="F617" s="69"/>
      <c r="G617" s="69"/>
      <c r="K617" s="49"/>
      <c r="N617" s="69"/>
    </row>
    <row r="618" ht="15.75" customHeight="1">
      <c r="F618" s="69"/>
      <c r="G618" s="69"/>
      <c r="K618" s="49"/>
      <c r="N618" s="69"/>
    </row>
    <row r="619" ht="15.75" customHeight="1">
      <c r="F619" s="69"/>
      <c r="G619" s="69"/>
      <c r="K619" s="49"/>
      <c r="N619" s="69"/>
    </row>
    <row r="620" ht="15.75" customHeight="1">
      <c r="F620" s="69"/>
      <c r="G620" s="69"/>
      <c r="K620" s="49"/>
      <c r="N620" s="69"/>
    </row>
    <row r="621" ht="15.75" customHeight="1">
      <c r="F621" s="69"/>
      <c r="G621" s="69"/>
      <c r="K621" s="49"/>
      <c r="N621" s="69"/>
    </row>
    <row r="622" ht="15.75" customHeight="1">
      <c r="F622" s="69"/>
      <c r="G622" s="69"/>
      <c r="K622" s="49"/>
      <c r="N622" s="69"/>
    </row>
    <row r="623" ht="15.75" customHeight="1">
      <c r="F623" s="69"/>
      <c r="G623" s="69"/>
      <c r="K623" s="49"/>
      <c r="N623" s="69"/>
    </row>
    <row r="624" ht="15.75" customHeight="1">
      <c r="F624" s="69"/>
      <c r="G624" s="69"/>
      <c r="K624" s="49"/>
      <c r="N624" s="69"/>
    </row>
    <row r="625" ht="15.75" customHeight="1">
      <c r="F625" s="69"/>
      <c r="G625" s="69"/>
      <c r="K625" s="49"/>
      <c r="N625" s="69"/>
    </row>
    <row r="626" ht="15.75" customHeight="1">
      <c r="F626" s="69"/>
      <c r="G626" s="69"/>
      <c r="K626" s="49"/>
      <c r="N626" s="69"/>
    </row>
    <row r="627" ht="15.75" customHeight="1">
      <c r="F627" s="69"/>
      <c r="G627" s="69"/>
      <c r="K627" s="49"/>
      <c r="N627" s="69"/>
    </row>
    <row r="628" ht="15.75" customHeight="1">
      <c r="F628" s="69"/>
      <c r="G628" s="69"/>
      <c r="K628" s="49"/>
      <c r="N628" s="69"/>
    </row>
    <row r="629" ht="15.75" customHeight="1">
      <c r="F629" s="69"/>
      <c r="G629" s="69"/>
      <c r="K629" s="49"/>
      <c r="N629" s="69"/>
    </row>
    <row r="630" ht="15.75" customHeight="1">
      <c r="F630" s="69"/>
      <c r="G630" s="69"/>
      <c r="K630" s="49"/>
      <c r="N630" s="69"/>
    </row>
    <row r="631" ht="15.75" customHeight="1">
      <c r="F631" s="69"/>
      <c r="G631" s="69"/>
      <c r="K631" s="49"/>
      <c r="N631" s="69"/>
    </row>
    <row r="632" ht="15.75" customHeight="1">
      <c r="F632" s="69"/>
      <c r="G632" s="69"/>
      <c r="K632" s="49"/>
      <c r="N632" s="69"/>
    </row>
    <row r="633" ht="15.75" customHeight="1">
      <c r="F633" s="69"/>
      <c r="G633" s="69"/>
      <c r="K633" s="49"/>
      <c r="N633" s="69"/>
    </row>
    <row r="634" ht="15.75" customHeight="1">
      <c r="F634" s="69"/>
      <c r="G634" s="69"/>
      <c r="K634" s="49"/>
      <c r="N634" s="69"/>
    </row>
    <row r="635" ht="15.75" customHeight="1">
      <c r="F635" s="69"/>
      <c r="G635" s="69"/>
      <c r="K635" s="49"/>
      <c r="N635" s="69"/>
    </row>
    <row r="636" ht="15.75" customHeight="1">
      <c r="F636" s="69"/>
      <c r="G636" s="69"/>
      <c r="K636" s="49"/>
      <c r="N636" s="69"/>
    </row>
    <row r="637" ht="15.75" customHeight="1">
      <c r="F637" s="69"/>
      <c r="G637" s="69"/>
      <c r="K637" s="49"/>
      <c r="N637" s="69"/>
    </row>
    <row r="638" ht="15.75" customHeight="1">
      <c r="F638" s="69"/>
      <c r="G638" s="69"/>
      <c r="K638" s="49"/>
      <c r="N638" s="69"/>
    </row>
    <row r="639" ht="15.75" customHeight="1">
      <c r="F639" s="69"/>
      <c r="G639" s="69"/>
      <c r="K639" s="49"/>
      <c r="N639" s="69"/>
    </row>
    <row r="640" ht="15.75" customHeight="1">
      <c r="F640" s="69"/>
      <c r="G640" s="69"/>
      <c r="K640" s="49"/>
      <c r="N640" s="69"/>
    </row>
    <row r="641" ht="15.75" customHeight="1">
      <c r="F641" s="69"/>
      <c r="G641" s="69"/>
      <c r="K641" s="49"/>
      <c r="N641" s="69"/>
    </row>
    <row r="642" ht="15.75" customHeight="1">
      <c r="F642" s="69"/>
      <c r="G642" s="69"/>
      <c r="K642" s="49"/>
      <c r="N642" s="69"/>
    </row>
    <row r="643" ht="15.75" customHeight="1">
      <c r="F643" s="69"/>
      <c r="G643" s="69"/>
      <c r="K643" s="49"/>
      <c r="N643" s="69"/>
    </row>
    <row r="644" ht="15.75" customHeight="1">
      <c r="F644" s="69"/>
      <c r="G644" s="69"/>
      <c r="K644" s="49"/>
      <c r="N644" s="69"/>
    </row>
    <row r="645" ht="15.75" customHeight="1">
      <c r="F645" s="69"/>
      <c r="G645" s="69"/>
      <c r="K645" s="49"/>
      <c r="N645" s="69"/>
    </row>
    <row r="646" ht="15.75" customHeight="1">
      <c r="F646" s="69"/>
      <c r="G646" s="69"/>
      <c r="K646" s="49"/>
      <c r="N646" s="69"/>
    </row>
    <row r="647" ht="15.75" customHeight="1">
      <c r="F647" s="69"/>
      <c r="G647" s="69"/>
      <c r="K647" s="49"/>
      <c r="N647" s="69"/>
    </row>
    <row r="648" ht="15.75" customHeight="1">
      <c r="F648" s="69"/>
      <c r="G648" s="69"/>
      <c r="K648" s="49"/>
      <c r="N648" s="69"/>
    </row>
    <row r="649" ht="15.75" customHeight="1">
      <c r="F649" s="69"/>
      <c r="G649" s="69"/>
      <c r="K649" s="49"/>
      <c r="N649" s="69"/>
    </row>
    <row r="650" ht="15.75" customHeight="1">
      <c r="F650" s="69"/>
      <c r="G650" s="69"/>
      <c r="K650" s="49"/>
      <c r="N650" s="69"/>
    </row>
    <row r="651" ht="15.75" customHeight="1">
      <c r="F651" s="69"/>
      <c r="G651" s="69"/>
      <c r="K651" s="49"/>
      <c r="N651" s="69"/>
    </row>
    <row r="652" ht="15.75" customHeight="1">
      <c r="F652" s="69"/>
      <c r="G652" s="69"/>
      <c r="K652" s="49"/>
      <c r="N652" s="69"/>
    </row>
    <row r="653" ht="15.75" customHeight="1">
      <c r="F653" s="69"/>
      <c r="G653" s="69"/>
      <c r="K653" s="49"/>
      <c r="N653" s="69"/>
    </row>
    <row r="654" ht="15.75" customHeight="1">
      <c r="F654" s="69"/>
      <c r="G654" s="69"/>
      <c r="K654" s="49"/>
      <c r="N654" s="69"/>
    </row>
    <row r="655" ht="15.75" customHeight="1">
      <c r="F655" s="69"/>
      <c r="G655" s="69"/>
      <c r="K655" s="49"/>
      <c r="N655" s="69"/>
    </row>
    <row r="656" ht="15.75" customHeight="1">
      <c r="F656" s="69"/>
      <c r="G656" s="69"/>
      <c r="K656" s="49"/>
      <c r="N656" s="69"/>
    </row>
    <row r="657" ht="15.75" customHeight="1">
      <c r="F657" s="69"/>
      <c r="G657" s="69"/>
      <c r="K657" s="49"/>
      <c r="N657" s="69"/>
    </row>
    <row r="658" ht="15.75" customHeight="1">
      <c r="F658" s="69"/>
      <c r="G658" s="69"/>
      <c r="K658" s="49"/>
      <c r="N658" s="69"/>
    </row>
    <row r="659" ht="15.75" customHeight="1">
      <c r="F659" s="69"/>
      <c r="G659" s="69"/>
      <c r="K659" s="49"/>
      <c r="N659" s="69"/>
    </row>
    <row r="660" ht="15.75" customHeight="1">
      <c r="F660" s="69"/>
      <c r="G660" s="69"/>
      <c r="K660" s="49"/>
      <c r="N660" s="69"/>
    </row>
    <row r="661" ht="15.75" customHeight="1">
      <c r="F661" s="69"/>
      <c r="G661" s="69"/>
      <c r="K661" s="49"/>
      <c r="N661" s="69"/>
    </row>
    <row r="662" ht="15.75" customHeight="1">
      <c r="F662" s="69"/>
      <c r="G662" s="69"/>
      <c r="K662" s="49"/>
      <c r="N662" s="69"/>
    </row>
    <row r="663" ht="15.75" customHeight="1">
      <c r="F663" s="69"/>
      <c r="G663" s="69"/>
      <c r="K663" s="49"/>
      <c r="N663" s="69"/>
    </row>
    <row r="664" ht="15.75" customHeight="1">
      <c r="F664" s="69"/>
      <c r="G664" s="69"/>
      <c r="K664" s="49"/>
      <c r="N664" s="69"/>
    </row>
    <row r="665" ht="15.75" customHeight="1">
      <c r="F665" s="69"/>
      <c r="G665" s="69"/>
      <c r="K665" s="49"/>
      <c r="N665" s="69"/>
    </row>
    <row r="666" ht="15.75" customHeight="1">
      <c r="F666" s="69"/>
      <c r="G666" s="69"/>
      <c r="K666" s="49"/>
      <c r="N666" s="69"/>
    </row>
    <row r="667" ht="15.75" customHeight="1">
      <c r="F667" s="69"/>
      <c r="G667" s="69"/>
      <c r="K667" s="49"/>
      <c r="N667" s="69"/>
    </row>
    <row r="668" ht="15.75" customHeight="1">
      <c r="F668" s="69"/>
      <c r="G668" s="69"/>
      <c r="K668" s="49"/>
      <c r="N668" s="69"/>
    </row>
    <row r="669" ht="15.75" customHeight="1">
      <c r="F669" s="69"/>
      <c r="G669" s="69"/>
      <c r="K669" s="49"/>
      <c r="N669" s="69"/>
    </row>
    <row r="670" ht="15.75" customHeight="1">
      <c r="F670" s="69"/>
      <c r="G670" s="69"/>
      <c r="K670" s="49"/>
      <c r="N670" s="69"/>
    </row>
    <row r="671" ht="15.75" customHeight="1">
      <c r="F671" s="69"/>
      <c r="G671" s="69"/>
      <c r="K671" s="49"/>
      <c r="N671" s="69"/>
    </row>
    <row r="672" ht="15.75" customHeight="1">
      <c r="F672" s="69"/>
      <c r="G672" s="69"/>
      <c r="K672" s="49"/>
      <c r="N672" s="69"/>
    </row>
    <row r="673" ht="15.75" customHeight="1">
      <c r="F673" s="69"/>
      <c r="G673" s="69"/>
      <c r="K673" s="49"/>
      <c r="N673" s="69"/>
    </row>
    <row r="674" ht="15.75" customHeight="1">
      <c r="F674" s="69"/>
      <c r="G674" s="69"/>
      <c r="K674" s="49"/>
      <c r="N674" s="69"/>
    </row>
    <row r="675" ht="15.75" customHeight="1">
      <c r="F675" s="69"/>
      <c r="G675" s="69"/>
      <c r="K675" s="49"/>
      <c r="N675" s="69"/>
    </row>
    <row r="676" ht="15.75" customHeight="1">
      <c r="F676" s="69"/>
      <c r="G676" s="69"/>
      <c r="K676" s="49"/>
      <c r="N676" s="69"/>
    </row>
    <row r="677" ht="15.75" customHeight="1">
      <c r="F677" s="69"/>
      <c r="G677" s="69"/>
      <c r="K677" s="49"/>
      <c r="N677" s="69"/>
    </row>
    <row r="678" ht="15.75" customHeight="1">
      <c r="F678" s="69"/>
      <c r="G678" s="69"/>
      <c r="K678" s="49"/>
      <c r="N678" s="69"/>
    </row>
    <row r="679" ht="15.75" customHeight="1">
      <c r="F679" s="69"/>
      <c r="G679" s="69"/>
      <c r="K679" s="49"/>
      <c r="N679" s="69"/>
    </row>
    <row r="680" ht="15.75" customHeight="1">
      <c r="F680" s="69"/>
      <c r="G680" s="69"/>
      <c r="K680" s="49"/>
      <c r="N680" s="69"/>
    </row>
    <row r="681" ht="15.75" customHeight="1">
      <c r="F681" s="69"/>
      <c r="G681" s="69"/>
      <c r="K681" s="49"/>
      <c r="N681" s="69"/>
    </row>
    <row r="682" ht="15.75" customHeight="1">
      <c r="F682" s="69"/>
      <c r="G682" s="69"/>
      <c r="K682" s="49"/>
      <c r="N682" s="69"/>
    </row>
    <row r="683" ht="15.75" customHeight="1">
      <c r="F683" s="69"/>
      <c r="G683" s="69"/>
      <c r="K683" s="49"/>
      <c r="N683" s="69"/>
    </row>
    <row r="684" ht="15.75" customHeight="1">
      <c r="F684" s="69"/>
      <c r="G684" s="69"/>
      <c r="K684" s="49"/>
      <c r="N684" s="69"/>
    </row>
    <row r="685" ht="15.75" customHeight="1">
      <c r="F685" s="69"/>
      <c r="G685" s="69"/>
      <c r="K685" s="49"/>
      <c r="N685" s="69"/>
    </row>
    <row r="686" ht="15.75" customHeight="1">
      <c r="F686" s="69"/>
      <c r="G686" s="69"/>
      <c r="K686" s="49"/>
      <c r="N686" s="69"/>
    </row>
    <row r="687" ht="15.75" customHeight="1">
      <c r="F687" s="69"/>
      <c r="G687" s="69"/>
      <c r="K687" s="49"/>
      <c r="N687" s="69"/>
    </row>
    <row r="688" ht="15.75" customHeight="1">
      <c r="F688" s="69"/>
      <c r="G688" s="69"/>
      <c r="K688" s="49"/>
      <c r="N688" s="69"/>
    </row>
    <row r="689" ht="15.75" customHeight="1">
      <c r="F689" s="69"/>
      <c r="G689" s="69"/>
      <c r="K689" s="49"/>
      <c r="N689" s="69"/>
    </row>
    <row r="690" ht="15.75" customHeight="1">
      <c r="F690" s="69"/>
      <c r="G690" s="69"/>
      <c r="K690" s="49"/>
      <c r="N690" s="69"/>
    </row>
    <row r="691" ht="15.75" customHeight="1">
      <c r="F691" s="69"/>
      <c r="G691" s="69"/>
      <c r="K691" s="49"/>
      <c r="N691" s="69"/>
    </row>
    <row r="692" ht="15.75" customHeight="1">
      <c r="F692" s="69"/>
      <c r="G692" s="69"/>
      <c r="K692" s="49"/>
      <c r="N692" s="69"/>
    </row>
    <row r="693" ht="15.75" customHeight="1">
      <c r="F693" s="69"/>
      <c r="G693" s="69"/>
      <c r="K693" s="49"/>
      <c r="N693" s="69"/>
    </row>
    <row r="694" ht="15.75" customHeight="1">
      <c r="F694" s="69"/>
      <c r="G694" s="69"/>
      <c r="K694" s="49"/>
      <c r="N694" s="69"/>
    </row>
    <row r="695" ht="15.75" customHeight="1">
      <c r="F695" s="69"/>
      <c r="G695" s="69"/>
      <c r="K695" s="49"/>
      <c r="N695" s="69"/>
    </row>
    <row r="696" ht="15.75" customHeight="1">
      <c r="F696" s="69"/>
      <c r="G696" s="69"/>
      <c r="K696" s="49"/>
      <c r="N696" s="69"/>
    </row>
    <row r="697" ht="15.75" customHeight="1">
      <c r="F697" s="69"/>
      <c r="G697" s="69"/>
      <c r="K697" s="49"/>
      <c r="N697" s="69"/>
    </row>
    <row r="698" ht="15.75" customHeight="1">
      <c r="F698" s="69"/>
      <c r="G698" s="69"/>
      <c r="K698" s="49"/>
      <c r="N698" s="69"/>
    </row>
    <row r="699" ht="15.75" customHeight="1">
      <c r="F699" s="69"/>
      <c r="G699" s="69"/>
      <c r="K699" s="49"/>
      <c r="N699" s="69"/>
    </row>
    <row r="700" ht="15.75" customHeight="1">
      <c r="F700" s="69"/>
      <c r="G700" s="69"/>
      <c r="K700" s="49"/>
      <c r="N700" s="69"/>
    </row>
    <row r="701" ht="15.75" customHeight="1">
      <c r="F701" s="69"/>
      <c r="G701" s="69"/>
      <c r="K701" s="49"/>
      <c r="N701" s="69"/>
    </row>
    <row r="702" ht="15.75" customHeight="1">
      <c r="F702" s="69"/>
      <c r="G702" s="69"/>
      <c r="K702" s="49"/>
      <c r="N702" s="69"/>
    </row>
    <row r="703" ht="15.75" customHeight="1">
      <c r="F703" s="69"/>
      <c r="G703" s="69"/>
      <c r="K703" s="49"/>
      <c r="N703" s="69"/>
    </row>
    <row r="704" ht="15.75" customHeight="1">
      <c r="F704" s="69"/>
      <c r="G704" s="69"/>
      <c r="K704" s="49"/>
      <c r="N704" s="69"/>
    </row>
    <row r="705" ht="15.75" customHeight="1">
      <c r="F705" s="69"/>
      <c r="G705" s="69"/>
      <c r="K705" s="49"/>
      <c r="N705" s="69"/>
    </row>
    <row r="706" ht="15.75" customHeight="1">
      <c r="F706" s="69"/>
      <c r="G706" s="69"/>
      <c r="K706" s="49"/>
      <c r="N706" s="69"/>
    </row>
    <row r="707" ht="15.75" customHeight="1">
      <c r="F707" s="69"/>
      <c r="G707" s="69"/>
      <c r="K707" s="49"/>
      <c r="N707" s="69"/>
    </row>
    <row r="708" ht="15.75" customHeight="1">
      <c r="F708" s="69"/>
      <c r="G708" s="69"/>
      <c r="K708" s="49"/>
      <c r="N708" s="69"/>
    </row>
    <row r="709" ht="15.75" customHeight="1">
      <c r="F709" s="69"/>
      <c r="G709" s="69"/>
      <c r="K709" s="49"/>
      <c r="N709" s="69"/>
    </row>
    <row r="710" ht="15.75" customHeight="1">
      <c r="F710" s="69"/>
      <c r="G710" s="69"/>
      <c r="K710" s="49"/>
      <c r="N710" s="69"/>
    </row>
    <row r="711" ht="15.75" customHeight="1">
      <c r="F711" s="69"/>
      <c r="G711" s="69"/>
      <c r="K711" s="49"/>
      <c r="N711" s="69"/>
    </row>
    <row r="712" ht="15.75" customHeight="1">
      <c r="F712" s="69"/>
      <c r="G712" s="69"/>
      <c r="K712" s="49"/>
      <c r="N712" s="69"/>
    </row>
    <row r="713" ht="15.75" customHeight="1">
      <c r="F713" s="69"/>
      <c r="G713" s="69"/>
      <c r="K713" s="49"/>
      <c r="N713" s="69"/>
    </row>
    <row r="714" ht="15.75" customHeight="1">
      <c r="F714" s="69"/>
      <c r="G714" s="69"/>
      <c r="K714" s="49"/>
      <c r="N714" s="69"/>
    </row>
    <row r="715" ht="15.75" customHeight="1">
      <c r="F715" s="69"/>
      <c r="G715" s="69"/>
      <c r="K715" s="49"/>
      <c r="N715" s="69"/>
    </row>
    <row r="716" ht="15.75" customHeight="1">
      <c r="F716" s="69"/>
      <c r="G716" s="69"/>
      <c r="K716" s="49"/>
      <c r="N716" s="69"/>
    </row>
    <row r="717" ht="15.75" customHeight="1">
      <c r="F717" s="69"/>
      <c r="G717" s="69"/>
      <c r="K717" s="49"/>
      <c r="N717" s="69"/>
    </row>
    <row r="718" ht="15.75" customHeight="1">
      <c r="F718" s="69"/>
      <c r="G718" s="69"/>
      <c r="K718" s="49"/>
      <c r="N718" s="69"/>
    </row>
    <row r="719" ht="15.75" customHeight="1">
      <c r="F719" s="69"/>
      <c r="G719" s="69"/>
      <c r="K719" s="49"/>
      <c r="N719" s="69"/>
    </row>
    <row r="720" ht="15.75" customHeight="1">
      <c r="F720" s="69"/>
      <c r="G720" s="69"/>
      <c r="K720" s="49"/>
      <c r="N720" s="69"/>
    </row>
    <row r="721" ht="15.75" customHeight="1">
      <c r="F721" s="69"/>
      <c r="G721" s="69"/>
      <c r="K721" s="49"/>
      <c r="N721" s="69"/>
    </row>
    <row r="722" ht="15.75" customHeight="1">
      <c r="F722" s="69"/>
      <c r="G722" s="69"/>
      <c r="K722" s="49"/>
      <c r="N722" s="69"/>
    </row>
    <row r="723" ht="15.75" customHeight="1">
      <c r="F723" s="69"/>
      <c r="G723" s="69"/>
      <c r="K723" s="49"/>
      <c r="N723" s="69"/>
    </row>
    <row r="724" ht="15.75" customHeight="1">
      <c r="F724" s="69"/>
      <c r="G724" s="69"/>
      <c r="K724" s="49"/>
      <c r="N724" s="69"/>
    </row>
    <row r="725" ht="15.75" customHeight="1">
      <c r="F725" s="69"/>
      <c r="G725" s="69"/>
      <c r="K725" s="49"/>
      <c r="N725" s="69"/>
    </row>
    <row r="726" ht="15.75" customHeight="1">
      <c r="F726" s="69"/>
      <c r="G726" s="69"/>
      <c r="K726" s="49"/>
      <c r="N726" s="69"/>
    </row>
    <row r="727" ht="15.75" customHeight="1">
      <c r="F727" s="69"/>
      <c r="G727" s="69"/>
      <c r="K727" s="49"/>
      <c r="N727" s="69"/>
    </row>
    <row r="728" ht="15.75" customHeight="1">
      <c r="F728" s="69"/>
      <c r="G728" s="69"/>
      <c r="K728" s="49"/>
      <c r="N728" s="69"/>
    </row>
    <row r="729" ht="15.75" customHeight="1">
      <c r="F729" s="69"/>
      <c r="G729" s="69"/>
      <c r="K729" s="49"/>
      <c r="N729" s="69"/>
    </row>
    <row r="730" ht="15.75" customHeight="1">
      <c r="F730" s="69"/>
      <c r="G730" s="69"/>
      <c r="K730" s="49"/>
      <c r="N730" s="69"/>
    </row>
    <row r="731" ht="15.75" customHeight="1">
      <c r="F731" s="69"/>
      <c r="G731" s="69"/>
      <c r="K731" s="49"/>
      <c r="N731" s="69"/>
    </row>
    <row r="732" ht="15.75" customHeight="1">
      <c r="F732" s="69"/>
      <c r="G732" s="69"/>
      <c r="K732" s="49"/>
      <c r="N732" s="69"/>
    </row>
    <row r="733" ht="15.75" customHeight="1">
      <c r="F733" s="69"/>
      <c r="G733" s="69"/>
      <c r="K733" s="49"/>
      <c r="N733" s="69"/>
    </row>
    <row r="734" ht="15.75" customHeight="1">
      <c r="F734" s="69"/>
      <c r="G734" s="69"/>
      <c r="K734" s="49"/>
      <c r="N734" s="69"/>
    </row>
    <row r="735" ht="15.75" customHeight="1">
      <c r="F735" s="69"/>
      <c r="G735" s="69"/>
      <c r="K735" s="49"/>
      <c r="N735" s="69"/>
    </row>
    <row r="736" ht="15.75" customHeight="1">
      <c r="F736" s="69"/>
      <c r="G736" s="69"/>
      <c r="K736" s="49"/>
      <c r="N736" s="69"/>
    </row>
    <row r="737" ht="15.75" customHeight="1">
      <c r="F737" s="69"/>
      <c r="G737" s="69"/>
      <c r="K737" s="49"/>
      <c r="N737" s="69"/>
    </row>
    <row r="738" ht="15.75" customHeight="1">
      <c r="F738" s="69"/>
      <c r="G738" s="69"/>
      <c r="K738" s="49"/>
      <c r="N738" s="69"/>
    </row>
    <row r="739" ht="15.75" customHeight="1">
      <c r="F739" s="69"/>
      <c r="G739" s="69"/>
      <c r="K739" s="49"/>
      <c r="N739" s="69"/>
    </row>
    <row r="740" ht="15.75" customHeight="1">
      <c r="F740" s="69"/>
      <c r="G740" s="69"/>
      <c r="K740" s="49"/>
      <c r="N740" s="69"/>
    </row>
    <row r="741" ht="15.75" customHeight="1">
      <c r="F741" s="69"/>
      <c r="G741" s="69"/>
      <c r="K741" s="49"/>
      <c r="N741" s="69"/>
    </row>
    <row r="742" ht="15.75" customHeight="1">
      <c r="F742" s="69"/>
      <c r="G742" s="69"/>
      <c r="K742" s="49"/>
      <c r="N742" s="69"/>
    </row>
    <row r="743" ht="15.75" customHeight="1">
      <c r="F743" s="69"/>
      <c r="G743" s="69"/>
      <c r="K743" s="49"/>
      <c r="N743" s="69"/>
    </row>
    <row r="744" ht="15.75" customHeight="1">
      <c r="F744" s="69"/>
      <c r="G744" s="69"/>
      <c r="K744" s="49"/>
      <c r="N744" s="69"/>
    </row>
    <row r="745" ht="15.75" customHeight="1">
      <c r="F745" s="69"/>
      <c r="G745" s="69"/>
      <c r="K745" s="49"/>
      <c r="N745" s="69"/>
    </row>
    <row r="746" ht="15.75" customHeight="1">
      <c r="F746" s="69"/>
      <c r="G746" s="69"/>
      <c r="K746" s="49"/>
      <c r="N746" s="69"/>
    </row>
    <row r="747" ht="15.75" customHeight="1">
      <c r="F747" s="69"/>
      <c r="G747" s="69"/>
      <c r="K747" s="49"/>
      <c r="N747" s="69"/>
    </row>
    <row r="748" ht="15.75" customHeight="1">
      <c r="F748" s="69"/>
      <c r="G748" s="69"/>
      <c r="K748" s="49"/>
      <c r="N748" s="69"/>
    </row>
    <row r="749" ht="15.75" customHeight="1">
      <c r="F749" s="69"/>
      <c r="G749" s="69"/>
      <c r="K749" s="49"/>
      <c r="N749" s="69"/>
    </row>
    <row r="750" ht="15.75" customHeight="1">
      <c r="F750" s="69"/>
      <c r="G750" s="69"/>
      <c r="K750" s="49"/>
      <c r="N750" s="69"/>
    </row>
    <row r="751" ht="15.75" customHeight="1">
      <c r="F751" s="69"/>
      <c r="G751" s="69"/>
      <c r="K751" s="49"/>
      <c r="N751" s="69"/>
    </row>
    <row r="752" ht="15.75" customHeight="1">
      <c r="F752" s="69"/>
      <c r="G752" s="69"/>
      <c r="K752" s="49"/>
      <c r="N752" s="69"/>
    </row>
    <row r="753" ht="15.75" customHeight="1">
      <c r="F753" s="69"/>
      <c r="G753" s="69"/>
      <c r="K753" s="49"/>
      <c r="N753" s="69"/>
    </row>
    <row r="754" ht="15.75" customHeight="1">
      <c r="F754" s="69"/>
      <c r="G754" s="69"/>
      <c r="K754" s="49"/>
      <c r="N754" s="69"/>
    </row>
    <row r="755" ht="15.75" customHeight="1">
      <c r="F755" s="69"/>
      <c r="G755" s="69"/>
      <c r="K755" s="49"/>
      <c r="N755" s="69"/>
    </row>
    <row r="756" ht="15.75" customHeight="1">
      <c r="F756" s="69"/>
      <c r="G756" s="69"/>
      <c r="K756" s="49"/>
      <c r="N756" s="69"/>
    </row>
    <row r="757" ht="15.75" customHeight="1">
      <c r="F757" s="69"/>
      <c r="G757" s="69"/>
      <c r="K757" s="49"/>
      <c r="N757" s="69"/>
    </row>
    <row r="758" ht="15.75" customHeight="1">
      <c r="F758" s="69"/>
      <c r="G758" s="69"/>
      <c r="K758" s="49"/>
      <c r="N758" s="69"/>
    </row>
    <row r="759" ht="15.75" customHeight="1">
      <c r="F759" s="69"/>
      <c r="G759" s="69"/>
      <c r="K759" s="49"/>
      <c r="N759" s="69"/>
    </row>
    <row r="760" ht="15.75" customHeight="1">
      <c r="F760" s="69"/>
      <c r="G760" s="69"/>
      <c r="K760" s="49"/>
      <c r="N760" s="69"/>
    </row>
    <row r="761" ht="15.75" customHeight="1">
      <c r="F761" s="69"/>
      <c r="G761" s="69"/>
      <c r="K761" s="49"/>
      <c r="N761" s="69"/>
    </row>
    <row r="762" ht="15.75" customHeight="1">
      <c r="F762" s="69"/>
      <c r="G762" s="69"/>
      <c r="K762" s="49"/>
      <c r="N762" s="69"/>
    </row>
    <row r="763" ht="15.75" customHeight="1">
      <c r="F763" s="69"/>
      <c r="G763" s="69"/>
      <c r="K763" s="49"/>
      <c r="N763" s="69"/>
    </row>
    <row r="764" ht="15.75" customHeight="1">
      <c r="F764" s="69"/>
      <c r="G764" s="69"/>
      <c r="K764" s="49"/>
      <c r="N764" s="69"/>
    </row>
    <row r="765" ht="15.75" customHeight="1">
      <c r="F765" s="69"/>
      <c r="G765" s="69"/>
      <c r="K765" s="49"/>
      <c r="N765" s="69"/>
    </row>
    <row r="766" ht="15.75" customHeight="1">
      <c r="F766" s="69"/>
      <c r="G766" s="69"/>
      <c r="K766" s="49"/>
      <c r="N766" s="69"/>
    </row>
    <row r="767" ht="15.75" customHeight="1">
      <c r="F767" s="69"/>
      <c r="G767" s="69"/>
      <c r="K767" s="49"/>
      <c r="N767" s="69"/>
    </row>
    <row r="768" ht="15.75" customHeight="1">
      <c r="F768" s="69"/>
      <c r="G768" s="69"/>
      <c r="K768" s="49"/>
      <c r="N768" s="69"/>
    </row>
    <row r="769" ht="15.75" customHeight="1">
      <c r="F769" s="69"/>
      <c r="G769" s="69"/>
      <c r="K769" s="49"/>
      <c r="N769" s="69"/>
    </row>
    <row r="770" ht="15.75" customHeight="1">
      <c r="F770" s="69"/>
      <c r="G770" s="69"/>
      <c r="K770" s="49"/>
      <c r="N770" s="69"/>
    </row>
    <row r="771" ht="15.75" customHeight="1">
      <c r="F771" s="69"/>
      <c r="G771" s="69"/>
      <c r="K771" s="49"/>
      <c r="N771" s="69"/>
    </row>
    <row r="772" ht="15.75" customHeight="1">
      <c r="F772" s="69"/>
      <c r="G772" s="69"/>
      <c r="K772" s="49"/>
      <c r="N772" s="69"/>
    </row>
    <row r="773" ht="15.75" customHeight="1">
      <c r="F773" s="69"/>
      <c r="G773" s="69"/>
      <c r="K773" s="49"/>
      <c r="N773" s="69"/>
    </row>
    <row r="774" ht="15.75" customHeight="1">
      <c r="F774" s="69"/>
      <c r="G774" s="69"/>
      <c r="K774" s="49"/>
      <c r="N774" s="69"/>
    </row>
    <row r="775" ht="15.75" customHeight="1">
      <c r="F775" s="69"/>
      <c r="G775" s="69"/>
      <c r="K775" s="49"/>
      <c r="N775" s="69"/>
    </row>
    <row r="776" ht="15.75" customHeight="1">
      <c r="F776" s="69"/>
      <c r="G776" s="69"/>
      <c r="K776" s="49"/>
      <c r="N776" s="69"/>
    </row>
    <row r="777" ht="15.75" customHeight="1">
      <c r="F777" s="69"/>
      <c r="G777" s="69"/>
      <c r="K777" s="49"/>
      <c r="N777" s="69"/>
    </row>
    <row r="778" ht="15.75" customHeight="1">
      <c r="F778" s="69"/>
      <c r="G778" s="69"/>
      <c r="K778" s="49"/>
      <c r="N778" s="69"/>
    </row>
    <row r="779" ht="15.75" customHeight="1">
      <c r="F779" s="69"/>
      <c r="G779" s="69"/>
      <c r="K779" s="49"/>
      <c r="N779" s="69"/>
    </row>
    <row r="780" ht="15.75" customHeight="1">
      <c r="F780" s="69"/>
      <c r="G780" s="69"/>
      <c r="K780" s="49"/>
      <c r="N780" s="69"/>
    </row>
    <row r="781" ht="15.75" customHeight="1">
      <c r="F781" s="69"/>
      <c r="G781" s="69"/>
      <c r="K781" s="49"/>
      <c r="N781" s="69"/>
    </row>
    <row r="782" ht="15.75" customHeight="1">
      <c r="F782" s="69"/>
      <c r="G782" s="69"/>
      <c r="K782" s="49"/>
      <c r="N782" s="69"/>
    </row>
    <row r="783" ht="15.75" customHeight="1">
      <c r="F783" s="69"/>
      <c r="G783" s="69"/>
      <c r="K783" s="49"/>
      <c r="N783" s="69"/>
    </row>
    <row r="784" ht="15.75" customHeight="1">
      <c r="F784" s="69"/>
      <c r="G784" s="69"/>
      <c r="K784" s="49"/>
      <c r="N784" s="69"/>
    </row>
    <row r="785" ht="15.75" customHeight="1">
      <c r="F785" s="69"/>
      <c r="G785" s="69"/>
      <c r="K785" s="49"/>
      <c r="N785" s="69"/>
    </row>
    <row r="786" ht="15.75" customHeight="1">
      <c r="F786" s="69"/>
      <c r="G786" s="69"/>
      <c r="K786" s="49"/>
      <c r="N786" s="69"/>
    </row>
    <row r="787" ht="15.75" customHeight="1">
      <c r="F787" s="69"/>
      <c r="G787" s="69"/>
      <c r="K787" s="49"/>
      <c r="N787" s="69"/>
    </row>
    <row r="788" ht="15.75" customHeight="1">
      <c r="F788" s="69"/>
      <c r="G788" s="69"/>
      <c r="K788" s="49"/>
      <c r="N788" s="69"/>
    </row>
    <row r="789" ht="15.75" customHeight="1">
      <c r="F789" s="69"/>
      <c r="G789" s="69"/>
      <c r="K789" s="49"/>
      <c r="N789" s="69"/>
    </row>
    <row r="790" ht="15.75" customHeight="1">
      <c r="F790" s="69"/>
      <c r="G790" s="69"/>
      <c r="K790" s="49"/>
      <c r="N790" s="69"/>
    </row>
    <row r="791" ht="15.75" customHeight="1">
      <c r="F791" s="69"/>
      <c r="G791" s="69"/>
      <c r="K791" s="49"/>
      <c r="N791" s="69"/>
    </row>
    <row r="792" ht="15.75" customHeight="1">
      <c r="F792" s="69"/>
      <c r="G792" s="69"/>
      <c r="K792" s="49"/>
      <c r="N792" s="69"/>
    </row>
    <row r="793" ht="15.75" customHeight="1">
      <c r="F793" s="69"/>
      <c r="G793" s="69"/>
      <c r="K793" s="49"/>
      <c r="N793" s="69"/>
    </row>
    <row r="794" ht="15.75" customHeight="1">
      <c r="F794" s="69"/>
      <c r="G794" s="69"/>
      <c r="K794" s="49"/>
      <c r="N794" s="69"/>
    </row>
    <row r="795" ht="15.75" customHeight="1">
      <c r="F795" s="69"/>
      <c r="G795" s="69"/>
      <c r="K795" s="49"/>
      <c r="N795" s="69"/>
    </row>
    <row r="796" ht="15.75" customHeight="1">
      <c r="F796" s="69"/>
      <c r="G796" s="69"/>
      <c r="K796" s="49"/>
      <c r="N796" s="69"/>
    </row>
    <row r="797" ht="15.75" customHeight="1">
      <c r="F797" s="69"/>
      <c r="G797" s="69"/>
      <c r="K797" s="49"/>
      <c r="N797" s="69"/>
    </row>
    <row r="798" ht="15.75" customHeight="1">
      <c r="F798" s="69"/>
      <c r="G798" s="69"/>
      <c r="K798" s="49"/>
      <c r="N798" s="69"/>
    </row>
    <row r="799" ht="15.75" customHeight="1">
      <c r="F799" s="69"/>
      <c r="G799" s="69"/>
      <c r="K799" s="49"/>
      <c r="N799" s="69"/>
    </row>
    <row r="800" ht="15.75" customHeight="1">
      <c r="F800" s="69"/>
      <c r="G800" s="69"/>
      <c r="K800" s="49"/>
      <c r="N800" s="69"/>
    </row>
    <row r="801" ht="15.75" customHeight="1">
      <c r="F801" s="69"/>
      <c r="G801" s="69"/>
      <c r="K801" s="49"/>
      <c r="N801" s="69"/>
    </row>
    <row r="802" ht="15.75" customHeight="1">
      <c r="F802" s="69"/>
      <c r="G802" s="69"/>
      <c r="K802" s="49"/>
      <c r="N802" s="69"/>
    </row>
    <row r="803" ht="15.75" customHeight="1">
      <c r="F803" s="69"/>
      <c r="G803" s="69"/>
      <c r="K803" s="49"/>
      <c r="N803" s="69"/>
    </row>
    <row r="804" ht="15.75" customHeight="1">
      <c r="F804" s="69"/>
      <c r="G804" s="69"/>
      <c r="K804" s="49"/>
      <c r="N804" s="69"/>
    </row>
    <row r="805" ht="15.75" customHeight="1">
      <c r="F805" s="69"/>
      <c r="G805" s="69"/>
      <c r="K805" s="49"/>
      <c r="N805" s="69"/>
    </row>
    <row r="806" ht="15.75" customHeight="1">
      <c r="F806" s="69"/>
      <c r="G806" s="69"/>
      <c r="K806" s="49"/>
      <c r="N806" s="69"/>
    </row>
    <row r="807" ht="15.75" customHeight="1">
      <c r="F807" s="69"/>
      <c r="G807" s="69"/>
      <c r="K807" s="49"/>
      <c r="N807" s="69"/>
    </row>
    <row r="808" ht="15.75" customHeight="1">
      <c r="F808" s="69"/>
      <c r="G808" s="69"/>
      <c r="K808" s="49"/>
      <c r="N808" s="69"/>
    </row>
    <row r="809" ht="15.75" customHeight="1">
      <c r="F809" s="69"/>
      <c r="G809" s="69"/>
      <c r="K809" s="49"/>
      <c r="N809" s="69"/>
    </row>
    <row r="810" ht="15.75" customHeight="1">
      <c r="F810" s="69"/>
      <c r="G810" s="69"/>
      <c r="K810" s="49"/>
      <c r="N810" s="69"/>
    </row>
    <row r="811" ht="15.75" customHeight="1">
      <c r="F811" s="69"/>
      <c r="G811" s="69"/>
      <c r="K811" s="49"/>
      <c r="N811" s="69"/>
    </row>
    <row r="812" ht="15.75" customHeight="1">
      <c r="F812" s="69"/>
      <c r="G812" s="69"/>
      <c r="K812" s="49"/>
      <c r="N812" s="69"/>
    </row>
    <row r="813" ht="15.75" customHeight="1">
      <c r="F813" s="69"/>
      <c r="G813" s="69"/>
      <c r="K813" s="49"/>
      <c r="N813" s="69"/>
    </row>
    <row r="814" ht="15.75" customHeight="1">
      <c r="F814" s="69"/>
      <c r="G814" s="69"/>
      <c r="K814" s="49"/>
      <c r="N814" s="69"/>
    </row>
    <row r="815" ht="15.75" customHeight="1">
      <c r="F815" s="69"/>
      <c r="G815" s="69"/>
      <c r="K815" s="49"/>
      <c r="N815" s="69"/>
    </row>
    <row r="816" ht="15.75" customHeight="1">
      <c r="F816" s="69"/>
      <c r="G816" s="69"/>
      <c r="K816" s="49"/>
      <c r="N816" s="69"/>
    </row>
    <row r="817" ht="15.75" customHeight="1">
      <c r="F817" s="69"/>
      <c r="G817" s="69"/>
      <c r="K817" s="49"/>
      <c r="N817" s="69"/>
    </row>
    <row r="818" ht="15.75" customHeight="1">
      <c r="F818" s="69"/>
      <c r="G818" s="69"/>
      <c r="K818" s="49"/>
      <c r="N818" s="69"/>
    </row>
    <row r="819" ht="15.75" customHeight="1">
      <c r="F819" s="69"/>
      <c r="G819" s="69"/>
      <c r="K819" s="49"/>
      <c r="N819" s="69"/>
    </row>
    <row r="820" ht="15.75" customHeight="1">
      <c r="F820" s="69"/>
      <c r="G820" s="69"/>
      <c r="K820" s="49"/>
      <c r="N820" s="69"/>
    </row>
    <row r="821" ht="15.75" customHeight="1">
      <c r="F821" s="69"/>
      <c r="G821" s="69"/>
      <c r="K821" s="49"/>
      <c r="N821" s="69"/>
    </row>
    <row r="822" ht="15.75" customHeight="1">
      <c r="F822" s="69"/>
      <c r="G822" s="69"/>
      <c r="K822" s="49"/>
      <c r="N822" s="69"/>
    </row>
    <row r="823" ht="15.75" customHeight="1">
      <c r="F823" s="69"/>
      <c r="G823" s="69"/>
      <c r="K823" s="49"/>
      <c r="N823" s="69"/>
    </row>
    <row r="824" ht="15.75" customHeight="1">
      <c r="F824" s="69"/>
      <c r="G824" s="69"/>
      <c r="K824" s="49"/>
      <c r="N824" s="69"/>
    </row>
    <row r="825" ht="15.75" customHeight="1">
      <c r="F825" s="69"/>
      <c r="G825" s="69"/>
      <c r="K825" s="49"/>
      <c r="N825" s="69"/>
    </row>
    <row r="826" ht="15.75" customHeight="1">
      <c r="F826" s="69"/>
      <c r="G826" s="69"/>
      <c r="K826" s="49"/>
      <c r="N826" s="69"/>
    </row>
    <row r="827" ht="15.75" customHeight="1">
      <c r="F827" s="69"/>
      <c r="G827" s="69"/>
      <c r="K827" s="49"/>
      <c r="N827" s="69"/>
    </row>
    <row r="828" ht="15.75" customHeight="1">
      <c r="F828" s="69"/>
      <c r="G828" s="69"/>
      <c r="K828" s="49"/>
      <c r="N828" s="69"/>
    </row>
    <row r="829" ht="15.75" customHeight="1">
      <c r="F829" s="69"/>
      <c r="G829" s="69"/>
      <c r="K829" s="49"/>
      <c r="N829" s="69"/>
    </row>
    <row r="830" ht="15.75" customHeight="1">
      <c r="F830" s="69"/>
      <c r="G830" s="69"/>
      <c r="K830" s="49"/>
      <c r="N830" s="69"/>
    </row>
    <row r="831" ht="15.75" customHeight="1">
      <c r="F831" s="69"/>
      <c r="G831" s="69"/>
      <c r="K831" s="49"/>
      <c r="N831" s="69"/>
    </row>
    <row r="832" ht="15.75" customHeight="1">
      <c r="F832" s="69"/>
      <c r="G832" s="69"/>
      <c r="K832" s="49"/>
      <c r="N832" s="69"/>
    </row>
    <row r="833" ht="15.75" customHeight="1">
      <c r="F833" s="69"/>
      <c r="G833" s="69"/>
      <c r="K833" s="49"/>
      <c r="N833" s="69"/>
    </row>
    <row r="834" ht="15.75" customHeight="1">
      <c r="F834" s="69"/>
      <c r="G834" s="69"/>
      <c r="K834" s="49"/>
      <c r="N834" s="69"/>
    </row>
    <row r="835" ht="15.75" customHeight="1">
      <c r="F835" s="69"/>
      <c r="G835" s="69"/>
      <c r="K835" s="49"/>
      <c r="N835" s="69"/>
    </row>
    <row r="836" ht="15.75" customHeight="1">
      <c r="F836" s="69"/>
      <c r="G836" s="69"/>
      <c r="K836" s="49"/>
      <c r="N836" s="69"/>
    </row>
    <row r="837" ht="15.75" customHeight="1">
      <c r="F837" s="69"/>
      <c r="G837" s="69"/>
      <c r="K837" s="49"/>
      <c r="N837" s="69"/>
    </row>
    <row r="838" ht="15.75" customHeight="1">
      <c r="F838" s="69"/>
      <c r="G838" s="69"/>
      <c r="K838" s="49"/>
      <c r="N838" s="69"/>
    </row>
    <row r="839" ht="15.75" customHeight="1">
      <c r="F839" s="69"/>
      <c r="G839" s="69"/>
      <c r="K839" s="49"/>
      <c r="N839" s="69"/>
    </row>
    <row r="840" ht="15.75" customHeight="1">
      <c r="F840" s="69"/>
      <c r="G840" s="69"/>
      <c r="K840" s="49"/>
      <c r="N840" s="69"/>
    </row>
    <row r="841" ht="15.75" customHeight="1">
      <c r="F841" s="69"/>
      <c r="G841" s="69"/>
      <c r="K841" s="49"/>
      <c r="N841" s="69"/>
    </row>
    <row r="842" ht="15.75" customHeight="1">
      <c r="F842" s="69"/>
      <c r="G842" s="69"/>
      <c r="K842" s="49"/>
      <c r="N842" s="69"/>
    </row>
    <row r="843" ht="15.75" customHeight="1">
      <c r="F843" s="69"/>
      <c r="G843" s="69"/>
      <c r="K843" s="49"/>
      <c r="N843" s="69"/>
    </row>
    <row r="844" ht="15.75" customHeight="1">
      <c r="F844" s="69"/>
      <c r="G844" s="69"/>
      <c r="K844" s="49"/>
      <c r="N844" s="69"/>
    </row>
    <row r="845" ht="15.75" customHeight="1">
      <c r="F845" s="69"/>
      <c r="G845" s="69"/>
      <c r="K845" s="49"/>
      <c r="N845" s="69"/>
    </row>
    <row r="846" ht="15.75" customHeight="1">
      <c r="F846" s="69"/>
      <c r="G846" s="69"/>
      <c r="K846" s="49"/>
      <c r="N846" s="69"/>
    </row>
    <row r="847" ht="15.75" customHeight="1">
      <c r="F847" s="69"/>
      <c r="G847" s="69"/>
      <c r="K847" s="49"/>
      <c r="N847" s="69"/>
    </row>
    <row r="848" ht="15.75" customHeight="1">
      <c r="F848" s="69"/>
      <c r="G848" s="69"/>
      <c r="K848" s="49"/>
      <c r="N848" s="69"/>
    </row>
    <row r="849" ht="15.75" customHeight="1">
      <c r="F849" s="69"/>
      <c r="G849" s="69"/>
      <c r="K849" s="49"/>
      <c r="N849" s="69"/>
    </row>
    <row r="850" ht="15.75" customHeight="1">
      <c r="F850" s="69"/>
      <c r="G850" s="69"/>
      <c r="K850" s="49"/>
      <c r="N850" s="69"/>
    </row>
    <row r="851" ht="15.75" customHeight="1">
      <c r="F851" s="69"/>
      <c r="G851" s="69"/>
      <c r="K851" s="49"/>
      <c r="N851" s="69"/>
    </row>
    <row r="852" ht="15.75" customHeight="1">
      <c r="F852" s="69"/>
      <c r="G852" s="69"/>
      <c r="K852" s="49"/>
      <c r="N852" s="69"/>
    </row>
    <row r="853" ht="15.75" customHeight="1">
      <c r="F853" s="69"/>
      <c r="G853" s="69"/>
      <c r="K853" s="49"/>
      <c r="N853" s="69"/>
    </row>
    <row r="854" ht="15.75" customHeight="1">
      <c r="F854" s="69"/>
      <c r="G854" s="69"/>
      <c r="K854" s="49"/>
      <c r="N854" s="69"/>
    </row>
    <row r="855" ht="15.75" customHeight="1">
      <c r="F855" s="69"/>
      <c r="G855" s="69"/>
      <c r="K855" s="49"/>
      <c r="N855" s="69"/>
    </row>
    <row r="856" ht="15.75" customHeight="1">
      <c r="F856" s="69"/>
      <c r="G856" s="69"/>
      <c r="K856" s="49"/>
      <c r="N856" s="69"/>
    </row>
    <row r="857" ht="15.75" customHeight="1">
      <c r="F857" s="69"/>
      <c r="G857" s="69"/>
      <c r="K857" s="49"/>
      <c r="N857" s="69"/>
    </row>
    <row r="858" ht="15.75" customHeight="1">
      <c r="F858" s="69"/>
      <c r="G858" s="69"/>
      <c r="K858" s="49"/>
      <c r="N858" s="69"/>
    </row>
    <row r="859" ht="15.75" customHeight="1">
      <c r="F859" s="69"/>
      <c r="G859" s="69"/>
      <c r="K859" s="49"/>
      <c r="N859" s="69"/>
    </row>
    <row r="860" ht="15.75" customHeight="1">
      <c r="F860" s="69"/>
      <c r="G860" s="69"/>
      <c r="K860" s="49"/>
      <c r="N860" s="69"/>
    </row>
    <row r="861" ht="15.75" customHeight="1">
      <c r="F861" s="69"/>
      <c r="G861" s="69"/>
      <c r="K861" s="49"/>
      <c r="N861" s="69"/>
    </row>
    <row r="862" ht="15.75" customHeight="1">
      <c r="F862" s="69"/>
      <c r="G862" s="69"/>
      <c r="K862" s="49"/>
      <c r="N862" s="69"/>
    </row>
    <row r="863" ht="15.75" customHeight="1">
      <c r="F863" s="69"/>
      <c r="G863" s="69"/>
      <c r="K863" s="49"/>
      <c r="N863" s="69"/>
    </row>
    <row r="864" ht="15.75" customHeight="1">
      <c r="F864" s="69"/>
      <c r="G864" s="69"/>
      <c r="K864" s="49"/>
      <c r="N864" s="69"/>
    </row>
    <row r="865" ht="15.75" customHeight="1">
      <c r="F865" s="69"/>
      <c r="G865" s="69"/>
      <c r="K865" s="49"/>
      <c r="N865" s="69"/>
    </row>
    <row r="866" ht="15.75" customHeight="1">
      <c r="F866" s="69"/>
      <c r="G866" s="69"/>
      <c r="K866" s="49"/>
      <c r="N866" s="69"/>
    </row>
    <row r="867" ht="15.75" customHeight="1">
      <c r="F867" s="69"/>
      <c r="G867" s="69"/>
      <c r="K867" s="49"/>
      <c r="N867" s="69"/>
    </row>
    <row r="868" ht="15.75" customHeight="1">
      <c r="F868" s="69"/>
      <c r="G868" s="69"/>
      <c r="K868" s="49"/>
      <c r="N868" s="69"/>
    </row>
    <row r="869" ht="15.75" customHeight="1">
      <c r="F869" s="69"/>
      <c r="G869" s="69"/>
      <c r="K869" s="49"/>
      <c r="N869" s="69"/>
    </row>
    <row r="870" ht="15.75" customHeight="1">
      <c r="F870" s="69"/>
      <c r="G870" s="69"/>
      <c r="K870" s="49"/>
      <c r="N870" s="69"/>
    </row>
    <row r="871" ht="15.75" customHeight="1">
      <c r="F871" s="69"/>
      <c r="G871" s="69"/>
      <c r="K871" s="49"/>
      <c r="N871" s="69"/>
    </row>
    <row r="872" ht="15.75" customHeight="1">
      <c r="F872" s="69"/>
      <c r="G872" s="69"/>
      <c r="K872" s="49"/>
      <c r="N872" s="69"/>
    </row>
    <row r="873" ht="15.75" customHeight="1">
      <c r="F873" s="69"/>
      <c r="G873" s="69"/>
      <c r="K873" s="49"/>
      <c r="N873" s="69"/>
    </row>
    <row r="874" ht="15.75" customHeight="1">
      <c r="F874" s="69"/>
      <c r="G874" s="69"/>
      <c r="K874" s="49"/>
      <c r="N874" s="69"/>
    </row>
    <row r="875" ht="15.75" customHeight="1">
      <c r="F875" s="69"/>
      <c r="G875" s="69"/>
      <c r="K875" s="49"/>
      <c r="N875" s="69"/>
    </row>
    <row r="876" ht="15.75" customHeight="1">
      <c r="F876" s="69"/>
      <c r="G876" s="69"/>
      <c r="K876" s="49"/>
      <c r="N876" s="69"/>
    </row>
    <row r="877" ht="15.75" customHeight="1">
      <c r="F877" s="69"/>
      <c r="G877" s="69"/>
      <c r="K877" s="49"/>
      <c r="N877" s="69"/>
    </row>
    <row r="878" ht="15.75" customHeight="1">
      <c r="F878" s="69"/>
      <c r="G878" s="69"/>
      <c r="K878" s="49"/>
      <c r="N878" s="69"/>
    </row>
    <row r="879" ht="15.75" customHeight="1">
      <c r="F879" s="69"/>
      <c r="G879" s="69"/>
      <c r="K879" s="49"/>
      <c r="N879" s="69"/>
    </row>
    <row r="880" ht="15.75" customHeight="1">
      <c r="F880" s="69"/>
      <c r="G880" s="69"/>
      <c r="K880" s="49"/>
      <c r="N880" s="69"/>
    </row>
    <row r="881" ht="15.75" customHeight="1">
      <c r="F881" s="69"/>
      <c r="G881" s="69"/>
      <c r="K881" s="49"/>
      <c r="N881" s="69"/>
    </row>
    <row r="882" ht="15.75" customHeight="1">
      <c r="F882" s="69"/>
      <c r="G882" s="69"/>
      <c r="K882" s="49"/>
      <c r="N882" s="69"/>
    </row>
    <row r="883" ht="15.75" customHeight="1">
      <c r="F883" s="69"/>
      <c r="G883" s="69"/>
      <c r="K883" s="49"/>
      <c r="N883" s="69"/>
    </row>
    <row r="884" ht="15.75" customHeight="1">
      <c r="F884" s="69"/>
      <c r="G884" s="69"/>
      <c r="K884" s="49"/>
      <c r="N884" s="69"/>
    </row>
    <row r="885" ht="15.75" customHeight="1">
      <c r="F885" s="69"/>
      <c r="G885" s="69"/>
      <c r="K885" s="49"/>
      <c r="N885" s="69"/>
    </row>
    <row r="886" ht="15.75" customHeight="1">
      <c r="F886" s="69"/>
      <c r="G886" s="69"/>
      <c r="K886" s="49"/>
      <c r="N886" s="69"/>
    </row>
    <row r="887" ht="15.75" customHeight="1">
      <c r="F887" s="69"/>
      <c r="G887" s="69"/>
      <c r="K887" s="49"/>
      <c r="N887" s="69"/>
    </row>
    <row r="888" ht="15.75" customHeight="1">
      <c r="F888" s="69"/>
      <c r="G888" s="69"/>
      <c r="K888" s="49"/>
      <c r="N888" s="69"/>
    </row>
    <row r="889" ht="15.75" customHeight="1">
      <c r="F889" s="69"/>
      <c r="G889" s="69"/>
      <c r="K889" s="49"/>
      <c r="N889" s="69"/>
    </row>
    <row r="890" ht="15.75" customHeight="1">
      <c r="F890" s="69"/>
      <c r="G890" s="69"/>
      <c r="K890" s="49"/>
      <c r="N890" s="69"/>
    </row>
    <row r="891" ht="15.75" customHeight="1">
      <c r="F891" s="69"/>
      <c r="G891" s="69"/>
      <c r="K891" s="49"/>
      <c r="N891" s="69"/>
    </row>
    <row r="892" ht="15.75" customHeight="1">
      <c r="F892" s="69"/>
      <c r="G892" s="69"/>
      <c r="K892" s="49"/>
      <c r="N892" s="69"/>
    </row>
    <row r="893" ht="15.75" customHeight="1">
      <c r="F893" s="69"/>
      <c r="G893" s="69"/>
      <c r="K893" s="49"/>
      <c r="N893" s="69"/>
    </row>
    <row r="894" ht="15.75" customHeight="1">
      <c r="F894" s="69"/>
      <c r="G894" s="69"/>
      <c r="K894" s="49"/>
      <c r="N894" s="69"/>
    </row>
    <row r="895" ht="15.75" customHeight="1">
      <c r="F895" s="69"/>
      <c r="G895" s="69"/>
      <c r="K895" s="49"/>
      <c r="N895" s="69"/>
    </row>
    <row r="896" ht="15.75" customHeight="1">
      <c r="F896" s="69"/>
      <c r="G896" s="69"/>
      <c r="K896" s="49"/>
      <c r="N896" s="69"/>
    </row>
    <row r="897" ht="15.75" customHeight="1">
      <c r="F897" s="69"/>
      <c r="G897" s="69"/>
      <c r="K897" s="49"/>
      <c r="N897" s="69"/>
    </row>
    <row r="898" ht="15.75" customHeight="1">
      <c r="F898" s="69"/>
      <c r="G898" s="69"/>
      <c r="K898" s="49"/>
      <c r="N898" s="69"/>
    </row>
    <row r="899" ht="15.75" customHeight="1">
      <c r="F899" s="69"/>
      <c r="G899" s="69"/>
      <c r="K899" s="49"/>
      <c r="N899" s="69"/>
    </row>
    <row r="900" ht="15.75" customHeight="1">
      <c r="F900" s="69"/>
      <c r="G900" s="69"/>
      <c r="K900" s="49"/>
      <c r="N900" s="69"/>
    </row>
    <row r="901" ht="15.75" customHeight="1">
      <c r="F901" s="69"/>
      <c r="G901" s="69"/>
      <c r="K901" s="49"/>
      <c r="N901" s="69"/>
    </row>
    <row r="902" ht="15.75" customHeight="1">
      <c r="F902" s="69"/>
      <c r="G902" s="69"/>
      <c r="K902" s="49"/>
      <c r="N902" s="69"/>
    </row>
    <row r="903" ht="15.75" customHeight="1">
      <c r="F903" s="69"/>
      <c r="G903" s="69"/>
      <c r="K903" s="49"/>
      <c r="N903" s="69"/>
    </row>
    <row r="904" ht="15.75" customHeight="1">
      <c r="F904" s="69"/>
      <c r="G904" s="69"/>
      <c r="K904" s="49"/>
      <c r="N904" s="69"/>
    </row>
    <row r="905" ht="15.75" customHeight="1">
      <c r="F905" s="69"/>
      <c r="G905" s="69"/>
      <c r="K905" s="49"/>
      <c r="N905" s="69"/>
    </row>
    <row r="906" ht="15.75" customHeight="1">
      <c r="F906" s="69"/>
      <c r="G906" s="69"/>
      <c r="K906" s="49"/>
      <c r="N906" s="69"/>
    </row>
    <row r="907" ht="15.75" customHeight="1">
      <c r="F907" s="69"/>
      <c r="G907" s="69"/>
      <c r="K907" s="49"/>
      <c r="N907" s="69"/>
    </row>
    <row r="908" ht="15.75" customHeight="1">
      <c r="F908" s="69"/>
      <c r="G908" s="69"/>
      <c r="K908" s="49"/>
      <c r="N908" s="69"/>
    </row>
    <row r="909" ht="15.75" customHeight="1">
      <c r="F909" s="69"/>
      <c r="G909" s="69"/>
      <c r="K909" s="49"/>
      <c r="N909" s="69"/>
    </row>
    <row r="910" ht="15.75" customHeight="1">
      <c r="F910" s="69"/>
      <c r="G910" s="69"/>
      <c r="K910" s="49"/>
      <c r="N910" s="69"/>
    </row>
    <row r="911" ht="15.75" customHeight="1">
      <c r="F911" s="69"/>
      <c r="G911" s="69"/>
      <c r="K911" s="49"/>
      <c r="N911" s="69"/>
    </row>
    <row r="912" ht="15.75" customHeight="1">
      <c r="F912" s="69"/>
      <c r="G912" s="69"/>
      <c r="K912" s="49"/>
      <c r="N912" s="69"/>
    </row>
    <row r="913" ht="15.75" customHeight="1">
      <c r="F913" s="69"/>
      <c r="G913" s="69"/>
      <c r="K913" s="49"/>
      <c r="N913" s="69"/>
    </row>
    <row r="914" ht="15.75" customHeight="1">
      <c r="F914" s="69"/>
      <c r="G914" s="69"/>
      <c r="K914" s="49"/>
      <c r="N914" s="69"/>
    </row>
    <row r="915" ht="15.75" customHeight="1">
      <c r="F915" s="69"/>
      <c r="G915" s="69"/>
      <c r="K915" s="49"/>
      <c r="N915" s="69"/>
    </row>
    <row r="916" ht="15.75" customHeight="1">
      <c r="F916" s="69"/>
      <c r="G916" s="69"/>
      <c r="K916" s="49"/>
      <c r="N916" s="69"/>
    </row>
    <row r="917" ht="15.75" customHeight="1">
      <c r="F917" s="69"/>
      <c r="G917" s="69"/>
      <c r="K917" s="49"/>
      <c r="N917" s="69"/>
    </row>
    <row r="918" ht="15.75" customHeight="1">
      <c r="F918" s="69"/>
      <c r="G918" s="69"/>
      <c r="K918" s="49"/>
      <c r="N918" s="69"/>
    </row>
    <row r="919" ht="15.75" customHeight="1">
      <c r="F919" s="69"/>
      <c r="G919" s="69"/>
      <c r="K919" s="49"/>
      <c r="N919" s="69"/>
    </row>
    <row r="920" ht="15.75" customHeight="1">
      <c r="F920" s="69"/>
      <c r="G920" s="69"/>
      <c r="K920" s="49"/>
      <c r="N920" s="69"/>
    </row>
    <row r="921" ht="15.75" customHeight="1">
      <c r="F921" s="69"/>
      <c r="G921" s="69"/>
      <c r="K921" s="49"/>
      <c r="N921" s="69"/>
    </row>
    <row r="922" ht="15.75" customHeight="1">
      <c r="F922" s="69"/>
      <c r="G922" s="69"/>
      <c r="K922" s="49"/>
      <c r="N922" s="69"/>
    </row>
    <row r="923" ht="15.75" customHeight="1">
      <c r="F923" s="69"/>
      <c r="G923" s="69"/>
      <c r="K923" s="49"/>
      <c r="N923" s="69"/>
    </row>
    <row r="924" ht="15.75" customHeight="1">
      <c r="F924" s="69"/>
      <c r="G924" s="69"/>
      <c r="K924" s="49"/>
      <c r="N924" s="69"/>
    </row>
    <row r="925" ht="15.75" customHeight="1">
      <c r="F925" s="69"/>
      <c r="G925" s="69"/>
      <c r="K925" s="49"/>
      <c r="N925" s="69"/>
    </row>
    <row r="926" ht="15.75" customHeight="1">
      <c r="F926" s="69"/>
      <c r="G926" s="69"/>
      <c r="K926" s="49"/>
      <c r="N926" s="69"/>
    </row>
    <row r="927" ht="15.75" customHeight="1">
      <c r="F927" s="69"/>
      <c r="G927" s="69"/>
      <c r="K927" s="49"/>
      <c r="N927" s="69"/>
    </row>
    <row r="928" ht="15.75" customHeight="1">
      <c r="F928" s="69"/>
      <c r="G928" s="69"/>
      <c r="K928" s="49"/>
      <c r="N928" s="69"/>
    </row>
    <row r="929" ht="15.75" customHeight="1">
      <c r="F929" s="69"/>
      <c r="G929" s="69"/>
      <c r="K929" s="49"/>
      <c r="N929" s="69"/>
    </row>
    <row r="930" ht="15.75" customHeight="1">
      <c r="F930" s="69"/>
      <c r="G930" s="69"/>
      <c r="K930" s="49"/>
      <c r="N930" s="69"/>
    </row>
    <row r="931" ht="15.75" customHeight="1">
      <c r="F931" s="69"/>
      <c r="G931" s="69"/>
      <c r="K931" s="49"/>
      <c r="N931" s="69"/>
    </row>
    <row r="932" ht="15.75" customHeight="1">
      <c r="F932" s="69"/>
      <c r="G932" s="69"/>
      <c r="K932" s="49"/>
      <c r="N932" s="69"/>
    </row>
    <row r="933" ht="15.75" customHeight="1">
      <c r="F933" s="69"/>
      <c r="G933" s="69"/>
      <c r="K933" s="49"/>
      <c r="N933" s="69"/>
    </row>
    <row r="934" ht="15.75" customHeight="1">
      <c r="F934" s="69"/>
      <c r="G934" s="69"/>
      <c r="K934" s="49"/>
      <c r="N934" s="69"/>
    </row>
    <row r="935" ht="15.75" customHeight="1">
      <c r="F935" s="69"/>
      <c r="G935" s="69"/>
      <c r="K935" s="49"/>
      <c r="N935" s="69"/>
    </row>
    <row r="936" ht="15.75" customHeight="1">
      <c r="F936" s="69"/>
      <c r="G936" s="69"/>
      <c r="K936" s="49"/>
      <c r="N936" s="69"/>
    </row>
    <row r="937" ht="15.75" customHeight="1">
      <c r="F937" s="69"/>
      <c r="G937" s="69"/>
      <c r="K937" s="49"/>
      <c r="N937" s="69"/>
    </row>
    <row r="938" ht="15.75" customHeight="1">
      <c r="F938" s="69"/>
      <c r="G938" s="69"/>
      <c r="K938" s="49"/>
      <c r="N938" s="69"/>
    </row>
    <row r="939" ht="15.75" customHeight="1">
      <c r="F939" s="69"/>
      <c r="G939" s="69"/>
      <c r="K939" s="49"/>
      <c r="N939" s="69"/>
    </row>
    <row r="940" ht="15.75" customHeight="1">
      <c r="F940" s="69"/>
      <c r="G940" s="69"/>
      <c r="K940" s="49"/>
      <c r="N940" s="69"/>
    </row>
    <row r="941" ht="15.75" customHeight="1">
      <c r="F941" s="69"/>
      <c r="G941" s="69"/>
      <c r="K941" s="49"/>
      <c r="N941" s="69"/>
    </row>
    <row r="942" ht="15.75" customHeight="1">
      <c r="F942" s="69"/>
      <c r="G942" s="69"/>
      <c r="K942" s="49"/>
      <c r="N942" s="69"/>
    </row>
    <row r="943" ht="15.75" customHeight="1">
      <c r="F943" s="69"/>
      <c r="G943" s="69"/>
      <c r="K943" s="49"/>
      <c r="N943" s="69"/>
    </row>
    <row r="944" ht="15.75" customHeight="1">
      <c r="F944" s="69"/>
      <c r="G944" s="69"/>
      <c r="K944" s="49"/>
      <c r="N944" s="69"/>
    </row>
    <row r="945" ht="15.75" customHeight="1">
      <c r="F945" s="69"/>
      <c r="G945" s="69"/>
      <c r="K945" s="49"/>
      <c r="N945" s="69"/>
    </row>
    <row r="946" ht="15.75" customHeight="1">
      <c r="F946" s="69"/>
      <c r="G946" s="69"/>
      <c r="K946" s="49"/>
      <c r="N946" s="69"/>
    </row>
    <row r="947" ht="15.75" customHeight="1">
      <c r="F947" s="69"/>
      <c r="G947" s="69"/>
      <c r="K947" s="49"/>
      <c r="N947" s="69"/>
    </row>
    <row r="948" ht="15.75" customHeight="1">
      <c r="F948" s="69"/>
      <c r="G948" s="69"/>
      <c r="K948" s="49"/>
      <c r="N948" s="69"/>
    </row>
    <row r="949" ht="15.75" customHeight="1">
      <c r="F949" s="69"/>
      <c r="G949" s="69"/>
      <c r="K949" s="49"/>
      <c r="N949" s="69"/>
    </row>
    <row r="950" ht="15.75" customHeight="1">
      <c r="F950" s="69"/>
      <c r="G950" s="69"/>
      <c r="K950" s="49"/>
      <c r="N950" s="69"/>
    </row>
    <row r="951" ht="15.75" customHeight="1">
      <c r="F951" s="69"/>
      <c r="G951" s="69"/>
      <c r="K951" s="49"/>
      <c r="N951" s="69"/>
    </row>
    <row r="952" ht="15.75" customHeight="1">
      <c r="F952" s="69"/>
      <c r="G952" s="69"/>
      <c r="K952" s="49"/>
      <c r="N952" s="69"/>
    </row>
    <row r="953" ht="15.75" customHeight="1">
      <c r="F953" s="69"/>
      <c r="G953" s="69"/>
      <c r="K953" s="49"/>
      <c r="N953" s="69"/>
    </row>
    <row r="954" ht="15.75" customHeight="1">
      <c r="F954" s="69"/>
      <c r="G954" s="69"/>
      <c r="K954" s="49"/>
      <c r="N954" s="69"/>
    </row>
    <row r="955" ht="15.75" customHeight="1">
      <c r="F955" s="69"/>
      <c r="G955" s="69"/>
      <c r="K955" s="49"/>
      <c r="N955" s="69"/>
    </row>
    <row r="956" ht="15.75" customHeight="1">
      <c r="F956" s="69"/>
      <c r="G956" s="69"/>
      <c r="K956" s="49"/>
      <c r="N956" s="69"/>
    </row>
    <row r="957" ht="15.75" customHeight="1">
      <c r="F957" s="69"/>
      <c r="G957" s="69"/>
      <c r="K957" s="49"/>
      <c r="N957" s="69"/>
    </row>
    <row r="958" ht="15.75" customHeight="1">
      <c r="F958" s="69"/>
      <c r="G958" s="69"/>
      <c r="K958" s="49"/>
      <c r="N958" s="69"/>
    </row>
    <row r="959" ht="15.75" customHeight="1">
      <c r="F959" s="69"/>
      <c r="G959" s="69"/>
      <c r="K959" s="49"/>
      <c r="N959" s="69"/>
    </row>
    <row r="960" ht="15.75" customHeight="1">
      <c r="F960" s="69"/>
      <c r="G960" s="69"/>
      <c r="K960" s="49"/>
      <c r="N960" s="69"/>
    </row>
    <row r="961" ht="15.75" customHeight="1">
      <c r="F961" s="69"/>
      <c r="G961" s="69"/>
      <c r="K961" s="49"/>
      <c r="N961" s="69"/>
    </row>
    <row r="962" ht="15.75" customHeight="1">
      <c r="F962" s="69"/>
      <c r="G962" s="69"/>
      <c r="K962" s="49"/>
      <c r="N962" s="69"/>
    </row>
    <row r="963" ht="15.75" customHeight="1">
      <c r="F963" s="69"/>
      <c r="G963" s="69"/>
      <c r="K963" s="49"/>
      <c r="N963" s="69"/>
    </row>
    <row r="964" ht="15.75" customHeight="1">
      <c r="F964" s="69"/>
      <c r="G964" s="69"/>
      <c r="K964" s="49"/>
      <c r="N964" s="69"/>
    </row>
    <row r="965" ht="15.75" customHeight="1">
      <c r="F965" s="69"/>
      <c r="G965" s="69"/>
      <c r="K965" s="49"/>
      <c r="N965" s="69"/>
    </row>
    <row r="966" ht="15.75" customHeight="1">
      <c r="F966" s="69"/>
      <c r="G966" s="69"/>
      <c r="K966" s="49"/>
      <c r="N966" s="69"/>
    </row>
    <row r="967" ht="15.75" customHeight="1">
      <c r="F967" s="69"/>
      <c r="G967" s="69"/>
      <c r="K967" s="49"/>
      <c r="N967" s="69"/>
    </row>
    <row r="968" ht="15.75" customHeight="1">
      <c r="F968" s="69"/>
      <c r="G968" s="69"/>
      <c r="K968" s="49"/>
      <c r="N968" s="69"/>
    </row>
    <row r="969" ht="15.75" customHeight="1">
      <c r="F969" s="69"/>
      <c r="G969" s="69"/>
      <c r="K969" s="49"/>
      <c r="N969" s="69"/>
    </row>
    <row r="970" ht="15.75" customHeight="1">
      <c r="F970" s="69"/>
      <c r="G970" s="69"/>
      <c r="K970" s="49"/>
      <c r="N970" s="69"/>
    </row>
    <row r="971" ht="15.75" customHeight="1">
      <c r="F971" s="69"/>
      <c r="G971" s="69"/>
      <c r="K971" s="49"/>
      <c r="N971" s="69"/>
    </row>
    <row r="972" ht="15.75" customHeight="1">
      <c r="F972" s="69"/>
      <c r="G972" s="69"/>
      <c r="K972" s="49"/>
      <c r="N972" s="69"/>
    </row>
    <row r="973" ht="15.75" customHeight="1">
      <c r="F973" s="69"/>
      <c r="G973" s="69"/>
      <c r="K973" s="49"/>
      <c r="N973" s="69"/>
    </row>
    <row r="974" ht="15.75" customHeight="1">
      <c r="F974" s="69"/>
      <c r="G974" s="69"/>
      <c r="K974" s="49"/>
      <c r="N974" s="69"/>
    </row>
    <row r="975" ht="15.75" customHeight="1">
      <c r="F975" s="69"/>
      <c r="G975" s="69"/>
      <c r="K975" s="49"/>
      <c r="N975" s="69"/>
    </row>
    <row r="976" ht="15.75" customHeight="1">
      <c r="F976" s="69"/>
      <c r="G976" s="69"/>
      <c r="K976" s="49"/>
      <c r="N976" s="69"/>
    </row>
    <row r="977" ht="15.75" customHeight="1">
      <c r="F977" s="69"/>
      <c r="G977" s="69"/>
      <c r="K977" s="49"/>
      <c r="N977" s="69"/>
    </row>
    <row r="978" ht="15.75" customHeight="1">
      <c r="F978" s="69"/>
      <c r="G978" s="69"/>
      <c r="K978" s="49"/>
      <c r="N978" s="69"/>
    </row>
    <row r="979" ht="15.75" customHeight="1">
      <c r="F979" s="69"/>
      <c r="G979" s="69"/>
      <c r="K979" s="49"/>
      <c r="N979" s="69"/>
    </row>
    <row r="980" ht="15.75" customHeight="1">
      <c r="F980" s="69"/>
      <c r="G980" s="69"/>
      <c r="K980" s="49"/>
      <c r="N980" s="69"/>
    </row>
    <row r="981" ht="15.75" customHeight="1">
      <c r="F981" s="69"/>
      <c r="G981" s="69"/>
      <c r="K981" s="49"/>
      <c r="N981" s="69"/>
    </row>
    <row r="982" ht="15.75" customHeight="1">
      <c r="F982" s="69"/>
      <c r="G982" s="69"/>
      <c r="K982" s="49"/>
      <c r="N982" s="69"/>
    </row>
    <row r="983" ht="15.75" customHeight="1">
      <c r="F983" s="69"/>
      <c r="G983" s="69"/>
      <c r="K983" s="49"/>
      <c r="N983" s="69"/>
    </row>
    <row r="984" ht="15.75" customHeight="1">
      <c r="F984" s="69"/>
      <c r="G984" s="69"/>
      <c r="K984" s="49"/>
      <c r="N984" s="69"/>
    </row>
    <row r="985" ht="15.75" customHeight="1">
      <c r="F985" s="69"/>
      <c r="G985" s="69"/>
      <c r="K985" s="49"/>
      <c r="N985" s="69"/>
    </row>
    <row r="986" ht="15.75" customHeight="1">
      <c r="F986" s="69"/>
      <c r="G986" s="69"/>
      <c r="K986" s="49"/>
      <c r="N986" s="69"/>
    </row>
    <row r="987" ht="15.75" customHeight="1">
      <c r="F987" s="69"/>
      <c r="G987" s="69"/>
      <c r="K987" s="49"/>
      <c r="N987" s="69"/>
    </row>
    <row r="988" ht="15.75" customHeight="1">
      <c r="F988" s="69"/>
      <c r="G988" s="69"/>
      <c r="K988" s="49"/>
      <c r="N988" s="69"/>
    </row>
    <row r="989" ht="15.75" customHeight="1">
      <c r="F989" s="69"/>
      <c r="G989" s="69"/>
      <c r="K989" s="49"/>
      <c r="N989" s="69"/>
    </row>
    <row r="990" ht="15.75" customHeight="1">
      <c r="F990" s="69"/>
      <c r="G990" s="69"/>
      <c r="K990" s="49"/>
      <c r="N990" s="69"/>
    </row>
    <row r="991" ht="15.75" customHeight="1">
      <c r="F991" s="69"/>
      <c r="G991" s="69"/>
      <c r="K991" s="49"/>
      <c r="N991" s="69"/>
    </row>
    <row r="992" ht="15.75" customHeight="1">
      <c r="F992" s="69"/>
      <c r="G992" s="69"/>
      <c r="K992" s="49"/>
      <c r="N992" s="69"/>
    </row>
    <row r="993" ht="15.75" customHeight="1">
      <c r="F993" s="69"/>
      <c r="G993" s="69"/>
      <c r="K993" s="49"/>
      <c r="N993" s="69"/>
    </row>
    <row r="994" ht="15.75" customHeight="1">
      <c r="F994" s="69"/>
      <c r="G994" s="69"/>
      <c r="K994" s="49"/>
      <c r="N994" s="69"/>
    </row>
    <row r="995" ht="15.75" customHeight="1">
      <c r="F995" s="69"/>
      <c r="G995" s="69"/>
      <c r="K995" s="49"/>
      <c r="N995" s="69"/>
    </row>
    <row r="996" ht="15.75" customHeight="1">
      <c r="F996" s="69"/>
      <c r="G996" s="69"/>
      <c r="K996" s="49"/>
      <c r="N996" s="69"/>
    </row>
    <row r="997" ht="15.75" customHeight="1">
      <c r="F997" s="69"/>
      <c r="G997" s="69"/>
      <c r="K997" s="49"/>
      <c r="N997" s="69"/>
    </row>
    <row r="998" ht="15.75" customHeight="1">
      <c r="F998" s="69"/>
      <c r="G998" s="69"/>
      <c r="K998" s="49"/>
      <c r="N998" s="69"/>
    </row>
    <row r="999" ht="15.75" customHeight="1">
      <c r="F999" s="69"/>
      <c r="G999" s="69"/>
      <c r="K999" s="49"/>
      <c r="N999" s="69"/>
    </row>
    <row r="1000" ht="15.75" customHeight="1">
      <c r="F1000" s="69"/>
      <c r="G1000" s="69"/>
      <c r="K1000" s="49"/>
      <c r="N1000" s="69"/>
    </row>
    <row r="1001" ht="15.75" customHeight="1">
      <c r="F1001" s="69"/>
      <c r="G1001" s="69"/>
      <c r="K1001" s="49"/>
      <c r="N1001" s="69"/>
    </row>
  </sheetData>
  <conditionalFormatting sqref="K1:K1001">
    <cfRule type="notContainsBlanks" dxfId="1" priority="1">
      <formula>LEN(TRIM(K1))&gt;0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3.89"/>
  </cols>
  <sheetData>
    <row r="1">
      <c r="A1" s="50" t="s">
        <v>1964</v>
      </c>
    </row>
    <row r="2">
      <c r="A2" s="50"/>
      <c r="B2" s="50" t="s">
        <v>25</v>
      </c>
      <c r="C2" s="50" t="s">
        <v>27</v>
      </c>
      <c r="D2" s="50" t="s">
        <v>29</v>
      </c>
      <c r="E2" s="50" t="s">
        <v>37</v>
      </c>
      <c r="F2" s="50" t="s">
        <v>43</v>
      </c>
      <c r="G2" s="50" t="s">
        <v>49</v>
      </c>
      <c r="H2" s="50" t="s">
        <v>53</v>
      </c>
    </row>
    <row r="3">
      <c r="A3" s="50" t="s">
        <v>1965</v>
      </c>
      <c r="B3" s="50">
        <v>45.0</v>
      </c>
      <c r="C3" s="50">
        <v>45.0</v>
      </c>
      <c r="D3" s="50">
        <v>60.0</v>
      </c>
      <c r="E3" s="50">
        <v>60.0</v>
      </c>
      <c r="F3" s="50">
        <v>180.0</v>
      </c>
      <c r="G3" s="50">
        <v>180.0</v>
      </c>
      <c r="H3" s="50">
        <v>180.0</v>
      </c>
    </row>
    <row r="5">
      <c r="H5">
        <f>sum(B3:H3)/30</f>
        <v>25</v>
      </c>
      <c r="I5" s="50" t="s">
        <v>1966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1.0"/>
    <col customWidth="1" min="2" max="2" width="27.89"/>
    <col customWidth="1" min="3" max="26" width="11.0"/>
  </cols>
  <sheetData>
    <row r="1" ht="15.75" customHeight="1">
      <c r="A1" s="69" t="s">
        <v>1967</v>
      </c>
      <c r="B1" s="69"/>
    </row>
    <row r="2" ht="15.75" customHeight="1">
      <c r="B2" s="51" t="s">
        <v>1968</v>
      </c>
    </row>
    <row r="3" ht="15.75" customHeight="1">
      <c r="B3" s="69" t="s">
        <v>1969</v>
      </c>
    </row>
    <row r="4" ht="15.75" customHeight="1">
      <c r="A4" s="69"/>
      <c r="B4" s="69"/>
    </row>
    <row r="5" ht="15.75" customHeight="1">
      <c r="A5" s="69" t="s">
        <v>1970</v>
      </c>
      <c r="B5" s="69"/>
    </row>
    <row r="6" ht="15.75" customHeight="1">
      <c r="B6" s="69" t="s">
        <v>1971</v>
      </c>
    </row>
    <row r="7" ht="15.75" customHeight="1">
      <c r="B7" s="69" t="s">
        <v>1972</v>
      </c>
    </row>
    <row r="8" ht="15.75" customHeight="1">
      <c r="B8" s="69" t="s">
        <v>1973</v>
      </c>
    </row>
    <row r="9" ht="15.75" customHeight="1">
      <c r="B9" s="69"/>
    </row>
    <row r="10" ht="15.75" customHeight="1">
      <c r="B10" s="69"/>
    </row>
    <row r="11" ht="15.75" customHeight="1">
      <c r="A11" s="69" t="s">
        <v>1974</v>
      </c>
      <c r="B11" s="69"/>
    </row>
    <row r="12" ht="15.75" customHeight="1">
      <c r="B12" s="69" t="s">
        <v>1975</v>
      </c>
    </row>
    <row r="13" ht="15.75" customHeight="1">
      <c r="B13" s="69"/>
    </row>
    <row r="14" ht="15.75" customHeight="1">
      <c r="B14" s="69"/>
    </row>
    <row r="15" ht="15.75" customHeight="1">
      <c r="B15" s="69"/>
    </row>
    <row r="16" ht="15.75" customHeight="1">
      <c r="B16" s="69"/>
    </row>
    <row r="17" ht="15.75" customHeight="1">
      <c r="B17" s="69"/>
    </row>
    <row r="18" ht="15.75" customHeight="1">
      <c r="B18" s="69"/>
    </row>
    <row r="19" ht="15.75" customHeight="1">
      <c r="B19" s="69"/>
    </row>
    <row r="20" ht="15.75" customHeight="1">
      <c r="B20" s="69"/>
    </row>
    <row r="21" ht="15.75" customHeight="1">
      <c r="B21" s="69"/>
    </row>
    <row r="22" ht="15.75" customHeight="1">
      <c r="B22" s="69"/>
    </row>
    <row r="23" ht="15.75" customHeight="1">
      <c r="B23" s="69"/>
    </row>
    <row r="24" ht="15.75" customHeight="1">
      <c r="B24" s="69"/>
    </row>
    <row r="25" ht="15.75" customHeight="1">
      <c r="B25" s="69"/>
    </row>
    <row r="26" ht="15.75" customHeight="1">
      <c r="B26" s="69"/>
    </row>
    <row r="27" ht="15.75" customHeight="1">
      <c r="B27" s="69"/>
    </row>
    <row r="28" ht="15.75" customHeight="1">
      <c r="B28" s="69"/>
    </row>
    <row r="29" ht="15.75" customHeight="1">
      <c r="B29" s="69"/>
    </row>
    <row r="30" ht="15.75" customHeight="1">
      <c r="B30" s="69"/>
    </row>
    <row r="31" ht="15.75" customHeight="1">
      <c r="B31" s="69"/>
    </row>
    <row r="32" ht="15.75" customHeight="1">
      <c r="B32" s="69"/>
    </row>
    <row r="33" ht="15.75" customHeight="1">
      <c r="B33" s="69"/>
    </row>
    <row r="34" ht="15.75" customHeight="1">
      <c r="B34" s="69"/>
    </row>
    <row r="35" ht="15.75" customHeight="1">
      <c r="B35" s="69"/>
    </row>
    <row r="36" ht="15.75" customHeight="1">
      <c r="B36" s="69"/>
    </row>
    <row r="37" ht="15.75" customHeight="1">
      <c r="B37" s="69"/>
    </row>
    <row r="38" ht="15.75" customHeight="1">
      <c r="B38" s="69"/>
    </row>
    <row r="39" ht="15.75" customHeight="1">
      <c r="B39" s="69"/>
    </row>
    <row r="40" ht="15.75" customHeight="1">
      <c r="B40" s="69"/>
    </row>
    <row r="41" ht="15.75" customHeight="1">
      <c r="B41" s="69"/>
    </row>
    <row r="42" ht="15.75" customHeight="1">
      <c r="B42" s="69"/>
    </row>
    <row r="43" ht="15.75" customHeight="1">
      <c r="B43" s="69"/>
    </row>
    <row r="44" ht="15.75" customHeight="1">
      <c r="B44" s="69"/>
    </row>
    <row r="45" ht="15.75" customHeight="1">
      <c r="B45" s="69"/>
    </row>
    <row r="46" ht="15.75" customHeight="1">
      <c r="B46" s="69"/>
    </row>
    <row r="47" ht="15.75" customHeight="1">
      <c r="B47" s="69"/>
    </row>
    <row r="48" ht="15.75" customHeight="1">
      <c r="B48" s="69"/>
    </row>
    <row r="49" ht="15.75" customHeight="1">
      <c r="B49" s="69"/>
    </row>
    <row r="50" ht="15.75" customHeight="1">
      <c r="B50" s="69"/>
    </row>
    <row r="51" ht="15.75" customHeight="1">
      <c r="B51" s="69"/>
    </row>
    <row r="52" ht="15.75" customHeight="1">
      <c r="B52" s="69"/>
    </row>
    <row r="53" ht="15.75" customHeight="1">
      <c r="B53" s="69"/>
    </row>
    <row r="54" ht="15.75" customHeight="1">
      <c r="B54" s="69"/>
    </row>
    <row r="55" ht="15.75" customHeight="1">
      <c r="B55" s="69"/>
    </row>
    <row r="56" ht="15.75" customHeight="1">
      <c r="B56" s="69"/>
    </row>
    <row r="57" ht="15.75" customHeight="1">
      <c r="B57" s="69"/>
    </row>
    <row r="58" ht="15.75" customHeight="1">
      <c r="B58" s="69"/>
    </row>
    <row r="59" ht="15.75" customHeight="1">
      <c r="B59" s="69"/>
    </row>
    <row r="60" ht="15.75" customHeight="1">
      <c r="B60" s="69"/>
    </row>
    <row r="61" ht="15.75" customHeight="1">
      <c r="B61" s="69"/>
    </row>
    <row r="62" ht="15.75" customHeight="1">
      <c r="B62" s="69"/>
    </row>
    <row r="63" ht="15.75" customHeight="1">
      <c r="B63" s="69"/>
    </row>
    <row r="64" ht="15.75" customHeight="1">
      <c r="B64" s="69"/>
    </row>
    <row r="65" ht="15.75" customHeight="1">
      <c r="B65" s="69"/>
    </row>
    <row r="66" ht="15.75" customHeight="1">
      <c r="B66" s="69"/>
    </row>
    <row r="67" ht="15.75" customHeight="1">
      <c r="B67" s="69"/>
    </row>
    <row r="68" ht="15.75" customHeight="1">
      <c r="B68" s="69"/>
    </row>
    <row r="69" ht="15.75" customHeight="1">
      <c r="B69" s="69"/>
    </row>
    <row r="70" ht="15.75" customHeight="1">
      <c r="B70" s="69"/>
    </row>
    <row r="71" ht="15.75" customHeight="1">
      <c r="B71" s="69"/>
    </row>
    <row r="72" ht="15.75" customHeight="1">
      <c r="B72" s="69"/>
    </row>
    <row r="73" ht="15.75" customHeight="1">
      <c r="B73" s="69"/>
    </row>
    <row r="74" ht="15.75" customHeight="1">
      <c r="B74" s="69"/>
    </row>
    <row r="75" ht="15.75" customHeight="1">
      <c r="B75" s="69"/>
    </row>
    <row r="76" ht="15.75" customHeight="1">
      <c r="B76" s="69"/>
    </row>
    <row r="77" ht="15.75" customHeight="1">
      <c r="B77" s="69"/>
    </row>
    <row r="78" ht="15.75" customHeight="1">
      <c r="B78" s="69"/>
    </row>
    <row r="79" ht="15.75" customHeight="1">
      <c r="B79" s="69"/>
    </row>
    <row r="80" ht="15.75" customHeight="1">
      <c r="B80" s="69"/>
    </row>
    <row r="81" ht="15.75" customHeight="1">
      <c r="B81" s="69"/>
    </row>
    <row r="82" ht="15.75" customHeight="1">
      <c r="B82" s="69"/>
    </row>
    <row r="83" ht="15.75" customHeight="1">
      <c r="B83" s="69"/>
    </row>
    <row r="84" ht="15.75" customHeight="1">
      <c r="B84" s="69"/>
    </row>
    <row r="85" ht="15.75" customHeight="1">
      <c r="B85" s="69"/>
    </row>
    <row r="86" ht="15.75" customHeight="1">
      <c r="B86" s="69"/>
    </row>
    <row r="87" ht="15.75" customHeight="1">
      <c r="B87" s="69"/>
    </row>
    <row r="88" ht="15.75" customHeight="1">
      <c r="B88" s="69"/>
    </row>
    <row r="89" ht="15.75" customHeight="1">
      <c r="B89" s="69"/>
    </row>
    <row r="90" ht="15.75" customHeight="1">
      <c r="B90" s="69"/>
    </row>
    <row r="91" ht="15.75" customHeight="1">
      <c r="B91" s="69"/>
    </row>
    <row r="92" ht="15.75" customHeight="1">
      <c r="B92" s="69"/>
    </row>
    <row r="93" ht="15.75" customHeight="1">
      <c r="B93" s="69"/>
    </row>
    <row r="94" ht="15.75" customHeight="1">
      <c r="B94" s="69"/>
    </row>
    <row r="95" ht="15.75" customHeight="1">
      <c r="B95" s="69"/>
    </row>
    <row r="96" ht="15.75" customHeight="1">
      <c r="B96" s="69"/>
    </row>
    <row r="97" ht="15.75" customHeight="1">
      <c r="B97" s="69"/>
    </row>
    <row r="98" ht="15.75" customHeight="1">
      <c r="B98" s="69"/>
    </row>
    <row r="99" ht="15.75" customHeight="1">
      <c r="B99" s="69"/>
    </row>
    <row r="100" ht="15.75" customHeight="1">
      <c r="B100" s="69"/>
    </row>
    <row r="101" ht="15.75" customHeight="1">
      <c r="B101" s="69"/>
    </row>
    <row r="102" ht="15.75" customHeight="1">
      <c r="B102" s="69"/>
    </row>
    <row r="103" ht="15.75" customHeight="1">
      <c r="B103" s="69"/>
    </row>
    <row r="104" ht="15.75" customHeight="1">
      <c r="B104" s="69"/>
    </row>
    <row r="105" ht="15.75" customHeight="1">
      <c r="B105" s="69"/>
    </row>
    <row r="106" ht="15.75" customHeight="1">
      <c r="B106" s="69"/>
    </row>
    <row r="107" ht="15.75" customHeight="1">
      <c r="B107" s="69"/>
    </row>
    <row r="108" ht="15.75" customHeight="1">
      <c r="B108" s="69"/>
    </row>
    <row r="109" ht="15.75" customHeight="1">
      <c r="B109" s="69"/>
    </row>
    <row r="110" ht="15.75" customHeight="1">
      <c r="B110" s="69"/>
    </row>
    <row r="111" ht="15.75" customHeight="1">
      <c r="B111" s="69"/>
    </row>
    <row r="112" ht="15.75" customHeight="1">
      <c r="B112" s="69"/>
    </row>
    <row r="113" ht="15.75" customHeight="1">
      <c r="B113" s="69"/>
    </row>
    <row r="114" ht="15.75" customHeight="1">
      <c r="B114" s="69"/>
    </row>
    <row r="115" ht="15.75" customHeight="1">
      <c r="B115" s="69"/>
    </row>
    <row r="116" ht="15.75" customHeight="1">
      <c r="B116" s="69"/>
    </row>
    <row r="117" ht="15.75" customHeight="1">
      <c r="B117" s="69"/>
    </row>
    <row r="118" ht="15.75" customHeight="1">
      <c r="B118" s="69"/>
    </row>
    <row r="119" ht="15.75" customHeight="1">
      <c r="B119" s="69"/>
    </row>
    <row r="120" ht="15.75" customHeight="1">
      <c r="B120" s="69"/>
    </row>
    <row r="121" ht="15.75" customHeight="1">
      <c r="B121" s="69"/>
    </row>
    <row r="122" ht="15.75" customHeight="1">
      <c r="B122" s="69"/>
    </row>
    <row r="123" ht="15.75" customHeight="1">
      <c r="B123" s="69"/>
    </row>
    <row r="124" ht="15.75" customHeight="1">
      <c r="B124" s="69"/>
    </row>
    <row r="125" ht="15.75" customHeight="1">
      <c r="B125" s="69"/>
    </row>
    <row r="126" ht="15.75" customHeight="1">
      <c r="B126" s="69"/>
    </row>
    <row r="127" ht="15.75" customHeight="1">
      <c r="B127" s="69"/>
    </row>
    <row r="128" ht="15.75" customHeight="1">
      <c r="B128" s="69"/>
    </row>
    <row r="129" ht="15.75" customHeight="1">
      <c r="B129" s="69"/>
    </row>
    <row r="130" ht="15.75" customHeight="1">
      <c r="B130" s="69"/>
    </row>
    <row r="131" ht="15.75" customHeight="1">
      <c r="B131" s="69"/>
    </row>
    <row r="132" ht="15.75" customHeight="1">
      <c r="B132" s="69"/>
    </row>
    <row r="133" ht="15.75" customHeight="1">
      <c r="B133" s="69"/>
    </row>
    <row r="134" ht="15.75" customHeight="1">
      <c r="B134" s="69"/>
    </row>
    <row r="135" ht="15.75" customHeight="1">
      <c r="B135" s="69"/>
    </row>
    <row r="136" ht="15.75" customHeight="1">
      <c r="B136" s="69"/>
    </row>
    <row r="137" ht="15.75" customHeight="1">
      <c r="B137" s="69"/>
    </row>
    <row r="138" ht="15.75" customHeight="1">
      <c r="B138" s="69"/>
    </row>
    <row r="139" ht="15.75" customHeight="1">
      <c r="B139" s="69"/>
    </row>
    <row r="140" ht="15.75" customHeight="1">
      <c r="B140" s="69"/>
    </row>
    <row r="141" ht="15.75" customHeight="1">
      <c r="B141" s="69"/>
    </row>
    <row r="142" ht="15.75" customHeight="1">
      <c r="B142" s="69"/>
    </row>
    <row r="143" ht="15.75" customHeight="1">
      <c r="B143" s="69"/>
    </row>
    <row r="144" ht="15.75" customHeight="1">
      <c r="B144" s="69"/>
    </row>
    <row r="145" ht="15.75" customHeight="1">
      <c r="B145" s="69"/>
    </row>
    <row r="146" ht="15.75" customHeight="1">
      <c r="B146" s="69"/>
    </row>
    <row r="147" ht="15.75" customHeight="1">
      <c r="B147" s="69"/>
    </row>
    <row r="148" ht="15.75" customHeight="1">
      <c r="B148" s="69"/>
    </row>
    <row r="149" ht="15.75" customHeight="1">
      <c r="B149" s="69"/>
    </row>
    <row r="150" ht="15.75" customHeight="1">
      <c r="B150" s="69"/>
    </row>
    <row r="151" ht="15.75" customHeight="1">
      <c r="B151" s="69"/>
    </row>
    <row r="152" ht="15.75" customHeight="1">
      <c r="B152" s="69"/>
    </row>
    <row r="153" ht="15.75" customHeight="1">
      <c r="B153" s="69"/>
    </row>
    <row r="154" ht="15.75" customHeight="1">
      <c r="B154" s="69"/>
    </row>
    <row r="155" ht="15.75" customHeight="1">
      <c r="B155" s="69"/>
    </row>
    <row r="156" ht="15.75" customHeight="1">
      <c r="B156" s="69"/>
    </row>
    <row r="157" ht="15.75" customHeight="1">
      <c r="B157" s="69"/>
    </row>
    <row r="158" ht="15.75" customHeight="1">
      <c r="B158" s="69"/>
    </row>
    <row r="159" ht="15.75" customHeight="1">
      <c r="B159" s="69"/>
    </row>
    <row r="160" ht="15.75" customHeight="1">
      <c r="B160" s="69"/>
    </row>
    <row r="161" ht="15.75" customHeight="1">
      <c r="B161" s="69"/>
    </row>
    <row r="162" ht="15.75" customHeight="1">
      <c r="B162" s="69"/>
    </row>
    <row r="163" ht="15.75" customHeight="1">
      <c r="B163" s="69"/>
    </row>
    <row r="164" ht="15.75" customHeight="1">
      <c r="B164" s="69"/>
    </row>
    <row r="165" ht="15.75" customHeight="1">
      <c r="B165" s="69"/>
    </row>
    <row r="166" ht="15.75" customHeight="1">
      <c r="B166" s="69"/>
    </row>
    <row r="167" ht="15.75" customHeight="1">
      <c r="B167" s="69"/>
    </row>
    <row r="168" ht="15.75" customHeight="1">
      <c r="B168" s="69"/>
    </row>
    <row r="169" ht="15.75" customHeight="1">
      <c r="B169" s="69"/>
    </row>
    <row r="170" ht="15.75" customHeight="1">
      <c r="B170" s="69"/>
    </row>
    <row r="171" ht="15.75" customHeight="1">
      <c r="B171" s="69"/>
    </row>
    <row r="172" ht="15.75" customHeight="1">
      <c r="B172" s="69"/>
    </row>
    <row r="173" ht="15.75" customHeight="1">
      <c r="B173" s="69"/>
    </row>
    <row r="174" ht="15.75" customHeight="1">
      <c r="B174" s="69"/>
    </row>
    <row r="175" ht="15.75" customHeight="1">
      <c r="B175" s="69"/>
    </row>
    <row r="176" ht="15.75" customHeight="1">
      <c r="B176" s="69"/>
    </row>
    <row r="177" ht="15.75" customHeight="1">
      <c r="B177" s="69"/>
    </row>
    <row r="178" ht="15.75" customHeight="1">
      <c r="B178" s="69"/>
    </row>
    <row r="179" ht="15.75" customHeight="1">
      <c r="B179" s="69"/>
    </row>
    <row r="180" ht="15.75" customHeight="1">
      <c r="B180" s="69"/>
    </row>
    <row r="181" ht="15.75" customHeight="1">
      <c r="B181" s="69"/>
    </row>
    <row r="182" ht="15.75" customHeight="1">
      <c r="B182" s="69"/>
    </row>
    <row r="183" ht="15.75" customHeight="1">
      <c r="B183" s="69"/>
    </row>
    <row r="184" ht="15.75" customHeight="1">
      <c r="B184" s="69"/>
    </row>
    <row r="185" ht="15.75" customHeight="1">
      <c r="B185" s="69"/>
    </row>
    <row r="186" ht="15.75" customHeight="1">
      <c r="B186" s="69"/>
    </row>
    <row r="187" ht="15.75" customHeight="1">
      <c r="B187" s="69"/>
    </row>
    <row r="188" ht="15.75" customHeight="1">
      <c r="B188" s="69"/>
    </row>
    <row r="189" ht="15.75" customHeight="1">
      <c r="B189" s="69"/>
    </row>
    <row r="190" ht="15.75" customHeight="1">
      <c r="B190" s="69"/>
    </row>
    <row r="191" ht="15.75" customHeight="1">
      <c r="B191" s="69"/>
    </row>
    <row r="192" ht="15.75" customHeight="1">
      <c r="B192" s="69"/>
    </row>
    <row r="193" ht="15.75" customHeight="1">
      <c r="B193" s="69"/>
    </row>
    <row r="194" ht="15.75" customHeight="1">
      <c r="B194" s="69"/>
    </row>
    <row r="195" ht="15.75" customHeight="1">
      <c r="B195" s="69"/>
    </row>
    <row r="196" ht="15.75" customHeight="1">
      <c r="B196" s="69"/>
    </row>
    <row r="197" ht="15.75" customHeight="1">
      <c r="B197" s="69"/>
    </row>
    <row r="198" ht="15.75" customHeight="1">
      <c r="B198" s="69"/>
    </row>
    <row r="199" ht="15.75" customHeight="1">
      <c r="B199" s="69"/>
    </row>
    <row r="200" ht="15.75" customHeight="1">
      <c r="B200" s="69"/>
    </row>
    <row r="201" ht="15.75" customHeight="1">
      <c r="B201" s="69"/>
    </row>
    <row r="202" ht="15.75" customHeight="1">
      <c r="B202" s="69"/>
    </row>
    <row r="203" ht="15.75" customHeight="1">
      <c r="B203" s="69"/>
    </row>
    <row r="204" ht="15.75" customHeight="1">
      <c r="B204" s="69"/>
    </row>
    <row r="205" ht="15.75" customHeight="1">
      <c r="B205" s="69"/>
    </row>
    <row r="206" ht="15.75" customHeight="1">
      <c r="B206" s="69"/>
    </row>
    <row r="207" ht="15.75" customHeight="1">
      <c r="B207" s="69"/>
    </row>
    <row r="208" ht="15.75" customHeight="1">
      <c r="B208" s="69"/>
    </row>
    <row r="209" ht="15.75" customHeight="1">
      <c r="B209" s="69"/>
    </row>
    <row r="210" ht="15.75" customHeight="1">
      <c r="B210" s="69"/>
    </row>
    <row r="211" ht="15.75" customHeight="1">
      <c r="B211" s="69"/>
    </row>
    <row r="212" ht="15.75" customHeight="1">
      <c r="B212" s="69"/>
    </row>
    <row r="213" ht="15.75" customHeight="1">
      <c r="B213" s="69"/>
    </row>
    <row r="214" ht="15.75" customHeight="1">
      <c r="B214" s="69"/>
    </row>
    <row r="215" ht="15.75" customHeight="1">
      <c r="B215" s="69"/>
    </row>
    <row r="216" ht="15.75" customHeight="1">
      <c r="B216" s="69"/>
    </row>
    <row r="217" ht="15.75" customHeight="1">
      <c r="B217" s="69"/>
    </row>
    <row r="218" ht="15.75" customHeight="1">
      <c r="B218" s="69"/>
    </row>
    <row r="219" ht="15.75" customHeight="1">
      <c r="B219" s="69"/>
    </row>
    <row r="220" ht="15.75" customHeight="1">
      <c r="B220" s="69"/>
    </row>
    <row r="221" ht="15.75" customHeight="1">
      <c r="B221" s="69"/>
    </row>
    <row r="222" ht="15.75" customHeight="1">
      <c r="B222" s="69"/>
    </row>
    <row r="223" ht="15.75" customHeight="1">
      <c r="B223" s="69"/>
    </row>
    <row r="224" ht="15.75" customHeight="1">
      <c r="B224" s="69"/>
    </row>
    <row r="225" ht="15.75" customHeight="1">
      <c r="B225" s="69"/>
    </row>
    <row r="226" ht="15.75" customHeight="1">
      <c r="B226" s="69"/>
    </row>
    <row r="227" ht="15.75" customHeight="1">
      <c r="B227" s="69"/>
    </row>
    <row r="228" ht="15.75" customHeight="1">
      <c r="B228" s="69"/>
    </row>
    <row r="229" ht="15.75" customHeight="1">
      <c r="B229" s="69"/>
    </row>
    <row r="230" ht="15.75" customHeight="1">
      <c r="B230" s="69"/>
    </row>
    <row r="231" ht="15.75" customHeight="1">
      <c r="B231" s="69"/>
    </row>
    <row r="232" ht="15.75" customHeight="1">
      <c r="B232" s="69"/>
    </row>
    <row r="233" ht="15.75" customHeight="1">
      <c r="B233" s="69"/>
    </row>
    <row r="234" ht="15.75" customHeight="1">
      <c r="B234" s="69"/>
    </row>
    <row r="235" ht="15.75" customHeight="1">
      <c r="B235" s="69"/>
    </row>
    <row r="236" ht="15.75" customHeight="1">
      <c r="B236" s="69"/>
    </row>
    <row r="237" ht="15.75" customHeight="1">
      <c r="B237" s="69"/>
    </row>
    <row r="238" ht="15.75" customHeight="1">
      <c r="B238" s="69"/>
    </row>
    <row r="239" ht="15.75" customHeight="1">
      <c r="B239" s="69"/>
    </row>
    <row r="240" ht="15.75" customHeight="1">
      <c r="B240" s="69"/>
    </row>
    <row r="241" ht="15.75" customHeight="1">
      <c r="B241" s="69"/>
    </row>
    <row r="242" ht="15.75" customHeight="1">
      <c r="B242" s="69"/>
    </row>
    <row r="243" ht="15.75" customHeight="1">
      <c r="B243" s="69"/>
    </row>
    <row r="244" ht="15.75" customHeight="1">
      <c r="B244" s="69"/>
    </row>
    <row r="245" ht="15.75" customHeight="1">
      <c r="B245" s="69"/>
    </row>
    <row r="246" ht="15.75" customHeight="1">
      <c r="B246" s="69"/>
    </row>
    <row r="247" ht="15.75" customHeight="1">
      <c r="B247" s="69"/>
    </row>
    <row r="248" ht="15.75" customHeight="1">
      <c r="B248" s="69"/>
    </row>
    <row r="249" ht="15.75" customHeight="1">
      <c r="B249" s="69"/>
    </row>
    <row r="250" ht="15.75" customHeight="1">
      <c r="B250" s="69"/>
    </row>
    <row r="251" ht="15.75" customHeight="1">
      <c r="B251" s="69"/>
    </row>
    <row r="252" ht="15.75" customHeight="1">
      <c r="B252" s="69"/>
    </row>
    <row r="253" ht="15.75" customHeight="1">
      <c r="B253" s="69"/>
    </row>
    <row r="254" ht="15.75" customHeight="1">
      <c r="B254" s="69"/>
    </row>
    <row r="255" ht="15.75" customHeight="1">
      <c r="B255" s="69"/>
    </row>
    <row r="256" ht="15.75" customHeight="1">
      <c r="B256" s="69"/>
    </row>
    <row r="257" ht="15.75" customHeight="1">
      <c r="B257" s="69"/>
    </row>
    <row r="258" ht="15.75" customHeight="1">
      <c r="B258" s="69"/>
    </row>
    <row r="259" ht="15.75" customHeight="1">
      <c r="B259" s="69"/>
    </row>
    <row r="260" ht="15.75" customHeight="1">
      <c r="B260" s="69"/>
    </row>
    <row r="261" ht="15.75" customHeight="1">
      <c r="B261" s="69"/>
    </row>
    <row r="262" ht="15.75" customHeight="1">
      <c r="B262" s="69"/>
    </row>
    <row r="263" ht="15.75" customHeight="1">
      <c r="B263" s="69"/>
    </row>
    <row r="264" ht="15.75" customHeight="1">
      <c r="B264" s="69"/>
    </row>
    <row r="265" ht="15.75" customHeight="1">
      <c r="B265" s="69"/>
    </row>
    <row r="266" ht="15.75" customHeight="1">
      <c r="B266" s="69"/>
    </row>
    <row r="267" ht="15.75" customHeight="1">
      <c r="B267" s="69"/>
    </row>
    <row r="268" ht="15.75" customHeight="1">
      <c r="B268" s="69"/>
    </row>
    <row r="269" ht="15.75" customHeight="1">
      <c r="B269" s="69"/>
    </row>
    <row r="270" ht="15.75" customHeight="1">
      <c r="B270" s="69"/>
    </row>
    <row r="271" ht="15.75" customHeight="1">
      <c r="B271" s="69"/>
    </row>
    <row r="272" ht="15.75" customHeight="1">
      <c r="B272" s="69"/>
    </row>
    <row r="273" ht="15.75" customHeight="1">
      <c r="B273" s="69"/>
    </row>
    <row r="274" ht="15.75" customHeight="1">
      <c r="B274" s="69"/>
    </row>
    <row r="275" ht="15.75" customHeight="1">
      <c r="B275" s="69"/>
    </row>
    <row r="276" ht="15.75" customHeight="1">
      <c r="B276" s="69"/>
    </row>
    <row r="277" ht="15.75" customHeight="1">
      <c r="B277" s="69"/>
    </row>
    <row r="278" ht="15.75" customHeight="1">
      <c r="B278" s="69"/>
    </row>
    <row r="279" ht="15.75" customHeight="1">
      <c r="B279" s="69"/>
    </row>
    <row r="280" ht="15.75" customHeight="1">
      <c r="B280" s="69"/>
    </row>
    <row r="281" ht="15.75" customHeight="1">
      <c r="B281" s="69"/>
    </row>
    <row r="282" ht="15.75" customHeight="1">
      <c r="B282" s="69"/>
    </row>
    <row r="283" ht="15.75" customHeight="1">
      <c r="B283" s="69"/>
    </row>
    <row r="284" ht="15.75" customHeight="1">
      <c r="B284" s="69"/>
    </row>
    <row r="285" ht="15.75" customHeight="1">
      <c r="B285" s="69"/>
    </row>
    <row r="286" ht="15.75" customHeight="1">
      <c r="B286" s="69"/>
    </row>
    <row r="287" ht="15.75" customHeight="1">
      <c r="B287" s="69"/>
    </row>
    <row r="288" ht="15.75" customHeight="1">
      <c r="B288" s="69"/>
    </row>
    <row r="289" ht="15.75" customHeight="1">
      <c r="B289" s="69"/>
    </row>
    <row r="290" ht="15.75" customHeight="1">
      <c r="B290" s="69"/>
    </row>
    <row r="291" ht="15.75" customHeight="1">
      <c r="B291" s="69"/>
    </row>
    <row r="292" ht="15.75" customHeight="1">
      <c r="B292" s="69"/>
    </row>
    <row r="293" ht="15.75" customHeight="1">
      <c r="B293" s="69"/>
    </row>
    <row r="294" ht="15.75" customHeight="1">
      <c r="B294" s="69"/>
    </row>
    <row r="295" ht="15.75" customHeight="1">
      <c r="B295" s="69"/>
    </row>
    <row r="296" ht="15.75" customHeight="1">
      <c r="B296" s="69"/>
    </row>
    <row r="297" ht="15.75" customHeight="1">
      <c r="B297" s="69"/>
    </row>
    <row r="298" ht="15.75" customHeight="1">
      <c r="B298" s="69"/>
    </row>
    <row r="299" ht="15.75" customHeight="1">
      <c r="B299" s="69"/>
    </row>
    <row r="300" ht="15.75" customHeight="1">
      <c r="B300" s="69"/>
    </row>
    <row r="301" ht="15.75" customHeight="1">
      <c r="B301" s="69"/>
    </row>
    <row r="302" ht="15.75" customHeight="1">
      <c r="B302" s="69"/>
    </row>
    <row r="303" ht="15.75" customHeight="1">
      <c r="B303" s="69"/>
    </row>
    <row r="304" ht="15.75" customHeight="1">
      <c r="B304" s="69"/>
    </row>
    <row r="305" ht="15.75" customHeight="1">
      <c r="B305" s="69"/>
    </row>
    <row r="306" ht="15.75" customHeight="1">
      <c r="B306" s="69"/>
    </row>
    <row r="307" ht="15.75" customHeight="1">
      <c r="B307" s="69"/>
    </row>
    <row r="308" ht="15.75" customHeight="1">
      <c r="B308" s="69"/>
    </row>
    <row r="309" ht="15.75" customHeight="1">
      <c r="B309" s="69"/>
    </row>
    <row r="310" ht="15.75" customHeight="1">
      <c r="B310" s="69"/>
    </row>
    <row r="311" ht="15.75" customHeight="1">
      <c r="B311" s="69"/>
    </row>
    <row r="312" ht="15.75" customHeight="1">
      <c r="B312" s="69"/>
    </row>
    <row r="313" ht="15.75" customHeight="1">
      <c r="B313" s="69"/>
    </row>
    <row r="314" ht="15.75" customHeight="1">
      <c r="B314" s="69"/>
    </row>
    <row r="315" ht="15.75" customHeight="1">
      <c r="B315" s="69"/>
    </row>
    <row r="316" ht="15.75" customHeight="1">
      <c r="B316" s="69"/>
    </row>
    <row r="317" ht="15.75" customHeight="1">
      <c r="B317" s="69"/>
    </row>
    <row r="318" ht="15.75" customHeight="1">
      <c r="B318" s="69"/>
    </row>
    <row r="319" ht="15.75" customHeight="1">
      <c r="B319" s="69"/>
    </row>
    <row r="320" ht="15.75" customHeight="1">
      <c r="B320" s="69"/>
    </row>
    <row r="321" ht="15.75" customHeight="1">
      <c r="B321" s="69"/>
    </row>
    <row r="322" ht="15.75" customHeight="1">
      <c r="B322" s="69"/>
    </row>
    <row r="323" ht="15.75" customHeight="1">
      <c r="B323" s="69"/>
    </row>
    <row r="324" ht="15.75" customHeight="1">
      <c r="B324" s="69"/>
    </row>
    <row r="325" ht="15.75" customHeight="1">
      <c r="B325" s="69"/>
    </row>
    <row r="326" ht="15.75" customHeight="1">
      <c r="B326" s="69"/>
    </row>
    <row r="327" ht="15.75" customHeight="1">
      <c r="B327" s="69"/>
    </row>
    <row r="328" ht="15.75" customHeight="1">
      <c r="B328" s="69"/>
    </row>
    <row r="329" ht="15.75" customHeight="1">
      <c r="B329" s="69"/>
    </row>
    <row r="330" ht="15.75" customHeight="1">
      <c r="B330" s="69"/>
    </row>
    <row r="331" ht="15.75" customHeight="1">
      <c r="B331" s="69"/>
    </row>
    <row r="332" ht="15.75" customHeight="1">
      <c r="B332" s="69"/>
    </row>
    <row r="333" ht="15.75" customHeight="1">
      <c r="B333" s="69"/>
    </row>
    <row r="334" ht="15.75" customHeight="1">
      <c r="B334" s="69"/>
    </row>
    <row r="335" ht="15.75" customHeight="1">
      <c r="B335" s="69"/>
    </row>
    <row r="336" ht="15.75" customHeight="1">
      <c r="B336" s="69"/>
    </row>
    <row r="337" ht="15.75" customHeight="1">
      <c r="B337" s="69"/>
    </row>
    <row r="338" ht="15.75" customHeight="1">
      <c r="B338" s="69"/>
    </row>
    <row r="339" ht="15.75" customHeight="1">
      <c r="B339" s="69"/>
    </row>
    <row r="340" ht="15.75" customHeight="1">
      <c r="B340" s="69"/>
    </row>
    <row r="341" ht="15.75" customHeight="1">
      <c r="B341" s="69"/>
    </row>
    <row r="342" ht="15.75" customHeight="1">
      <c r="B342" s="69"/>
    </row>
    <row r="343" ht="15.75" customHeight="1">
      <c r="B343" s="69"/>
    </row>
    <row r="344" ht="15.75" customHeight="1">
      <c r="B344" s="69"/>
    </row>
    <row r="345" ht="15.75" customHeight="1">
      <c r="B345" s="69"/>
    </row>
    <row r="346" ht="15.75" customHeight="1">
      <c r="B346" s="69"/>
    </row>
    <row r="347" ht="15.75" customHeight="1">
      <c r="B347" s="69"/>
    </row>
    <row r="348" ht="15.75" customHeight="1">
      <c r="B348" s="69"/>
    </row>
    <row r="349" ht="15.75" customHeight="1">
      <c r="B349" s="69"/>
    </row>
    <row r="350" ht="15.75" customHeight="1">
      <c r="B350" s="69"/>
    </row>
    <row r="351" ht="15.75" customHeight="1">
      <c r="B351" s="69"/>
    </row>
    <row r="352" ht="15.75" customHeight="1">
      <c r="B352" s="69"/>
    </row>
    <row r="353" ht="15.75" customHeight="1">
      <c r="B353" s="69"/>
    </row>
    <row r="354" ht="15.75" customHeight="1">
      <c r="B354" s="69"/>
    </row>
    <row r="355" ht="15.75" customHeight="1">
      <c r="B355" s="69"/>
    </row>
    <row r="356" ht="15.75" customHeight="1">
      <c r="B356" s="69"/>
    </row>
    <row r="357" ht="15.75" customHeight="1">
      <c r="B357" s="69"/>
    </row>
    <row r="358" ht="15.75" customHeight="1">
      <c r="B358" s="69"/>
    </row>
    <row r="359" ht="15.75" customHeight="1">
      <c r="B359" s="69"/>
    </row>
    <row r="360" ht="15.75" customHeight="1">
      <c r="B360" s="69"/>
    </row>
    <row r="361" ht="15.75" customHeight="1">
      <c r="B361" s="69"/>
    </row>
    <row r="362" ht="15.75" customHeight="1">
      <c r="B362" s="69"/>
    </row>
    <row r="363" ht="15.75" customHeight="1">
      <c r="B363" s="69"/>
    </row>
    <row r="364" ht="15.75" customHeight="1">
      <c r="B364" s="69"/>
    </row>
    <row r="365" ht="15.75" customHeight="1">
      <c r="B365" s="69"/>
    </row>
    <row r="366" ht="15.75" customHeight="1">
      <c r="B366" s="69"/>
    </row>
    <row r="367" ht="15.75" customHeight="1">
      <c r="B367" s="69"/>
    </row>
    <row r="368" ht="15.75" customHeight="1">
      <c r="B368" s="69"/>
    </row>
    <row r="369" ht="15.75" customHeight="1">
      <c r="B369" s="69"/>
    </row>
    <row r="370" ht="15.75" customHeight="1">
      <c r="B370" s="69"/>
    </row>
    <row r="371" ht="15.75" customHeight="1">
      <c r="B371" s="69"/>
    </row>
    <row r="372" ht="15.75" customHeight="1">
      <c r="B372" s="69"/>
    </row>
    <row r="373" ht="15.75" customHeight="1">
      <c r="B373" s="69"/>
    </row>
    <row r="374" ht="15.75" customHeight="1">
      <c r="B374" s="69"/>
    </row>
    <row r="375" ht="15.75" customHeight="1">
      <c r="B375" s="69"/>
    </row>
    <row r="376" ht="15.75" customHeight="1">
      <c r="B376" s="69"/>
    </row>
    <row r="377" ht="15.75" customHeight="1">
      <c r="B377" s="69"/>
    </row>
    <row r="378" ht="15.75" customHeight="1">
      <c r="B378" s="69"/>
    </row>
    <row r="379" ht="15.75" customHeight="1">
      <c r="B379" s="69"/>
    </row>
    <row r="380" ht="15.75" customHeight="1">
      <c r="B380" s="69"/>
    </row>
    <row r="381" ht="15.75" customHeight="1">
      <c r="B381" s="69"/>
    </row>
    <row r="382" ht="15.75" customHeight="1">
      <c r="B382" s="69"/>
    </row>
    <row r="383" ht="15.75" customHeight="1">
      <c r="B383" s="69"/>
    </row>
    <row r="384" ht="15.75" customHeight="1">
      <c r="B384" s="69"/>
    </row>
    <row r="385" ht="15.75" customHeight="1">
      <c r="B385" s="69"/>
    </row>
    <row r="386" ht="15.75" customHeight="1">
      <c r="B386" s="69"/>
    </row>
    <row r="387" ht="15.75" customHeight="1">
      <c r="B387" s="69"/>
    </row>
    <row r="388" ht="15.75" customHeight="1">
      <c r="B388" s="69"/>
    </row>
    <row r="389" ht="15.75" customHeight="1">
      <c r="B389" s="69"/>
    </row>
    <row r="390" ht="15.75" customHeight="1">
      <c r="B390" s="69"/>
    </row>
    <row r="391" ht="15.75" customHeight="1">
      <c r="B391" s="69"/>
    </row>
    <row r="392" ht="15.75" customHeight="1">
      <c r="B392" s="69"/>
    </row>
    <row r="393" ht="15.75" customHeight="1">
      <c r="B393" s="69"/>
    </row>
    <row r="394" ht="15.75" customHeight="1">
      <c r="B394" s="69"/>
    </row>
    <row r="395" ht="15.75" customHeight="1">
      <c r="B395" s="69"/>
    </row>
    <row r="396" ht="15.75" customHeight="1">
      <c r="B396" s="69"/>
    </row>
    <row r="397" ht="15.75" customHeight="1">
      <c r="B397" s="69"/>
    </row>
    <row r="398" ht="15.75" customHeight="1">
      <c r="B398" s="69"/>
    </row>
    <row r="399" ht="15.75" customHeight="1">
      <c r="B399" s="69"/>
    </row>
    <row r="400" ht="15.75" customHeight="1">
      <c r="B400" s="69"/>
    </row>
    <row r="401" ht="15.75" customHeight="1">
      <c r="B401" s="69"/>
    </row>
    <row r="402" ht="15.75" customHeight="1">
      <c r="B402" s="69"/>
    </row>
    <row r="403" ht="15.75" customHeight="1">
      <c r="B403" s="69"/>
    </row>
    <row r="404" ht="15.75" customHeight="1">
      <c r="B404" s="69"/>
    </row>
    <row r="405" ht="15.75" customHeight="1">
      <c r="B405" s="69"/>
    </row>
    <row r="406" ht="15.75" customHeight="1">
      <c r="B406" s="69"/>
    </row>
    <row r="407" ht="15.75" customHeight="1">
      <c r="B407" s="69"/>
    </row>
    <row r="408" ht="15.75" customHeight="1">
      <c r="B408" s="69"/>
    </row>
    <row r="409" ht="15.75" customHeight="1">
      <c r="B409" s="69"/>
    </row>
    <row r="410" ht="15.75" customHeight="1">
      <c r="B410" s="69"/>
    </row>
    <row r="411" ht="15.75" customHeight="1">
      <c r="B411" s="69"/>
    </row>
    <row r="412" ht="15.75" customHeight="1">
      <c r="B412" s="69"/>
    </row>
    <row r="413" ht="15.75" customHeight="1">
      <c r="B413" s="69"/>
    </row>
    <row r="414" ht="15.75" customHeight="1">
      <c r="B414" s="69"/>
    </row>
    <row r="415" ht="15.75" customHeight="1">
      <c r="B415" s="69"/>
    </row>
    <row r="416" ht="15.75" customHeight="1">
      <c r="B416" s="69"/>
    </row>
    <row r="417" ht="15.75" customHeight="1">
      <c r="B417" s="69"/>
    </row>
    <row r="418" ht="15.75" customHeight="1">
      <c r="B418" s="69"/>
    </row>
    <row r="419" ht="15.75" customHeight="1">
      <c r="B419" s="69"/>
    </row>
    <row r="420" ht="15.75" customHeight="1">
      <c r="B420" s="69"/>
    </row>
    <row r="421" ht="15.75" customHeight="1">
      <c r="B421" s="69"/>
    </row>
    <row r="422" ht="15.75" customHeight="1">
      <c r="B422" s="69"/>
    </row>
    <row r="423" ht="15.75" customHeight="1">
      <c r="B423" s="69"/>
    </row>
    <row r="424" ht="15.75" customHeight="1">
      <c r="B424" s="69"/>
    </row>
    <row r="425" ht="15.75" customHeight="1">
      <c r="B425" s="69"/>
    </row>
    <row r="426" ht="15.75" customHeight="1">
      <c r="B426" s="69"/>
    </row>
    <row r="427" ht="15.75" customHeight="1">
      <c r="B427" s="69"/>
    </row>
    <row r="428" ht="15.75" customHeight="1">
      <c r="B428" s="69"/>
    </row>
    <row r="429" ht="15.75" customHeight="1">
      <c r="B429" s="69"/>
    </row>
    <row r="430" ht="15.75" customHeight="1">
      <c r="B430" s="69"/>
    </row>
    <row r="431" ht="15.75" customHeight="1">
      <c r="B431" s="69"/>
    </row>
    <row r="432" ht="15.75" customHeight="1">
      <c r="B432" s="69"/>
    </row>
    <row r="433" ht="15.75" customHeight="1">
      <c r="B433" s="69"/>
    </row>
    <row r="434" ht="15.75" customHeight="1">
      <c r="B434" s="69"/>
    </row>
    <row r="435" ht="15.75" customHeight="1">
      <c r="B435" s="69"/>
    </row>
    <row r="436" ht="15.75" customHeight="1">
      <c r="B436" s="69"/>
    </row>
    <row r="437" ht="15.75" customHeight="1">
      <c r="B437" s="69"/>
    </row>
    <row r="438" ht="15.75" customHeight="1">
      <c r="B438" s="69"/>
    </row>
    <row r="439" ht="15.75" customHeight="1">
      <c r="B439" s="69"/>
    </row>
    <row r="440" ht="15.75" customHeight="1">
      <c r="B440" s="69"/>
    </row>
    <row r="441" ht="15.75" customHeight="1">
      <c r="B441" s="69"/>
    </row>
    <row r="442" ht="15.75" customHeight="1">
      <c r="B442" s="69"/>
    </row>
    <row r="443" ht="15.75" customHeight="1">
      <c r="B443" s="69"/>
    </row>
    <row r="444" ht="15.75" customHeight="1">
      <c r="B444" s="69"/>
    </row>
    <row r="445" ht="15.75" customHeight="1">
      <c r="B445" s="69"/>
    </row>
    <row r="446" ht="15.75" customHeight="1">
      <c r="B446" s="69"/>
    </row>
    <row r="447" ht="15.75" customHeight="1">
      <c r="B447" s="69"/>
    </row>
    <row r="448" ht="15.75" customHeight="1">
      <c r="B448" s="69"/>
    </row>
    <row r="449" ht="15.75" customHeight="1">
      <c r="B449" s="69"/>
    </row>
    <row r="450" ht="15.75" customHeight="1">
      <c r="B450" s="69"/>
    </row>
    <row r="451" ht="15.75" customHeight="1">
      <c r="B451" s="69"/>
    </row>
    <row r="452" ht="15.75" customHeight="1">
      <c r="B452" s="69"/>
    </row>
    <row r="453" ht="15.75" customHeight="1">
      <c r="B453" s="69"/>
    </row>
    <row r="454" ht="15.75" customHeight="1">
      <c r="B454" s="69"/>
    </row>
    <row r="455" ht="15.75" customHeight="1">
      <c r="B455" s="69"/>
    </row>
    <row r="456" ht="15.75" customHeight="1">
      <c r="B456" s="69"/>
    </row>
    <row r="457" ht="15.75" customHeight="1">
      <c r="B457" s="69"/>
    </row>
    <row r="458" ht="15.75" customHeight="1">
      <c r="B458" s="69"/>
    </row>
    <row r="459" ht="15.75" customHeight="1">
      <c r="B459" s="69"/>
    </row>
    <row r="460" ht="15.75" customHeight="1">
      <c r="B460" s="69"/>
    </row>
    <row r="461" ht="15.75" customHeight="1">
      <c r="B461" s="69"/>
    </row>
    <row r="462" ht="15.75" customHeight="1">
      <c r="B462" s="69"/>
    </row>
    <row r="463" ht="15.75" customHeight="1">
      <c r="B463" s="69"/>
    </row>
    <row r="464" ht="15.75" customHeight="1">
      <c r="B464" s="69"/>
    </row>
    <row r="465" ht="15.75" customHeight="1">
      <c r="B465" s="69"/>
    </row>
    <row r="466" ht="15.75" customHeight="1">
      <c r="B466" s="69"/>
    </row>
    <row r="467" ht="15.75" customHeight="1">
      <c r="B467" s="69"/>
    </row>
    <row r="468" ht="15.75" customHeight="1">
      <c r="B468" s="69"/>
    </row>
    <row r="469" ht="15.75" customHeight="1">
      <c r="B469" s="69"/>
    </row>
    <row r="470" ht="15.75" customHeight="1">
      <c r="B470" s="69"/>
    </row>
    <row r="471" ht="15.75" customHeight="1">
      <c r="B471" s="69"/>
    </row>
    <row r="472" ht="15.75" customHeight="1">
      <c r="B472" s="69"/>
    </row>
    <row r="473" ht="15.75" customHeight="1">
      <c r="B473" s="69"/>
    </row>
    <row r="474" ht="15.75" customHeight="1">
      <c r="B474" s="69"/>
    </row>
    <row r="475" ht="15.75" customHeight="1">
      <c r="B475" s="69"/>
    </row>
    <row r="476" ht="15.75" customHeight="1">
      <c r="B476" s="69"/>
    </row>
    <row r="477" ht="15.75" customHeight="1">
      <c r="B477" s="69"/>
    </row>
    <row r="478" ht="15.75" customHeight="1">
      <c r="B478" s="69"/>
    </row>
    <row r="479" ht="15.75" customHeight="1">
      <c r="B479" s="69"/>
    </row>
    <row r="480" ht="15.75" customHeight="1">
      <c r="B480" s="69"/>
    </row>
    <row r="481" ht="15.75" customHeight="1">
      <c r="B481" s="69"/>
    </row>
    <row r="482" ht="15.75" customHeight="1">
      <c r="B482" s="69"/>
    </row>
    <row r="483" ht="15.75" customHeight="1">
      <c r="B483" s="69"/>
    </row>
    <row r="484" ht="15.75" customHeight="1">
      <c r="B484" s="69"/>
    </row>
    <row r="485" ht="15.75" customHeight="1">
      <c r="B485" s="69"/>
    </row>
    <row r="486" ht="15.75" customHeight="1">
      <c r="B486" s="69"/>
    </row>
    <row r="487" ht="15.75" customHeight="1">
      <c r="B487" s="69"/>
    </row>
    <row r="488" ht="15.75" customHeight="1">
      <c r="B488" s="69"/>
    </row>
    <row r="489" ht="15.75" customHeight="1">
      <c r="B489" s="69"/>
    </row>
    <row r="490" ht="15.75" customHeight="1">
      <c r="B490" s="69"/>
    </row>
    <row r="491" ht="15.75" customHeight="1">
      <c r="B491" s="69"/>
    </row>
    <row r="492" ht="15.75" customHeight="1">
      <c r="B492" s="69"/>
    </row>
    <row r="493" ht="15.75" customHeight="1">
      <c r="B493" s="69"/>
    </row>
    <row r="494" ht="15.75" customHeight="1">
      <c r="B494" s="69"/>
    </row>
    <row r="495" ht="15.75" customHeight="1">
      <c r="B495" s="69"/>
    </row>
    <row r="496" ht="15.75" customHeight="1">
      <c r="B496" s="69"/>
    </row>
    <row r="497" ht="15.75" customHeight="1">
      <c r="B497" s="69"/>
    </row>
    <row r="498" ht="15.75" customHeight="1">
      <c r="B498" s="69"/>
    </row>
    <row r="499" ht="15.75" customHeight="1">
      <c r="B499" s="69"/>
    </row>
    <row r="500" ht="15.75" customHeight="1">
      <c r="B500" s="69"/>
    </row>
    <row r="501" ht="15.75" customHeight="1">
      <c r="B501" s="69"/>
    </row>
    <row r="502" ht="15.75" customHeight="1">
      <c r="B502" s="69"/>
    </row>
    <row r="503" ht="15.75" customHeight="1">
      <c r="B503" s="69"/>
    </row>
    <row r="504" ht="15.75" customHeight="1">
      <c r="B504" s="69"/>
    </row>
    <row r="505" ht="15.75" customHeight="1">
      <c r="B505" s="69"/>
    </row>
    <row r="506" ht="15.75" customHeight="1">
      <c r="B506" s="69"/>
    </row>
    <row r="507" ht="15.75" customHeight="1">
      <c r="B507" s="69"/>
    </row>
    <row r="508" ht="15.75" customHeight="1">
      <c r="B508" s="69"/>
    </row>
    <row r="509" ht="15.75" customHeight="1">
      <c r="B509" s="69"/>
    </row>
    <row r="510" ht="15.75" customHeight="1">
      <c r="B510" s="69"/>
    </row>
    <row r="511" ht="15.75" customHeight="1">
      <c r="B511" s="69"/>
    </row>
    <row r="512" ht="15.75" customHeight="1">
      <c r="B512" s="69"/>
    </row>
    <row r="513" ht="15.75" customHeight="1">
      <c r="B513" s="69"/>
    </row>
    <row r="514" ht="15.75" customHeight="1">
      <c r="B514" s="69"/>
    </row>
    <row r="515" ht="15.75" customHeight="1">
      <c r="B515" s="69"/>
    </row>
    <row r="516" ht="15.75" customHeight="1">
      <c r="B516" s="69"/>
    </row>
    <row r="517" ht="15.75" customHeight="1">
      <c r="B517" s="69"/>
    </row>
    <row r="518" ht="15.75" customHeight="1">
      <c r="B518" s="69"/>
    </row>
    <row r="519" ht="15.75" customHeight="1">
      <c r="B519" s="69"/>
    </row>
    <row r="520" ht="15.75" customHeight="1">
      <c r="B520" s="69"/>
    </row>
    <row r="521" ht="15.75" customHeight="1">
      <c r="B521" s="69"/>
    </row>
    <row r="522" ht="15.75" customHeight="1">
      <c r="B522" s="69"/>
    </row>
    <row r="523" ht="15.75" customHeight="1">
      <c r="B523" s="69"/>
    </row>
    <row r="524" ht="15.75" customHeight="1">
      <c r="B524" s="69"/>
    </row>
    <row r="525" ht="15.75" customHeight="1">
      <c r="B525" s="69"/>
    </row>
    <row r="526" ht="15.75" customHeight="1">
      <c r="B526" s="69"/>
    </row>
    <row r="527" ht="15.75" customHeight="1">
      <c r="B527" s="69"/>
    </row>
    <row r="528" ht="15.75" customHeight="1">
      <c r="B528" s="69"/>
    </row>
    <row r="529" ht="15.75" customHeight="1">
      <c r="B529" s="69"/>
    </row>
    <row r="530" ht="15.75" customHeight="1">
      <c r="B530" s="69"/>
    </row>
    <row r="531" ht="15.75" customHeight="1">
      <c r="B531" s="69"/>
    </row>
    <row r="532" ht="15.75" customHeight="1">
      <c r="B532" s="69"/>
    </row>
    <row r="533" ht="15.75" customHeight="1">
      <c r="B533" s="69"/>
    </row>
    <row r="534" ht="15.75" customHeight="1">
      <c r="B534" s="69"/>
    </row>
    <row r="535" ht="15.75" customHeight="1">
      <c r="B535" s="69"/>
    </row>
    <row r="536" ht="15.75" customHeight="1">
      <c r="B536" s="69"/>
    </row>
    <row r="537" ht="15.75" customHeight="1">
      <c r="B537" s="69"/>
    </row>
    <row r="538" ht="15.75" customHeight="1">
      <c r="B538" s="69"/>
    </row>
    <row r="539" ht="15.75" customHeight="1">
      <c r="B539" s="69"/>
    </row>
    <row r="540" ht="15.75" customHeight="1">
      <c r="B540" s="69"/>
    </row>
    <row r="541" ht="15.75" customHeight="1">
      <c r="B541" s="69"/>
    </row>
    <row r="542" ht="15.75" customHeight="1">
      <c r="B542" s="69"/>
    </row>
    <row r="543" ht="15.75" customHeight="1">
      <c r="B543" s="69"/>
    </row>
    <row r="544" ht="15.75" customHeight="1">
      <c r="B544" s="69"/>
    </row>
    <row r="545" ht="15.75" customHeight="1">
      <c r="B545" s="69"/>
    </row>
    <row r="546" ht="15.75" customHeight="1">
      <c r="B546" s="69"/>
    </row>
    <row r="547" ht="15.75" customHeight="1">
      <c r="B547" s="69"/>
    </row>
    <row r="548" ht="15.75" customHeight="1">
      <c r="B548" s="69"/>
    </row>
    <row r="549" ht="15.75" customHeight="1">
      <c r="B549" s="69"/>
    </row>
    <row r="550" ht="15.75" customHeight="1">
      <c r="B550" s="69"/>
    </row>
    <row r="551" ht="15.75" customHeight="1">
      <c r="B551" s="69"/>
    </row>
    <row r="552" ht="15.75" customHeight="1">
      <c r="B552" s="69"/>
    </row>
    <row r="553" ht="15.75" customHeight="1">
      <c r="B553" s="69"/>
    </row>
    <row r="554" ht="15.75" customHeight="1">
      <c r="B554" s="69"/>
    </row>
    <row r="555" ht="15.75" customHeight="1">
      <c r="B555" s="69"/>
    </row>
    <row r="556" ht="15.75" customHeight="1">
      <c r="B556" s="69"/>
    </row>
    <row r="557" ht="15.75" customHeight="1">
      <c r="B557" s="69"/>
    </row>
    <row r="558" ht="15.75" customHeight="1">
      <c r="B558" s="69"/>
    </row>
    <row r="559" ht="15.75" customHeight="1">
      <c r="B559" s="69"/>
    </row>
    <row r="560" ht="15.75" customHeight="1">
      <c r="B560" s="69"/>
    </row>
    <row r="561" ht="15.75" customHeight="1">
      <c r="B561" s="69"/>
    </row>
    <row r="562" ht="15.75" customHeight="1">
      <c r="B562" s="69"/>
    </row>
    <row r="563" ht="15.75" customHeight="1">
      <c r="B563" s="69"/>
    </row>
    <row r="564" ht="15.75" customHeight="1">
      <c r="B564" s="69"/>
    </row>
    <row r="565" ht="15.75" customHeight="1">
      <c r="B565" s="69"/>
    </row>
    <row r="566" ht="15.75" customHeight="1">
      <c r="B566" s="69"/>
    </row>
    <row r="567" ht="15.75" customHeight="1">
      <c r="B567" s="69"/>
    </row>
    <row r="568" ht="15.75" customHeight="1">
      <c r="B568" s="69"/>
    </row>
    <row r="569" ht="15.75" customHeight="1">
      <c r="B569" s="69"/>
    </row>
    <row r="570" ht="15.75" customHeight="1">
      <c r="B570" s="69"/>
    </row>
    <row r="571" ht="15.75" customHeight="1">
      <c r="B571" s="69"/>
    </row>
    <row r="572" ht="15.75" customHeight="1">
      <c r="B572" s="69"/>
    </row>
    <row r="573" ht="15.75" customHeight="1">
      <c r="B573" s="69"/>
    </row>
    <row r="574" ht="15.75" customHeight="1">
      <c r="B574" s="69"/>
    </row>
    <row r="575" ht="15.75" customHeight="1">
      <c r="B575" s="69"/>
    </row>
    <row r="576" ht="15.75" customHeight="1">
      <c r="B576" s="69"/>
    </row>
    <row r="577" ht="15.75" customHeight="1">
      <c r="B577" s="69"/>
    </row>
    <row r="578" ht="15.75" customHeight="1">
      <c r="B578" s="69"/>
    </row>
    <row r="579" ht="15.75" customHeight="1">
      <c r="B579" s="69"/>
    </row>
    <row r="580" ht="15.75" customHeight="1">
      <c r="B580" s="69"/>
    </row>
    <row r="581" ht="15.75" customHeight="1">
      <c r="B581" s="69"/>
    </row>
    <row r="582" ht="15.75" customHeight="1">
      <c r="B582" s="69"/>
    </row>
    <row r="583" ht="15.75" customHeight="1">
      <c r="B583" s="69"/>
    </row>
    <row r="584" ht="15.75" customHeight="1">
      <c r="B584" s="69"/>
    </row>
    <row r="585" ht="15.75" customHeight="1">
      <c r="B585" s="69"/>
    </row>
    <row r="586" ht="15.75" customHeight="1">
      <c r="B586" s="69"/>
    </row>
    <row r="587" ht="15.75" customHeight="1">
      <c r="B587" s="69"/>
    </row>
    <row r="588" ht="15.75" customHeight="1">
      <c r="B588" s="69"/>
    </row>
    <row r="589" ht="15.75" customHeight="1">
      <c r="B589" s="69"/>
    </row>
    <row r="590" ht="15.75" customHeight="1">
      <c r="B590" s="69"/>
    </row>
    <row r="591" ht="15.75" customHeight="1">
      <c r="B591" s="69"/>
    </row>
    <row r="592" ht="15.75" customHeight="1">
      <c r="B592" s="69"/>
    </row>
    <row r="593" ht="15.75" customHeight="1">
      <c r="B593" s="69"/>
    </row>
    <row r="594" ht="15.75" customHeight="1">
      <c r="B594" s="69"/>
    </row>
    <row r="595" ht="15.75" customHeight="1">
      <c r="B595" s="69"/>
    </row>
    <row r="596" ht="15.75" customHeight="1">
      <c r="B596" s="69"/>
    </row>
    <row r="597" ht="15.75" customHeight="1">
      <c r="B597" s="69"/>
    </row>
    <row r="598" ht="15.75" customHeight="1">
      <c r="B598" s="69"/>
    </row>
    <row r="599" ht="15.75" customHeight="1">
      <c r="B599" s="69"/>
    </row>
    <row r="600" ht="15.75" customHeight="1">
      <c r="B600" s="69"/>
    </row>
    <row r="601" ht="15.75" customHeight="1">
      <c r="B601" s="69"/>
    </row>
    <row r="602" ht="15.75" customHeight="1">
      <c r="B602" s="69"/>
    </row>
    <row r="603" ht="15.75" customHeight="1">
      <c r="B603" s="69"/>
    </row>
    <row r="604" ht="15.75" customHeight="1">
      <c r="B604" s="69"/>
    </row>
    <row r="605" ht="15.75" customHeight="1">
      <c r="B605" s="69"/>
    </row>
    <row r="606" ht="15.75" customHeight="1">
      <c r="B606" s="69"/>
    </row>
    <row r="607" ht="15.75" customHeight="1">
      <c r="B607" s="69"/>
    </row>
    <row r="608" ht="15.75" customHeight="1">
      <c r="B608" s="69"/>
    </row>
    <row r="609" ht="15.75" customHeight="1">
      <c r="B609" s="69"/>
    </row>
    <row r="610" ht="15.75" customHeight="1">
      <c r="B610" s="69"/>
    </row>
    <row r="611" ht="15.75" customHeight="1">
      <c r="B611" s="69"/>
    </row>
    <row r="612" ht="15.75" customHeight="1">
      <c r="B612" s="69"/>
    </row>
    <row r="613" ht="15.75" customHeight="1">
      <c r="B613" s="69"/>
    </row>
    <row r="614" ht="15.75" customHeight="1">
      <c r="B614" s="69"/>
    </row>
    <row r="615" ht="15.75" customHeight="1">
      <c r="B615" s="69"/>
    </row>
    <row r="616" ht="15.75" customHeight="1">
      <c r="B616" s="69"/>
    </row>
    <row r="617" ht="15.75" customHeight="1">
      <c r="B617" s="69"/>
    </row>
    <row r="618" ht="15.75" customHeight="1">
      <c r="B618" s="69"/>
    </row>
    <row r="619" ht="15.75" customHeight="1">
      <c r="B619" s="69"/>
    </row>
    <row r="620" ht="15.75" customHeight="1">
      <c r="B620" s="69"/>
    </row>
    <row r="621" ht="15.75" customHeight="1">
      <c r="B621" s="69"/>
    </row>
    <row r="622" ht="15.75" customHeight="1">
      <c r="B622" s="69"/>
    </row>
    <row r="623" ht="15.75" customHeight="1">
      <c r="B623" s="69"/>
    </row>
    <row r="624" ht="15.75" customHeight="1">
      <c r="B624" s="69"/>
    </row>
    <row r="625" ht="15.75" customHeight="1">
      <c r="B625" s="69"/>
    </row>
    <row r="626" ht="15.75" customHeight="1">
      <c r="B626" s="69"/>
    </row>
    <row r="627" ht="15.75" customHeight="1">
      <c r="B627" s="69"/>
    </row>
    <row r="628" ht="15.75" customHeight="1">
      <c r="B628" s="69"/>
    </row>
    <row r="629" ht="15.75" customHeight="1">
      <c r="B629" s="69"/>
    </row>
    <row r="630" ht="15.75" customHeight="1">
      <c r="B630" s="69"/>
    </row>
    <row r="631" ht="15.75" customHeight="1">
      <c r="B631" s="69"/>
    </row>
    <row r="632" ht="15.75" customHeight="1">
      <c r="B632" s="69"/>
    </row>
    <row r="633" ht="15.75" customHeight="1">
      <c r="B633" s="69"/>
    </row>
    <row r="634" ht="15.75" customHeight="1">
      <c r="B634" s="69"/>
    </row>
    <row r="635" ht="15.75" customHeight="1">
      <c r="B635" s="69"/>
    </row>
    <row r="636" ht="15.75" customHeight="1">
      <c r="B636" s="69"/>
    </row>
    <row r="637" ht="15.75" customHeight="1">
      <c r="B637" s="69"/>
    </row>
    <row r="638" ht="15.75" customHeight="1">
      <c r="B638" s="69"/>
    </row>
    <row r="639" ht="15.75" customHeight="1">
      <c r="B639" s="69"/>
    </row>
    <row r="640" ht="15.75" customHeight="1">
      <c r="B640" s="69"/>
    </row>
    <row r="641" ht="15.75" customHeight="1">
      <c r="B641" s="69"/>
    </row>
    <row r="642" ht="15.75" customHeight="1">
      <c r="B642" s="69"/>
    </row>
    <row r="643" ht="15.75" customHeight="1">
      <c r="B643" s="69"/>
    </row>
    <row r="644" ht="15.75" customHeight="1">
      <c r="B644" s="69"/>
    </row>
    <row r="645" ht="15.75" customHeight="1">
      <c r="B645" s="69"/>
    </row>
    <row r="646" ht="15.75" customHeight="1">
      <c r="B646" s="69"/>
    </row>
    <row r="647" ht="15.75" customHeight="1">
      <c r="B647" s="69"/>
    </row>
    <row r="648" ht="15.75" customHeight="1">
      <c r="B648" s="69"/>
    </row>
    <row r="649" ht="15.75" customHeight="1">
      <c r="B649" s="69"/>
    </row>
    <row r="650" ht="15.75" customHeight="1">
      <c r="B650" s="69"/>
    </row>
    <row r="651" ht="15.75" customHeight="1">
      <c r="B651" s="69"/>
    </row>
    <row r="652" ht="15.75" customHeight="1">
      <c r="B652" s="69"/>
    </row>
    <row r="653" ht="15.75" customHeight="1">
      <c r="B653" s="69"/>
    </row>
    <row r="654" ht="15.75" customHeight="1">
      <c r="B654" s="69"/>
    </row>
    <row r="655" ht="15.75" customHeight="1">
      <c r="B655" s="69"/>
    </row>
    <row r="656" ht="15.75" customHeight="1">
      <c r="B656" s="69"/>
    </row>
    <row r="657" ht="15.75" customHeight="1">
      <c r="B657" s="69"/>
    </row>
    <row r="658" ht="15.75" customHeight="1">
      <c r="B658" s="69"/>
    </row>
    <row r="659" ht="15.75" customHeight="1">
      <c r="B659" s="69"/>
    </row>
    <row r="660" ht="15.75" customHeight="1">
      <c r="B660" s="69"/>
    </row>
    <row r="661" ht="15.75" customHeight="1">
      <c r="B661" s="69"/>
    </row>
    <row r="662" ht="15.75" customHeight="1">
      <c r="B662" s="69"/>
    </row>
    <row r="663" ht="15.75" customHeight="1">
      <c r="B663" s="69"/>
    </row>
    <row r="664" ht="15.75" customHeight="1">
      <c r="B664" s="69"/>
    </row>
    <row r="665" ht="15.75" customHeight="1">
      <c r="B665" s="69"/>
    </row>
    <row r="666" ht="15.75" customHeight="1">
      <c r="B666" s="69"/>
    </row>
    <row r="667" ht="15.75" customHeight="1">
      <c r="B667" s="69"/>
    </row>
    <row r="668" ht="15.75" customHeight="1">
      <c r="B668" s="69"/>
    </row>
    <row r="669" ht="15.75" customHeight="1">
      <c r="B669" s="69"/>
    </row>
    <row r="670" ht="15.75" customHeight="1">
      <c r="B670" s="69"/>
    </row>
    <row r="671" ht="15.75" customHeight="1">
      <c r="B671" s="69"/>
    </row>
    <row r="672" ht="15.75" customHeight="1">
      <c r="B672" s="69"/>
    </row>
    <row r="673" ht="15.75" customHeight="1">
      <c r="B673" s="69"/>
    </row>
    <row r="674" ht="15.75" customHeight="1">
      <c r="B674" s="69"/>
    </row>
    <row r="675" ht="15.75" customHeight="1">
      <c r="B675" s="69"/>
    </row>
    <row r="676" ht="15.75" customHeight="1">
      <c r="B676" s="69"/>
    </row>
    <row r="677" ht="15.75" customHeight="1">
      <c r="B677" s="69"/>
    </row>
    <row r="678" ht="15.75" customHeight="1">
      <c r="B678" s="69"/>
    </row>
    <row r="679" ht="15.75" customHeight="1">
      <c r="B679" s="69"/>
    </row>
    <row r="680" ht="15.75" customHeight="1">
      <c r="B680" s="69"/>
    </row>
    <row r="681" ht="15.75" customHeight="1">
      <c r="B681" s="69"/>
    </row>
    <row r="682" ht="15.75" customHeight="1">
      <c r="B682" s="69"/>
    </row>
    <row r="683" ht="15.75" customHeight="1">
      <c r="B683" s="69"/>
    </row>
    <row r="684" ht="15.75" customHeight="1">
      <c r="B684" s="69"/>
    </row>
    <row r="685" ht="15.75" customHeight="1">
      <c r="B685" s="69"/>
    </row>
    <row r="686" ht="15.75" customHeight="1">
      <c r="B686" s="69"/>
    </row>
    <row r="687" ht="15.75" customHeight="1">
      <c r="B687" s="69"/>
    </row>
    <row r="688" ht="15.75" customHeight="1">
      <c r="B688" s="69"/>
    </row>
    <row r="689" ht="15.75" customHeight="1">
      <c r="B689" s="69"/>
    </row>
    <row r="690" ht="15.75" customHeight="1">
      <c r="B690" s="69"/>
    </row>
    <row r="691" ht="15.75" customHeight="1">
      <c r="B691" s="69"/>
    </row>
    <row r="692" ht="15.75" customHeight="1">
      <c r="B692" s="69"/>
    </row>
    <row r="693" ht="15.75" customHeight="1">
      <c r="B693" s="69"/>
    </row>
    <row r="694" ht="15.75" customHeight="1">
      <c r="B694" s="69"/>
    </row>
    <row r="695" ht="15.75" customHeight="1">
      <c r="B695" s="69"/>
    </row>
    <row r="696" ht="15.75" customHeight="1">
      <c r="B696" s="69"/>
    </row>
    <row r="697" ht="15.75" customHeight="1">
      <c r="B697" s="69"/>
    </row>
    <row r="698" ht="15.75" customHeight="1">
      <c r="B698" s="69"/>
    </row>
    <row r="699" ht="15.75" customHeight="1">
      <c r="B699" s="69"/>
    </row>
    <row r="700" ht="15.75" customHeight="1">
      <c r="B700" s="69"/>
    </row>
    <row r="701" ht="15.75" customHeight="1">
      <c r="B701" s="69"/>
    </row>
    <row r="702" ht="15.75" customHeight="1">
      <c r="B702" s="69"/>
    </row>
    <row r="703" ht="15.75" customHeight="1">
      <c r="B703" s="69"/>
    </row>
    <row r="704" ht="15.75" customHeight="1">
      <c r="B704" s="69"/>
    </row>
    <row r="705" ht="15.75" customHeight="1">
      <c r="B705" s="69"/>
    </row>
    <row r="706" ht="15.75" customHeight="1">
      <c r="B706" s="69"/>
    </row>
    <row r="707" ht="15.75" customHeight="1">
      <c r="B707" s="69"/>
    </row>
    <row r="708" ht="15.75" customHeight="1">
      <c r="B708" s="69"/>
    </row>
    <row r="709" ht="15.75" customHeight="1">
      <c r="B709" s="69"/>
    </row>
    <row r="710" ht="15.75" customHeight="1">
      <c r="B710" s="69"/>
    </row>
    <row r="711" ht="15.75" customHeight="1">
      <c r="B711" s="69"/>
    </row>
    <row r="712" ht="15.75" customHeight="1">
      <c r="B712" s="69"/>
    </row>
    <row r="713" ht="15.75" customHeight="1">
      <c r="B713" s="69"/>
    </row>
    <row r="714" ht="15.75" customHeight="1">
      <c r="B714" s="69"/>
    </row>
    <row r="715" ht="15.75" customHeight="1">
      <c r="B715" s="69"/>
    </row>
    <row r="716" ht="15.75" customHeight="1">
      <c r="B716" s="69"/>
    </row>
    <row r="717" ht="15.75" customHeight="1">
      <c r="B717" s="69"/>
    </row>
    <row r="718" ht="15.75" customHeight="1">
      <c r="B718" s="69"/>
    </row>
    <row r="719" ht="15.75" customHeight="1">
      <c r="B719" s="69"/>
    </row>
    <row r="720" ht="15.75" customHeight="1">
      <c r="B720" s="69"/>
    </row>
    <row r="721" ht="15.75" customHeight="1">
      <c r="B721" s="69"/>
    </row>
    <row r="722" ht="15.75" customHeight="1">
      <c r="B722" s="69"/>
    </row>
    <row r="723" ht="15.75" customHeight="1">
      <c r="B723" s="69"/>
    </row>
    <row r="724" ht="15.75" customHeight="1">
      <c r="B724" s="69"/>
    </row>
    <row r="725" ht="15.75" customHeight="1">
      <c r="B725" s="69"/>
    </row>
    <row r="726" ht="15.75" customHeight="1">
      <c r="B726" s="69"/>
    </row>
    <row r="727" ht="15.75" customHeight="1">
      <c r="B727" s="69"/>
    </row>
    <row r="728" ht="15.75" customHeight="1">
      <c r="B728" s="69"/>
    </row>
    <row r="729" ht="15.75" customHeight="1">
      <c r="B729" s="69"/>
    </row>
    <row r="730" ht="15.75" customHeight="1">
      <c r="B730" s="69"/>
    </row>
    <row r="731" ht="15.75" customHeight="1">
      <c r="B731" s="69"/>
    </row>
    <row r="732" ht="15.75" customHeight="1">
      <c r="B732" s="69"/>
    </row>
    <row r="733" ht="15.75" customHeight="1">
      <c r="B733" s="69"/>
    </row>
    <row r="734" ht="15.75" customHeight="1">
      <c r="B734" s="69"/>
    </row>
    <row r="735" ht="15.75" customHeight="1">
      <c r="B735" s="69"/>
    </row>
    <row r="736" ht="15.75" customHeight="1">
      <c r="B736" s="69"/>
    </row>
    <row r="737" ht="15.75" customHeight="1">
      <c r="B737" s="69"/>
    </row>
    <row r="738" ht="15.75" customHeight="1">
      <c r="B738" s="69"/>
    </row>
    <row r="739" ht="15.75" customHeight="1">
      <c r="B739" s="69"/>
    </row>
    <row r="740" ht="15.75" customHeight="1">
      <c r="B740" s="69"/>
    </row>
    <row r="741" ht="15.75" customHeight="1">
      <c r="B741" s="69"/>
    </row>
    <row r="742" ht="15.75" customHeight="1">
      <c r="B742" s="69"/>
    </row>
    <row r="743" ht="15.75" customHeight="1">
      <c r="B743" s="69"/>
    </row>
    <row r="744" ht="15.75" customHeight="1">
      <c r="B744" s="69"/>
    </row>
    <row r="745" ht="15.75" customHeight="1">
      <c r="B745" s="69"/>
    </row>
    <row r="746" ht="15.75" customHeight="1">
      <c r="B746" s="69"/>
    </row>
    <row r="747" ht="15.75" customHeight="1">
      <c r="B747" s="69"/>
    </row>
    <row r="748" ht="15.75" customHeight="1">
      <c r="B748" s="69"/>
    </row>
    <row r="749" ht="15.75" customHeight="1">
      <c r="B749" s="69"/>
    </row>
    <row r="750" ht="15.75" customHeight="1">
      <c r="B750" s="69"/>
    </row>
    <row r="751" ht="15.75" customHeight="1">
      <c r="B751" s="69"/>
    </row>
    <row r="752" ht="15.75" customHeight="1">
      <c r="B752" s="69"/>
    </row>
    <row r="753" ht="15.75" customHeight="1">
      <c r="B753" s="69"/>
    </row>
    <row r="754" ht="15.75" customHeight="1">
      <c r="B754" s="69"/>
    </row>
    <row r="755" ht="15.75" customHeight="1">
      <c r="B755" s="69"/>
    </row>
    <row r="756" ht="15.75" customHeight="1">
      <c r="B756" s="69"/>
    </row>
    <row r="757" ht="15.75" customHeight="1">
      <c r="B757" s="69"/>
    </row>
    <row r="758" ht="15.75" customHeight="1">
      <c r="B758" s="69"/>
    </row>
    <row r="759" ht="15.75" customHeight="1">
      <c r="B759" s="69"/>
    </row>
    <row r="760" ht="15.75" customHeight="1">
      <c r="B760" s="69"/>
    </row>
    <row r="761" ht="15.75" customHeight="1">
      <c r="B761" s="69"/>
    </row>
    <row r="762" ht="15.75" customHeight="1">
      <c r="B762" s="69"/>
    </row>
    <row r="763" ht="15.75" customHeight="1">
      <c r="B763" s="69"/>
    </row>
    <row r="764" ht="15.75" customHeight="1">
      <c r="B764" s="69"/>
    </row>
    <row r="765" ht="15.75" customHeight="1">
      <c r="B765" s="69"/>
    </row>
    <row r="766" ht="15.75" customHeight="1">
      <c r="B766" s="69"/>
    </row>
    <row r="767" ht="15.75" customHeight="1">
      <c r="B767" s="69"/>
    </row>
    <row r="768" ht="15.75" customHeight="1">
      <c r="B768" s="69"/>
    </row>
    <row r="769" ht="15.75" customHeight="1">
      <c r="B769" s="69"/>
    </row>
    <row r="770" ht="15.75" customHeight="1">
      <c r="B770" s="69"/>
    </row>
    <row r="771" ht="15.75" customHeight="1">
      <c r="B771" s="69"/>
    </row>
    <row r="772" ht="15.75" customHeight="1">
      <c r="B772" s="69"/>
    </row>
    <row r="773" ht="15.75" customHeight="1">
      <c r="B773" s="69"/>
    </row>
    <row r="774" ht="15.75" customHeight="1">
      <c r="B774" s="69"/>
    </row>
    <row r="775" ht="15.75" customHeight="1">
      <c r="B775" s="69"/>
    </row>
    <row r="776" ht="15.75" customHeight="1">
      <c r="B776" s="69"/>
    </row>
    <row r="777" ht="15.75" customHeight="1">
      <c r="B777" s="69"/>
    </row>
    <row r="778" ht="15.75" customHeight="1">
      <c r="B778" s="69"/>
    </row>
    <row r="779" ht="15.75" customHeight="1">
      <c r="B779" s="69"/>
    </row>
    <row r="780" ht="15.75" customHeight="1">
      <c r="B780" s="69"/>
    </row>
    <row r="781" ht="15.75" customHeight="1">
      <c r="B781" s="69"/>
    </row>
    <row r="782" ht="15.75" customHeight="1">
      <c r="B782" s="69"/>
    </row>
    <row r="783" ht="15.75" customHeight="1">
      <c r="B783" s="69"/>
    </row>
    <row r="784" ht="15.75" customHeight="1">
      <c r="B784" s="69"/>
    </row>
    <row r="785" ht="15.75" customHeight="1">
      <c r="B785" s="69"/>
    </row>
    <row r="786" ht="15.75" customHeight="1">
      <c r="B786" s="69"/>
    </row>
    <row r="787" ht="15.75" customHeight="1">
      <c r="B787" s="69"/>
    </row>
    <row r="788" ht="15.75" customHeight="1">
      <c r="B788" s="69"/>
    </row>
    <row r="789" ht="15.75" customHeight="1">
      <c r="B789" s="69"/>
    </row>
    <row r="790" ht="15.75" customHeight="1">
      <c r="B790" s="69"/>
    </row>
    <row r="791" ht="15.75" customHeight="1">
      <c r="B791" s="69"/>
    </row>
    <row r="792" ht="15.75" customHeight="1">
      <c r="B792" s="69"/>
    </row>
    <row r="793" ht="15.75" customHeight="1">
      <c r="B793" s="69"/>
    </row>
    <row r="794" ht="15.75" customHeight="1">
      <c r="B794" s="69"/>
    </row>
    <row r="795" ht="15.75" customHeight="1">
      <c r="B795" s="69"/>
    </row>
    <row r="796" ht="15.75" customHeight="1">
      <c r="B796" s="69"/>
    </row>
    <row r="797" ht="15.75" customHeight="1">
      <c r="B797" s="69"/>
    </row>
    <row r="798" ht="15.75" customHeight="1">
      <c r="B798" s="69"/>
    </row>
    <row r="799" ht="15.75" customHeight="1">
      <c r="B799" s="69"/>
    </row>
    <row r="800" ht="15.75" customHeight="1">
      <c r="B800" s="69"/>
    </row>
    <row r="801" ht="15.75" customHeight="1">
      <c r="B801" s="69"/>
    </row>
    <row r="802" ht="15.75" customHeight="1">
      <c r="B802" s="69"/>
    </row>
    <row r="803" ht="15.75" customHeight="1">
      <c r="B803" s="69"/>
    </row>
    <row r="804" ht="15.75" customHeight="1">
      <c r="B804" s="69"/>
    </row>
    <row r="805" ht="15.75" customHeight="1">
      <c r="B805" s="69"/>
    </row>
    <row r="806" ht="15.75" customHeight="1">
      <c r="B806" s="69"/>
    </row>
    <row r="807" ht="15.75" customHeight="1">
      <c r="B807" s="69"/>
    </row>
    <row r="808" ht="15.75" customHeight="1">
      <c r="B808" s="69"/>
    </row>
    <row r="809" ht="15.75" customHeight="1">
      <c r="B809" s="69"/>
    </row>
    <row r="810" ht="15.75" customHeight="1">
      <c r="B810" s="69"/>
    </row>
    <row r="811" ht="15.75" customHeight="1">
      <c r="B811" s="69"/>
    </row>
    <row r="812" ht="15.75" customHeight="1">
      <c r="B812" s="69"/>
    </row>
    <row r="813" ht="15.75" customHeight="1">
      <c r="B813" s="69"/>
    </row>
    <row r="814" ht="15.75" customHeight="1">
      <c r="B814" s="69"/>
    </row>
    <row r="815" ht="15.75" customHeight="1">
      <c r="B815" s="69"/>
    </row>
    <row r="816" ht="15.75" customHeight="1">
      <c r="B816" s="69"/>
    </row>
    <row r="817" ht="15.75" customHeight="1">
      <c r="B817" s="69"/>
    </row>
    <row r="818" ht="15.75" customHeight="1">
      <c r="B818" s="69"/>
    </row>
    <row r="819" ht="15.75" customHeight="1">
      <c r="B819" s="69"/>
    </row>
    <row r="820" ht="15.75" customHeight="1">
      <c r="B820" s="69"/>
    </row>
    <row r="821" ht="15.75" customHeight="1">
      <c r="B821" s="69"/>
    </row>
    <row r="822" ht="15.75" customHeight="1">
      <c r="B822" s="69"/>
    </row>
    <row r="823" ht="15.75" customHeight="1">
      <c r="B823" s="69"/>
    </row>
    <row r="824" ht="15.75" customHeight="1">
      <c r="B824" s="69"/>
    </row>
    <row r="825" ht="15.75" customHeight="1">
      <c r="B825" s="69"/>
    </row>
    <row r="826" ht="15.75" customHeight="1">
      <c r="B826" s="69"/>
    </row>
    <row r="827" ht="15.75" customHeight="1">
      <c r="B827" s="69"/>
    </row>
    <row r="828" ht="15.75" customHeight="1">
      <c r="B828" s="69"/>
    </row>
    <row r="829" ht="15.75" customHeight="1">
      <c r="B829" s="69"/>
    </row>
    <row r="830" ht="15.75" customHeight="1">
      <c r="B830" s="69"/>
    </row>
    <row r="831" ht="15.75" customHeight="1">
      <c r="B831" s="69"/>
    </row>
    <row r="832" ht="15.75" customHeight="1">
      <c r="B832" s="69"/>
    </row>
    <row r="833" ht="15.75" customHeight="1">
      <c r="B833" s="69"/>
    </row>
    <row r="834" ht="15.75" customHeight="1">
      <c r="B834" s="69"/>
    </row>
    <row r="835" ht="15.75" customHeight="1">
      <c r="B835" s="69"/>
    </row>
    <row r="836" ht="15.75" customHeight="1">
      <c r="B836" s="69"/>
    </row>
    <row r="837" ht="15.75" customHeight="1">
      <c r="B837" s="69"/>
    </row>
    <row r="838" ht="15.75" customHeight="1">
      <c r="B838" s="69"/>
    </row>
    <row r="839" ht="15.75" customHeight="1">
      <c r="B839" s="69"/>
    </row>
    <row r="840" ht="15.75" customHeight="1">
      <c r="B840" s="69"/>
    </row>
    <row r="841" ht="15.75" customHeight="1">
      <c r="B841" s="69"/>
    </row>
    <row r="842" ht="15.75" customHeight="1">
      <c r="B842" s="69"/>
    </row>
    <row r="843" ht="15.75" customHeight="1">
      <c r="B843" s="69"/>
    </row>
    <row r="844" ht="15.75" customHeight="1">
      <c r="B844" s="69"/>
    </row>
    <row r="845" ht="15.75" customHeight="1">
      <c r="B845" s="69"/>
    </row>
    <row r="846" ht="15.75" customHeight="1">
      <c r="B846" s="69"/>
    </row>
    <row r="847" ht="15.75" customHeight="1">
      <c r="B847" s="69"/>
    </row>
    <row r="848" ht="15.75" customHeight="1">
      <c r="B848" s="69"/>
    </row>
    <row r="849" ht="15.75" customHeight="1">
      <c r="B849" s="69"/>
    </row>
    <row r="850" ht="15.75" customHeight="1">
      <c r="B850" s="69"/>
    </row>
    <row r="851" ht="15.75" customHeight="1">
      <c r="B851" s="69"/>
    </row>
    <row r="852" ht="15.75" customHeight="1">
      <c r="B852" s="69"/>
    </row>
    <row r="853" ht="15.75" customHeight="1">
      <c r="B853" s="69"/>
    </row>
    <row r="854" ht="15.75" customHeight="1">
      <c r="B854" s="69"/>
    </row>
    <row r="855" ht="15.75" customHeight="1">
      <c r="B855" s="69"/>
    </row>
    <row r="856" ht="15.75" customHeight="1">
      <c r="B856" s="69"/>
    </row>
    <row r="857" ht="15.75" customHeight="1">
      <c r="B857" s="69"/>
    </row>
    <row r="858" ht="15.75" customHeight="1">
      <c r="B858" s="69"/>
    </row>
    <row r="859" ht="15.75" customHeight="1">
      <c r="B859" s="69"/>
    </row>
    <row r="860" ht="15.75" customHeight="1">
      <c r="B860" s="69"/>
    </row>
    <row r="861" ht="15.75" customHeight="1">
      <c r="B861" s="69"/>
    </row>
    <row r="862" ht="15.75" customHeight="1">
      <c r="B862" s="69"/>
    </row>
    <row r="863" ht="15.75" customHeight="1">
      <c r="B863" s="69"/>
    </row>
    <row r="864" ht="15.75" customHeight="1">
      <c r="B864" s="69"/>
    </row>
    <row r="865" ht="15.75" customHeight="1">
      <c r="B865" s="69"/>
    </row>
    <row r="866" ht="15.75" customHeight="1">
      <c r="B866" s="69"/>
    </row>
    <row r="867" ht="15.75" customHeight="1">
      <c r="B867" s="69"/>
    </row>
    <row r="868" ht="15.75" customHeight="1">
      <c r="B868" s="69"/>
    </row>
    <row r="869" ht="15.75" customHeight="1">
      <c r="B869" s="69"/>
    </row>
    <row r="870" ht="15.75" customHeight="1">
      <c r="B870" s="69"/>
    </row>
    <row r="871" ht="15.75" customHeight="1">
      <c r="B871" s="69"/>
    </row>
    <row r="872" ht="15.75" customHeight="1">
      <c r="B872" s="69"/>
    </row>
    <row r="873" ht="15.75" customHeight="1">
      <c r="B873" s="69"/>
    </row>
    <row r="874" ht="15.75" customHeight="1">
      <c r="B874" s="69"/>
    </row>
    <row r="875" ht="15.75" customHeight="1">
      <c r="B875" s="69"/>
    </row>
    <row r="876" ht="15.75" customHeight="1">
      <c r="B876" s="69"/>
    </row>
    <row r="877" ht="15.75" customHeight="1">
      <c r="B877" s="69"/>
    </row>
    <row r="878" ht="15.75" customHeight="1">
      <c r="B878" s="69"/>
    </row>
    <row r="879" ht="15.75" customHeight="1">
      <c r="B879" s="69"/>
    </row>
    <row r="880" ht="15.75" customHeight="1">
      <c r="B880" s="69"/>
    </row>
    <row r="881" ht="15.75" customHeight="1">
      <c r="B881" s="69"/>
    </row>
    <row r="882" ht="15.75" customHeight="1">
      <c r="B882" s="69"/>
    </row>
    <row r="883" ht="15.75" customHeight="1">
      <c r="B883" s="69"/>
    </row>
    <row r="884" ht="15.75" customHeight="1">
      <c r="B884" s="69"/>
    </row>
    <row r="885" ht="15.75" customHeight="1">
      <c r="B885" s="69"/>
    </row>
    <row r="886" ht="15.75" customHeight="1">
      <c r="B886" s="69"/>
    </row>
    <row r="887" ht="15.75" customHeight="1">
      <c r="B887" s="69"/>
    </row>
    <row r="888" ht="15.75" customHeight="1">
      <c r="B888" s="69"/>
    </row>
    <row r="889" ht="15.75" customHeight="1">
      <c r="B889" s="69"/>
    </row>
    <row r="890" ht="15.75" customHeight="1">
      <c r="B890" s="69"/>
    </row>
    <row r="891" ht="15.75" customHeight="1">
      <c r="B891" s="69"/>
    </row>
    <row r="892" ht="15.75" customHeight="1">
      <c r="B892" s="69"/>
    </row>
    <row r="893" ht="15.75" customHeight="1">
      <c r="B893" s="69"/>
    </row>
    <row r="894" ht="15.75" customHeight="1">
      <c r="B894" s="69"/>
    </row>
    <row r="895" ht="15.75" customHeight="1">
      <c r="B895" s="69"/>
    </row>
    <row r="896" ht="15.75" customHeight="1">
      <c r="B896" s="69"/>
    </row>
    <row r="897" ht="15.75" customHeight="1">
      <c r="B897" s="69"/>
    </row>
    <row r="898" ht="15.75" customHeight="1">
      <c r="B898" s="69"/>
    </row>
    <row r="899" ht="15.75" customHeight="1">
      <c r="B899" s="69"/>
    </row>
    <row r="900" ht="15.75" customHeight="1">
      <c r="B900" s="69"/>
    </row>
    <row r="901" ht="15.75" customHeight="1">
      <c r="B901" s="69"/>
    </row>
    <row r="902" ht="15.75" customHeight="1">
      <c r="B902" s="69"/>
    </row>
    <row r="903" ht="15.75" customHeight="1">
      <c r="B903" s="69"/>
    </row>
    <row r="904" ht="15.75" customHeight="1">
      <c r="B904" s="69"/>
    </row>
    <row r="905" ht="15.75" customHeight="1">
      <c r="B905" s="69"/>
    </row>
    <row r="906" ht="15.75" customHeight="1">
      <c r="B906" s="69"/>
    </row>
    <row r="907" ht="15.75" customHeight="1">
      <c r="B907" s="69"/>
    </row>
    <row r="908" ht="15.75" customHeight="1">
      <c r="B908" s="69"/>
    </row>
    <row r="909" ht="15.75" customHeight="1">
      <c r="B909" s="69"/>
    </row>
    <row r="910" ht="15.75" customHeight="1">
      <c r="B910" s="69"/>
    </row>
    <row r="911" ht="15.75" customHeight="1">
      <c r="B911" s="69"/>
    </row>
    <row r="912" ht="15.75" customHeight="1">
      <c r="B912" s="69"/>
    </row>
    <row r="913" ht="15.75" customHeight="1">
      <c r="B913" s="69"/>
    </row>
    <row r="914" ht="15.75" customHeight="1">
      <c r="B914" s="69"/>
    </row>
    <row r="915" ht="15.75" customHeight="1">
      <c r="B915" s="69"/>
    </row>
    <row r="916" ht="15.75" customHeight="1">
      <c r="B916" s="69"/>
    </row>
    <row r="917" ht="15.75" customHeight="1">
      <c r="B917" s="69"/>
    </row>
    <row r="918" ht="15.75" customHeight="1">
      <c r="B918" s="69"/>
    </row>
    <row r="919" ht="15.75" customHeight="1">
      <c r="B919" s="69"/>
    </row>
    <row r="920" ht="15.75" customHeight="1">
      <c r="B920" s="69"/>
    </row>
    <row r="921" ht="15.75" customHeight="1">
      <c r="B921" s="69"/>
    </row>
    <row r="922" ht="15.75" customHeight="1">
      <c r="B922" s="69"/>
    </row>
    <row r="923" ht="15.75" customHeight="1">
      <c r="B923" s="69"/>
    </row>
    <row r="924" ht="15.75" customHeight="1">
      <c r="B924" s="69"/>
    </row>
    <row r="925" ht="15.75" customHeight="1">
      <c r="B925" s="69"/>
    </row>
    <row r="926" ht="15.75" customHeight="1">
      <c r="B926" s="69"/>
    </row>
    <row r="927" ht="15.75" customHeight="1">
      <c r="B927" s="69"/>
    </row>
    <row r="928" ht="15.75" customHeight="1">
      <c r="B928" s="69"/>
    </row>
    <row r="929" ht="15.75" customHeight="1">
      <c r="B929" s="69"/>
    </row>
    <row r="930" ht="15.75" customHeight="1">
      <c r="B930" s="69"/>
    </row>
    <row r="931" ht="15.75" customHeight="1">
      <c r="B931" s="69"/>
    </row>
    <row r="932" ht="15.75" customHeight="1">
      <c r="B932" s="69"/>
    </row>
    <row r="933" ht="15.75" customHeight="1">
      <c r="B933" s="69"/>
    </row>
    <row r="934" ht="15.75" customHeight="1">
      <c r="B934" s="69"/>
    </row>
    <row r="935" ht="15.75" customHeight="1">
      <c r="B935" s="69"/>
    </row>
    <row r="936" ht="15.75" customHeight="1">
      <c r="B936" s="69"/>
    </row>
    <row r="937" ht="15.75" customHeight="1">
      <c r="B937" s="69"/>
    </row>
    <row r="938" ht="15.75" customHeight="1">
      <c r="B938" s="69"/>
    </row>
    <row r="939" ht="15.75" customHeight="1">
      <c r="B939" s="69"/>
    </row>
    <row r="940" ht="15.75" customHeight="1">
      <c r="B940" s="69"/>
    </row>
    <row r="941" ht="15.75" customHeight="1">
      <c r="B941" s="69"/>
    </row>
    <row r="942" ht="15.75" customHeight="1">
      <c r="B942" s="69"/>
    </row>
    <row r="943" ht="15.75" customHeight="1">
      <c r="B943" s="69"/>
    </row>
    <row r="944" ht="15.75" customHeight="1">
      <c r="B944" s="69"/>
    </row>
    <row r="945" ht="15.75" customHeight="1">
      <c r="B945" s="69"/>
    </row>
    <row r="946" ht="15.75" customHeight="1">
      <c r="B946" s="69"/>
    </row>
    <row r="947" ht="15.75" customHeight="1">
      <c r="B947" s="69"/>
    </row>
    <row r="948" ht="15.75" customHeight="1">
      <c r="B948" s="69"/>
    </row>
    <row r="949" ht="15.75" customHeight="1">
      <c r="B949" s="69"/>
    </row>
    <row r="950" ht="15.75" customHeight="1">
      <c r="B950" s="69"/>
    </row>
    <row r="951" ht="15.75" customHeight="1">
      <c r="B951" s="69"/>
    </row>
    <row r="952" ht="15.75" customHeight="1">
      <c r="B952" s="69"/>
    </row>
    <row r="953" ht="15.75" customHeight="1">
      <c r="B953" s="69"/>
    </row>
    <row r="954" ht="15.75" customHeight="1">
      <c r="B954" s="69"/>
    </row>
    <row r="955" ht="15.75" customHeight="1">
      <c r="B955" s="69"/>
    </row>
    <row r="956" ht="15.75" customHeight="1">
      <c r="B956" s="69"/>
    </row>
    <row r="957" ht="15.75" customHeight="1">
      <c r="B957" s="69"/>
    </row>
    <row r="958" ht="15.75" customHeight="1">
      <c r="B958" s="69"/>
    </row>
    <row r="959" ht="15.75" customHeight="1">
      <c r="B959" s="69"/>
    </row>
    <row r="960" ht="15.75" customHeight="1">
      <c r="B960" s="69"/>
    </row>
    <row r="961" ht="15.75" customHeight="1">
      <c r="B961" s="69"/>
    </row>
    <row r="962" ht="15.75" customHeight="1">
      <c r="B962" s="69"/>
    </row>
    <row r="963" ht="15.75" customHeight="1">
      <c r="B963" s="69"/>
    </row>
    <row r="964" ht="15.75" customHeight="1">
      <c r="B964" s="69"/>
    </row>
    <row r="965" ht="15.75" customHeight="1">
      <c r="B965" s="69"/>
    </row>
    <row r="966" ht="15.75" customHeight="1">
      <c r="B966" s="69"/>
    </row>
    <row r="967" ht="15.75" customHeight="1">
      <c r="B967" s="69"/>
    </row>
    <row r="968" ht="15.75" customHeight="1">
      <c r="B968" s="69"/>
    </row>
    <row r="969" ht="15.75" customHeight="1">
      <c r="B969" s="69"/>
    </row>
    <row r="970" ht="15.75" customHeight="1">
      <c r="B970" s="69"/>
    </row>
    <row r="971" ht="15.75" customHeight="1">
      <c r="B971" s="69"/>
    </row>
    <row r="972" ht="15.75" customHeight="1">
      <c r="B972" s="69"/>
    </row>
    <row r="973" ht="15.75" customHeight="1">
      <c r="B973" s="69"/>
    </row>
    <row r="974" ht="15.75" customHeight="1">
      <c r="B974" s="69"/>
    </row>
    <row r="975" ht="15.75" customHeight="1">
      <c r="B975" s="69"/>
    </row>
    <row r="976" ht="15.75" customHeight="1">
      <c r="B976" s="69"/>
    </row>
    <row r="977" ht="15.75" customHeight="1">
      <c r="B977" s="69"/>
    </row>
    <row r="978" ht="15.75" customHeight="1">
      <c r="B978" s="69"/>
    </row>
    <row r="979" ht="15.75" customHeight="1">
      <c r="B979" s="69"/>
    </row>
    <row r="980" ht="15.75" customHeight="1">
      <c r="B980" s="69"/>
    </row>
    <row r="981" ht="15.75" customHeight="1">
      <c r="B981" s="69"/>
    </row>
    <row r="982" ht="15.75" customHeight="1">
      <c r="B982" s="69"/>
    </row>
    <row r="983" ht="15.75" customHeight="1">
      <c r="B983" s="69"/>
    </row>
    <row r="984" ht="15.75" customHeight="1">
      <c r="B984" s="69"/>
    </row>
    <row r="985" ht="15.75" customHeight="1">
      <c r="B985" s="69"/>
    </row>
    <row r="986" ht="15.75" customHeight="1">
      <c r="B986" s="69"/>
    </row>
    <row r="987" ht="15.75" customHeight="1">
      <c r="B987" s="69"/>
    </row>
    <row r="988" ht="15.75" customHeight="1">
      <c r="B988" s="69"/>
    </row>
    <row r="989" ht="15.75" customHeight="1">
      <c r="B989" s="69"/>
    </row>
    <row r="990" ht="15.75" customHeight="1">
      <c r="B990" s="69"/>
    </row>
    <row r="991" ht="15.75" customHeight="1">
      <c r="B991" s="69"/>
    </row>
    <row r="992" ht="15.75" customHeight="1">
      <c r="B992" s="69"/>
    </row>
    <row r="993" ht="15.75" customHeight="1">
      <c r="B993" s="69"/>
    </row>
    <row r="994" ht="15.75" customHeight="1">
      <c r="B994" s="69"/>
    </row>
    <row r="995" ht="15.75" customHeight="1">
      <c r="B995" s="69"/>
    </row>
    <row r="996" ht="15.75" customHeight="1">
      <c r="B996" s="69"/>
    </row>
    <row r="997" ht="15.75" customHeight="1">
      <c r="B997" s="69"/>
    </row>
    <row r="998" ht="15.75" customHeight="1">
      <c r="B998" s="69"/>
    </row>
    <row r="999" ht="15.75" customHeight="1">
      <c r="B999" s="6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7.44"/>
    <col customWidth="1" min="2" max="2" width="13.11"/>
    <col customWidth="1" min="3" max="3" width="6.11"/>
    <col customWidth="1" min="4" max="4" width="5.89"/>
    <col customWidth="1" min="5" max="5" width="5.78"/>
    <col customWidth="1" min="6" max="6" width="6.11"/>
    <col customWidth="1" min="7" max="8" width="5.78"/>
    <col customWidth="1" min="9" max="9" width="5.33"/>
    <col customWidth="1" min="10" max="11" width="5.44"/>
    <col customWidth="1" min="12" max="12" width="5.33"/>
    <col customWidth="1" min="13" max="13" width="5.44"/>
    <col customWidth="1" min="14" max="14" width="5.33"/>
    <col customWidth="1" min="15" max="16" width="5.56"/>
  </cols>
  <sheetData>
    <row r="2">
      <c r="A2" s="57" t="s">
        <v>99</v>
      </c>
      <c r="B2" s="58">
        <v>42914.571957939814</v>
      </c>
    </row>
    <row r="3">
      <c r="A3" s="60" t="s">
        <v>101</v>
      </c>
      <c r="B3" s="62" t="s">
        <v>102</v>
      </c>
      <c r="C3" s="62" t="s">
        <v>104</v>
      </c>
      <c r="D3" s="62" t="s">
        <v>25</v>
      </c>
      <c r="E3" s="62" t="s">
        <v>27</v>
      </c>
      <c r="F3" s="62" t="s">
        <v>29</v>
      </c>
      <c r="G3" s="62" t="s">
        <v>37</v>
      </c>
      <c r="H3" s="62" t="s">
        <v>43</v>
      </c>
      <c r="I3" s="62" t="s">
        <v>49</v>
      </c>
      <c r="J3" s="62" t="s">
        <v>53</v>
      </c>
      <c r="K3" s="62" t="s">
        <v>105</v>
      </c>
      <c r="L3" s="62" t="s">
        <v>106</v>
      </c>
      <c r="M3" s="62" t="s">
        <v>97</v>
      </c>
      <c r="N3" s="62" t="s">
        <v>98</v>
      </c>
      <c r="O3" s="62" t="s">
        <v>107</v>
      </c>
      <c r="P3" s="62" t="s">
        <v>108</v>
      </c>
    </row>
    <row r="4">
      <c r="A4" s="66" t="s">
        <v>109</v>
      </c>
      <c r="B4" s="70">
        <f t="shared" ref="B4:B7" si="1">sum(C4:P4)</f>
        <v>9</v>
      </c>
      <c r="C4" s="70">
        <f>COUNTIFS('Testing to 1D'!$H$2:$H$1500,$A4,'Testing to 1D'!$L$2:$L$1500,"WB",'Testing to 1D'!$J$2:$J$1500,"Adult",'Testing to 1D'!$I$2:$I$1500,"Active")</f>
        <v>0</v>
      </c>
      <c r="D4" s="70">
        <f>COUNTIFS('Testing to 1D'!$H$2:$H$1500,$A4,'Testing to 1D'!$L$2:$L$1500,"1S",'Testing to 1D'!$J$2:$J$1500,"Adult",'Testing to 1D'!$I$2:$I$1500,"Active")</f>
        <v>3</v>
      </c>
      <c r="E4" s="70">
        <f>COUNTIFS('Testing to 1D'!$H$2:$H$1500,$A4,'Testing to 1D'!$L$2:$L$1500,"2S",'Testing to 1D'!$J$2:$J$1500,"Adult",'Testing to 1D'!$I$2:$I$1500,"Active")</f>
        <v>0</v>
      </c>
      <c r="F4" s="70">
        <f>COUNTIFS('Testing to 1D'!$H$2:$H$1500,$A4,'Testing to 1D'!$L$2:$L$1500,"3S",'Testing to 1D'!$J$2:$J$1500,"Adult",'Testing to 1D'!$I$2:$I$1500,"Active")</f>
        <v>2</v>
      </c>
      <c r="G4" s="70">
        <f>COUNTIFS('Testing to 1D'!$H$2:$H$1500,$A4,'Testing to 1D'!$L$2:$L$1500,"4S",'Testing to 1D'!$J$2:$J$1500,"Adult",'Testing to 1D'!$I$2:$I$1500,"Active")</f>
        <v>0</v>
      </c>
      <c r="H4" s="70">
        <f>COUNTIFS('Testing to 1D'!$H$2:$H$1500,$A4,'Testing to 1D'!$L$2:$L$1500,"5S",'Testing to 1D'!$J$2:$J$1500,"Adult",'Testing to 1D'!$I$2:$I$1500,"Active")</f>
        <v>0</v>
      </c>
      <c r="I4" s="70">
        <f>COUNTIFS('Testing to 1D'!$H$2:$H$1500,$A4,'Testing to 1D'!$L$2:$L$1500,"6S",'Testing to 1D'!$J$2:$J$1500,"Adult",'Testing to 1D'!$I$2:$I$1500,"Active")</f>
        <v>1</v>
      </c>
      <c r="J4" s="70">
        <f>COUNTIFS('Testing 1D - 7D'!$J$2:$J$1500,$A4,'Testing 1D - 7D'!$N$2:$N$1500,"1D",'Testing 1D - 7D'!$L$2:$L$1500,"Instructor",'Testing 1D - 7D'!$K$2:$K$1500,"Active")+COUNTIFS('Testing 1D - 7D'!$J$2:$J$1500,$A4,'Testing 1D - 7D'!$N$2:$N$1500,"1D",'Testing 1D - 7D'!$L$2:$L$1500,"Adult",'Testing 1D - 7D'!$K$2:$K$1500,"Active")</f>
        <v>1</v>
      </c>
      <c r="K4" s="70">
        <f>COUNTIFS('Testing 1D - 7D'!$J$2:$J$1500,$A4,'Testing 1D - 7D'!$N$2:$N$1500,"2D",'Testing 1D - 7D'!$L$2:$L$1500,"Instructor",'Testing 1D - 7D'!$K$2:$K$1500,"Active")+COUNTIFS('Testing 1D - 7D'!$J$2:$J$1500,$A4,'Testing 1D - 7D'!$N$2:$N$1500,"2D",'Testing 1D - 7D'!$L$2:$L$1500,"Adult",'Testing 1D - 7D'!$K$2:$K$1500,"Active")</f>
        <v>2</v>
      </c>
      <c r="L4" s="70">
        <f>COUNTIFS('Testing 1D - 7D'!$J$2:$J$1500,$A4,'Testing 1D - 7D'!$N$2:$N$1500,"3D",'Testing 1D - 7D'!$L$2:$L$1500,"Instructor",'Testing 1D - 7D'!$K$2:$K$1500,"Active")+COUNTIFS('Testing 1D - 7D'!$J$2:$J$1500,$A4,'Testing 1D - 7D'!$N$2:$N$1500,"3D",'Testing 1D - 7D'!$L$2:$L$1500,"Adult",'Testing 1D - 7D'!$K$2:$K$1500,"Active")</f>
        <v>0</v>
      </c>
      <c r="M4" s="70">
        <f>COUNTIFS('Testing 1D - 7D'!$J$2:$J$1500,$A4,'Testing 1D - 7D'!$N$2:$N$1500,"4D",'Testing 1D - 7D'!$L$2:$L$1500,"Instructor",'Testing 1D - 7D'!$K$2:$K$1500,"Active")+COUNTIFS('Testing 1D - 7D'!$J$2:$J$1500,$A4,'Testing 1D - 7D'!$N$2:$N$1500,"4D",'Testing 1D - 7D'!$L$2:$L$1500,"Adult",'Testing 1D - 7D'!$K$2:$K$1500,"Active")</f>
        <v>0</v>
      </c>
      <c r="N4" s="70">
        <f>COUNTIFS('Testing 1D - 7D'!$J$2:$J$1500,$A4,'Testing 1D - 7D'!$N$2:$N$1500,"5D",'Testing 1D - 7D'!$L$2:$L$1500,"Instructor",'Testing 1D - 7D'!$K$2:$K$1500,"Active")+COUNTIFS('Testing 1D - 7D'!$J$2:$J$1500,$A4,'Testing 1D - 7D'!$N$2:$N$1500,"5D",'Testing 1D - 7D'!$L$2:$L$1500,"Adult",'Testing 1D - 7D'!$K$2:$K$1500,"Active")</f>
        <v>0</v>
      </c>
      <c r="O4" s="70">
        <f>COUNTIFS('Testing 1D - 7D'!$J$2:$J$1500,$A4,'Testing 1D - 7D'!$N$2:$N$1500,"6D",'Testing 1D - 7D'!$L$2:$L$1500,"Instructor",'Testing 1D - 7D'!$K$2:$K$1500,"Active")+COUNTIFS('Testing 1D - 7D'!$J$2:$J$1500,$A4,'Testing 1D - 7D'!$N$2:$N$1500,"6D",'Testing 1D - 7D'!$L$2:$L$1500,"Adult",'Testing 1D - 7D'!$K$2:$K$1500,"Active")</f>
        <v>0</v>
      </c>
      <c r="P4" s="70">
        <f>COUNTIFS('Testing 1D - 7D'!$J$2:$J$1500,$A4,'Testing 1D - 7D'!$N$2:$N$1500,"7D",'Testing 1D - 7D'!$L$2:$L$1500,"Instructor",'Testing 1D - 7D'!$K$2:$K$1500,"Active")+COUNTIFS('Testing 1D - 7D'!$J$2:$J$1500,$A4,'Testing 1D - 7D'!$N$2:$N$1500,"7D",'Testing 1D - 7D'!$L$2:$L$1500,"Adult",'Testing 1D - 7D'!$K$2:$K$1500,"Active")</f>
        <v>0</v>
      </c>
    </row>
    <row r="5">
      <c r="A5" s="66" t="s">
        <v>208</v>
      </c>
      <c r="B5" s="70">
        <f t="shared" si="1"/>
        <v>6</v>
      </c>
      <c r="C5" s="70">
        <f>COUNTIFS('Testing to 1D'!$H$2:$H$1500,$A5,'Testing to 1D'!$L$2:$L$1500,"WB",'Testing to 1D'!$J$2:$J$1500,"Adult",'Testing to 1D'!$I$2:$I$1500,"Active")</f>
        <v>1</v>
      </c>
      <c r="D5" s="70">
        <f>COUNTIFS('Testing to 1D'!$H$2:$H$1500,$A5,'Testing to 1D'!$L$2:$L$1500,"1S",'Testing to 1D'!$J$2:$J$1500,"Adult",'Testing to 1D'!$I$2:$I$1500,"Active")</f>
        <v>2</v>
      </c>
      <c r="E5" s="70">
        <f>COUNTIFS('Testing to 1D'!$H$2:$H$1500,$A5,'Testing to 1D'!$L$2:$L$1500,"2S",'Testing to 1D'!$J$2:$J$1500,"Adult",'Testing to 1D'!$I$2:$I$1500,"Active")</f>
        <v>0</v>
      </c>
      <c r="F5" s="70">
        <f>COUNTIFS('Testing to 1D'!$H$2:$H$1500,$A5,'Testing to 1D'!$L$2:$L$1500,"3S",'Testing to 1D'!$J$2:$J$1500,"Adult",'Testing to 1D'!$I$2:$I$1500,"Active")</f>
        <v>0</v>
      </c>
      <c r="G5" s="70">
        <f>COUNTIFS('Testing to 1D'!$H$2:$H$1500,$A5,'Testing to 1D'!$L$2:$L$1500,"4S",'Testing to 1D'!$J$2:$J$1500,"Adult",'Testing to 1D'!$I$2:$I$1500,"Active")</f>
        <v>0</v>
      </c>
      <c r="H5" s="70">
        <f>COUNTIFS('Testing to 1D'!$H$2:$H$1500,$A5,'Testing to 1D'!$L$2:$L$1500,"5S",'Testing to 1D'!$J$2:$J$1500,"Adult",'Testing to 1D'!$I$2:$I$1500,"Active")</f>
        <v>0</v>
      </c>
      <c r="I5" s="70">
        <f>COUNTIFS('Testing to 1D'!$H$2:$H$1500,$A5,'Testing to 1D'!$L$2:$L$1500,"6S",'Testing to 1D'!$J$2:$J$1500,"Adult",'Testing to 1D'!$I$2:$I$1500,"Active")</f>
        <v>0</v>
      </c>
      <c r="J5" s="70">
        <f>COUNTIFS('Testing 1D - 7D'!$J$2:$J$1500,$A5,'Testing 1D - 7D'!$N$2:$N$1500,"1D",'Testing 1D - 7D'!$L$2:$L$1500,"Instructor",'Testing 1D - 7D'!$K$2:$K$1500,"Active")+COUNTIFS('Testing 1D - 7D'!$J$2:$J$1500,$A5,'Testing 1D - 7D'!$N$2:$N$1500,"1D",'Testing 1D - 7D'!$L$2:$L$1500,"Adult",'Testing 1D - 7D'!$K$2:$K$1500,"Active")</f>
        <v>0</v>
      </c>
      <c r="K5" s="70">
        <f>COUNTIFS('Testing 1D - 7D'!$J$2:$J$1500,$A5,'Testing 1D - 7D'!$N$2:$N$1500,"2D",'Testing 1D - 7D'!$L$2:$L$1500,"Instructor",'Testing 1D - 7D'!$K$2:$K$1500,"Active")+COUNTIFS('Testing 1D - 7D'!$J$2:$J$1500,$A5,'Testing 1D - 7D'!$N$2:$N$1500,"2D",'Testing 1D - 7D'!$L$2:$L$1500,"Adult",'Testing 1D - 7D'!$K$2:$K$1500,"Active")</f>
        <v>1</v>
      </c>
      <c r="L5" s="70">
        <f>COUNTIFS('Testing 1D - 7D'!$J$2:$J$1500,$A5,'Testing 1D - 7D'!$N$2:$N$1500,"3D",'Testing 1D - 7D'!$L$2:$L$1500,"Instructor",'Testing 1D - 7D'!$K$2:$K$1500,"Active")+COUNTIFS('Testing 1D - 7D'!$J$2:$J$1500,$A5,'Testing 1D - 7D'!$N$2:$N$1500,"3D",'Testing 1D - 7D'!$L$2:$L$1500,"Adult",'Testing 1D - 7D'!$K$2:$K$1500,"Active")</f>
        <v>2</v>
      </c>
      <c r="M5" s="70">
        <f>COUNTIFS('Testing 1D - 7D'!$J$2:$J$1500,$A5,'Testing 1D - 7D'!$N$2:$N$1500,"4D",'Testing 1D - 7D'!$L$2:$L$1500,"Instructor",'Testing 1D - 7D'!$K$2:$K$1500,"Active")+COUNTIFS('Testing 1D - 7D'!$J$2:$J$1500,$A5,'Testing 1D - 7D'!$N$2:$N$1500,"4D",'Testing 1D - 7D'!$L$2:$L$1500,"Adult",'Testing 1D - 7D'!$K$2:$K$1500,"Active")</f>
        <v>0</v>
      </c>
      <c r="N5" s="70">
        <f>COUNTIFS('Testing 1D - 7D'!$J$2:$J$1500,$A5,'Testing 1D - 7D'!$N$2:$N$1500,"5D",'Testing 1D - 7D'!$L$2:$L$1500,"Instructor",'Testing 1D - 7D'!$K$2:$K$1500,"Active")+COUNTIFS('Testing 1D - 7D'!$J$2:$J$1500,$A5,'Testing 1D - 7D'!$N$2:$N$1500,"5D",'Testing 1D - 7D'!$L$2:$L$1500,"Adult",'Testing 1D - 7D'!$K$2:$K$1500,"Active")</f>
        <v>0</v>
      </c>
      <c r="O5" s="70">
        <f>COUNTIFS('Testing 1D - 7D'!$J$2:$J$1500,$A5,'Testing 1D - 7D'!$N$2:$N$1500,"6D",'Testing 1D - 7D'!$L$2:$L$1500,"Instructor",'Testing 1D - 7D'!$K$2:$K$1500,"Active")+COUNTIFS('Testing 1D - 7D'!$J$2:$J$1500,$A5,'Testing 1D - 7D'!$N$2:$N$1500,"6D",'Testing 1D - 7D'!$L$2:$L$1500,"Adult",'Testing 1D - 7D'!$K$2:$K$1500,"Active")</f>
        <v>0</v>
      </c>
      <c r="P5" s="70">
        <f>COUNTIFS('Testing 1D - 7D'!$J$2:$J$1500,$A5,'Testing 1D - 7D'!$N$2:$N$1500,"7D",'Testing 1D - 7D'!$L$2:$L$1500,"Instructor",'Testing 1D - 7D'!$K$2:$K$1500,"Active")+COUNTIFS('Testing 1D - 7D'!$J$2:$J$1500,$A5,'Testing 1D - 7D'!$N$2:$N$1500,"7D",'Testing 1D - 7D'!$L$2:$L$1500,"Adult",'Testing 1D - 7D'!$K$2:$K$1500,"Active")</f>
        <v>0</v>
      </c>
    </row>
    <row r="6">
      <c r="A6" s="66" t="s">
        <v>144</v>
      </c>
      <c r="B6" s="70">
        <f t="shared" si="1"/>
        <v>16</v>
      </c>
      <c r="C6" s="70">
        <f>COUNTIFS('Testing to 1D'!$H$2:$H$1500,$A6,'Testing to 1D'!$L$2:$L$1500,"WB",'Testing to 1D'!$J$2:$J$1500,"Adult",'Testing to 1D'!$I$2:$I$1500,"Active")</f>
        <v>0</v>
      </c>
      <c r="D6" s="70">
        <f>COUNTIFS('Testing to 1D'!$H$2:$H$1500,$A6,'Testing to 1D'!$L$2:$L$1500,"1S",'Testing to 1D'!$J$2:$J$1500,"Adult",'Testing to 1D'!$I$2:$I$1500,"Active")</f>
        <v>1</v>
      </c>
      <c r="E6" s="70">
        <f>COUNTIFS('Testing to 1D'!$H$2:$H$1500,$A6,'Testing to 1D'!$L$2:$L$1500,"2S",'Testing to 1D'!$J$2:$J$1500,"Adult",'Testing to 1D'!$I$2:$I$1500,"Active")</f>
        <v>0</v>
      </c>
      <c r="F6" s="70">
        <f>COUNTIFS('Testing to 1D'!$H$2:$H$1500,$A6,'Testing to 1D'!$L$2:$L$1500,"3S",'Testing to 1D'!$J$2:$J$1500,"Adult",'Testing to 1D'!$I$2:$I$1500,"Active")</f>
        <v>0</v>
      </c>
      <c r="G6" s="70">
        <f>COUNTIFS('Testing to 1D'!$H$2:$H$1500,$A6,'Testing to 1D'!$L$2:$L$1500,"4S",'Testing to 1D'!$J$2:$J$1500,"Adult",'Testing to 1D'!$I$2:$I$1500,"Active")</f>
        <v>1</v>
      </c>
      <c r="H6" s="70">
        <f>COUNTIFS('Testing to 1D'!$H$2:$H$1500,$A6,'Testing to 1D'!$L$2:$L$1500,"5S",'Testing to 1D'!$J$2:$J$1500,"Adult",'Testing to 1D'!$I$2:$I$1500,"Active")</f>
        <v>1</v>
      </c>
      <c r="I6" s="70">
        <f>COUNTIFS('Testing to 1D'!$H$2:$H$1500,$A6,'Testing to 1D'!$L$2:$L$1500,"6S",'Testing to 1D'!$J$2:$J$1500,"Adult",'Testing to 1D'!$I$2:$I$1500,"Active")</f>
        <v>0</v>
      </c>
      <c r="J6" s="70">
        <f>COUNTIFS('Testing 1D - 7D'!$J$2:$J$1500,$A6,'Testing 1D - 7D'!$N$2:$N$1500,"1D",'Testing 1D - 7D'!$L$2:$L$1500,"Instructor",'Testing 1D - 7D'!$K$2:$K$1500,"Active")+COUNTIFS('Testing 1D - 7D'!$J$2:$J$1500,$A6,'Testing 1D - 7D'!$N$2:$N$1500,"1D",'Testing 1D - 7D'!$L$2:$L$1500,"Adult",'Testing 1D - 7D'!$K$2:$K$1500,"Active")</f>
        <v>5</v>
      </c>
      <c r="K6" s="70">
        <f>COUNTIFS('Testing 1D - 7D'!$J$2:$J$1500,$A6,'Testing 1D - 7D'!$N$2:$N$1500,"2D",'Testing 1D - 7D'!$L$2:$L$1500,"Instructor",'Testing 1D - 7D'!$K$2:$K$1500,"Active")+COUNTIFS('Testing 1D - 7D'!$J$2:$J$1500,$A6,'Testing 1D - 7D'!$N$2:$N$1500,"2D",'Testing 1D - 7D'!$L$2:$L$1500,"Adult",'Testing 1D - 7D'!$K$2:$K$1500,"Active")</f>
        <v>3</v>
      </c>
      <c r="L6" s="70">
        <f>COUNTIFS('Testing 1D - 7D'!$J$2:$J$1500,$A6,'Testing 1D - 7D'!$N$2:$N$1500,"3D",'Testing 1D - 7D'!$L$2:$L$1500,"Instructor",'Testing 1D - 7D'!$K$2:$K$1500,"Active")+COUNTIFS('Testing 1D - 7D'!$J$2:$J$1500,$A6,'Testing 1D - 7D'!$N$2:$N$1500,"3D",'Testing 1D - 7D'!$L$2:$L$1500,"Adult",'Testing 1D - 7D'!$K$2:$K$1500,"Active")</f>
        <v>3</v>
      </c>
      <c r="M6" s="70">
        <f>COUNTIFS('Testing 1D - 7D'!$J$2:$J$1500,$A6,'Testing 1D - 7D'!$N$2:$N$1500,"4D",'Testing 1D - 7D'!$L$2:$L$1500,"Instructor",'Testing 1D - 7D'!$K$2:$K$1500,"Active")+COUNTIFS('Testing 1D - 7D'!$J$2:$J$1500,$A6,'Testing 1D - 7D'!$N$2:$N$1500,"4D",'Testing 1D - 7D'!$L$2:$L$1500,"Adult",'Testing 1D - 7D'!$K$2:$K$1500,"Active")</f>
        <v>2</v>
      </c>
      <c r="N6" s="70">
        <f>COUNTIFS('Testing 1D - 7D'!$J$2:$J$1500,$A6,'Testing 1D - 7D'!$N$2:$N$1500,"5D",'Testing 1D - 7D'!$L$2:$L$1500,"Instructor",'Testing 1D - 7D'!$K$2:$K$1500,"Active")+COUNTIFS('Testing 1D - 7D'!$J$2:$J$1500,$A6,'Testing 1D - 7D'!$N$2:$N$1500,"5D",'Testing 1D - 7D'!$L$2:$L$1500,"Adult",'Testing 1D - 7D'!$K$2:$K$1500,"Active")</f>
        <v>0</v>
      </c>
      <c r="O6" s="70">
        <f>COUNTIFS('Testing 1D - 7D'!$J$2:$J$1500,$A6,'Testing 1D - 7D'!$N$2:$N$1500,"6D",'Testing 1D - 7D'!$L$2:$L$1500,"Instructor",'Testing 1D - 7D'!$K$2:$K$1500,"Active")+COUNTIFS('Testing 1D - 7D'!$J$2:$J$1500,$A6,'Testing 1D - 7D'!$N$2:$N$1500,"6D",'Testing 1D - 7D'!$L$2:$L$1500,"Adult",'Testing 1D - 7D'!$K$2:$K$1500,"Active")</f>
        <v>0</v>
      </c>
      <c r="P6" s="70">
        <f>COUNTIFS('Testing 1D - 7D'!$J$2:$J$1500,$A6,'Testing 1D - 7D'!$N$2:$N$1500,"7D",'Testing 1D - 7D'!$L$2:$L$1500,"Instructor",'Testing 1D - 7D'!$K$2:$K$1500,"Active")+COUNTIFS('Testing 1D - 7D'!$J$2:$J$1500,$A6,'Testing 1D - 7D'!$N$2:$N$1500,"7D",'Testing 1D - 7D'!$L$2:$L$1500,"Adult",'Testing 1D - 7D'!$K$2:$K$1500,"Active")</f>
        <v>0</v>
      </c>
    </row>
    <row r="7">
      <c r="A7" s="66" t="s">
        <v>95</v>
      </c>
      <c r="B7" s="70">
        <f t="shared" si="1"/>
        <v>11</v>
      </c>
      <c r="C7" s="70">
        <f>COUNTIFS('Testing to 1D'!$H$2:$H$1500,$A7,'Testing to 1D'!$L$2:$L$1500,"WB",'Testing to 1D'!$J$2:$J$1500,"Adult",'Testing to 1D'!$I$2:$I$1500,"Active")</f>
        <v>0</v>
      </c>
      <c r="D7" s="70">
        <f>COUNTIFS('Testing to 1D'!$H$2:$H$1500,$A7,'Testing to 1D'!$L$2:$L$1500,"1S",'Testing to 1D'!$J$2:$J$1500,"Adult",'Testing to 1D'!$I$2:$I$1500,"Active")</f>
        <v>2</v>
      </c>
      <c r="E7" s="70">
        <f>COUNTIFS('Testing to 1D'!$H$2:$H$1500,$A7,'Testing to 1D'!$L$2:$L$1500,"2S",'Testing to 1D'!$J$2:$J$1500,"Adult",'Testing to 1D'!$I$2:$I$1500,"Active")</f>
        <v>0</v>
      </c>
      <c r="F7" s="70">
        <f>COUNTIFS('Testing to 1D'!$H$2:$H$1500,$A7,'Testing to 1D'!$L$2:$L$1500,"3S",'Testing to 1D'!$J$2:$J$1500,"Adult",'Testing to 1D'!$I$2:$I$1500,"Active")</f>
        <v>0</v>
      </c>
      <c r="G7" s="70">
        <f>COUNTIFS('Testing to 1D'!$H$2:$H$1500,$A7,'Testing to 1D'!$L$2:$L$1500,"4S",'Testing to 1D'!$J$2:$J$1500,"Adult",'Testing to 1D'!$I$2:$I$1500,"Active")</f>
        <v>0</v>
      </c>
      <c r="H7" s="70">
        <f>COUNTIFS('Testing to 1D'!$H$2:$H$1500,$A7,'Testing to 1D'!$L$2:$L$1500,"5S",'Testing to 1D'!$J$2:$J$1500,"Adult",'Testing to 1D'!$I$2:$I$1500,"Active")</f>
        <v>0</v>
      </c>
      <c r="I7" s="70">
        <f>COUNTIFS('Testing to 1D'!$H$2:$H$1500,$A7,'Testing to 1D'!$L$2:$L$1500,"6S",'Testing to 1D'!$J$2:$J$1500,"Adult",'Testing to 1D'!$I$2:$I$1500,"Active")</f>
        <v>2</v>
      </c>
      <c r="J7" s="70">
        <f>COUNTIFS('Testing 1D - 7D'!$J$2:$J$1500,$A7,'Testing 1D - 7D'!$N$2:$N$1500,"1D",'Testing 1D - 7D'!$L$2:$L$1500,"Instructor",'Testing 1D - 7D'!$K$2:$K$1500,"Active")+COUNTIFS('Testing 1D - 7D'!$J$2:$J$1500,$A7,'Testing 1D - 7D'!$N$2:$N$1500,"1D",'Testing 1D - 7D'!$L$2:$L$1500,"Adult",'Testing 1D - 7D'!$K$2:$K$1500,"Active")</f>
        <v>1</v>
      </c>
      <c r="K7" s="70">
        <f>COUNTIFS('Testing 1D - 7D'!$J$2:$J$1500,$A7,'Testing 1D - 7D'!$N$2:$N$1500,"2D",'Testing 1D - 7D'!$L$2:$L$1500,"Instructor",'Testing 1D - 7D'!$K$2:$K$1500,"Active")+COUNTIFS('Testing 1D - 7D'!$J$2:$J$1500,$A7,'Testing 1D - 7D'!$N$2:$N$1500,"2D",'Testing 1D - 7D'!$L$2:$L$1500,"Adult",'Testing 1D - 7D'!$K$2:$K$1500,"Active")</f>
        <v>3</v>
      </c>
      <c r="L7" s="70">
        <f>COUNTIFS('Testing 1D - 7D'!$J$2:$J$1500,$A7,'Testing 1D - 7D'!$N$2:$N$1500,"3D",'Testing 1D - 7D'!$L$2:$L$1500,"Instructor",'Testing 1D - 7D'!$K$2:$K$1500,"Active")+COUNTIFS('Testing 1D - 7D'!$J$2:$J$1500,$A7,'Testing 1D - 7D'!$N$2:$N$1500,"3D",'Testing 1D - 7D'!$L$2:$L$1500,"Adult",'Testing 1D - 7D'!$K$2:$K$1500,"Active")</f>
        <v>2</v>
      </c>
      <c r="M7" s="70">
        <f>COUNTIFS('Testing 1D - 7D'!$J$2:$J$1500,$A7,'Testing 1D - 7D'!$N$2:$N$1500,"4D",'Testing 1D - 7D'!$L$2:$L$1500,"Instructor",'Testing 1D - 7D'!$K$2:$K$1500,"Active")+COUNTIFS('Testing 1D - 7D'!$J$2:$J$1500,$A7,'Testing 1D - 7D'!$N$2:$N$1500,"4D",'Testing 1D - 7D'!$L$2:$L$1500,"Adult",'Testing 1D - 7D'!$K$2:$K$1500,"Active")</f>
        <v>1</v>
      </c>
      <c r="N7" s="70">
        <f>COUNTIFS('Testing 1D - 7D'!$J$2:$J$1500,$A7,'Testing 1D - 7D'!$N$2:$N$1500,"5D",'Testing 1D - 7D'!$L$2:$L$1500,"Instructor",'Testing 1D - 7D'!$K$2:$K$1500,"Active")+COUNTIFS('Testing 1D - 7D'!$J$2:$J$1500,$A7,'Testing 1D - 7D'!$N$2:$N$1500,"5D",'Testing 1D - 7D'!$L$2:$L$1500,"Adult",'Testing 1D - 7D'!$K$2:$K$1500,"Active")</f>
        <v>0</v>
      </c>
      <c r="O7" s="70">
        <f>COUNTIFS('Testing 1D - 7D'!$J$2:$J$1500,$A7,'Testing 1D - 7D'!$N$2:$N$1500,"6D",'Testing 1D - 7D'!$L$2:$L$1500,"Instructor",'Testing 1D - 7D'!$K$2:$K$1500,"Active")+COUNTIFS('Testing 1D - 7D'!$J$2:$J$1500,$A7,'Testing 1D - 7D'!$N$2:$N$1500,"6D",'Testing 1D - 7D'!$L$2:$L$1500,"Adult",'Testing 1D - 7D'!$K$2:$K$1500,"Active")</f>
        <v>0</v>
      </c>
      <c r="P7" s="70">
        <f>COUNTIFS('Testing 1D - 7D'!$J$2:$J$1500,$A7,'Testing 1D - 7D'!$N$2:$N$1500,"7D",'Testing 1D - 7D'!$L$2:$L$1500,"Instructor",'Testing 1D - 7D'!$K$2:$K$1500,"Active")+COUNTIFS('Testing 1D - 7D'!$J$2:$J$1500,$A7,'Testing 1D - 7D'!$N$2:$N$1500,"7D",'Testing 1D - 7D'!$L$2:$L$1500,"Adult",'Testing 1D - 7D'!$K$2:$K$1500,"Active")</f>
        <v>0</v>
      </c>
    </row>
    <row r="8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</row>
    <row r="9">
      <c r="A9" s="124" t="s">
        <v>421</v>
      </c>
      <c r="B9" s="125">
        <f>sum(C9:P9)</f>
        <v>42</v>
      </c>
      <c r="C9" s="125">
        <f t="shared" ref="C9:P9" si="2">sum(C4:C8)</f>
        <v>1</v>
      </c>
      <c r="D9" s="125">
        <f t="shared" si="2"/>
        <v>8</v>
      </c>
      <c r="E9" s="125">
        <f t="shared" si="2"/>
        <v>0</v>
      </c>
      <c r="F9" s="125">
        <f t="shared" si="2"/>
        <v>2</v>
      </c>
      <c r="G9" s="125">
        <f t="shared" si="2"/>
        <v>1</v>
      </c>
      <c r="H9" s="125">
        <f t="shared" si="2"/>
        <v>1</v>
      </c>
      <c r="I9" s="125">
        <f t="shared" si="2"/>
        <v>3</v>
      </c>
      <c r="J9" s="125">
        <f t="shared" si="2"/>
        <v>7</v>
      </c>
      <c r="K9" s="125">
        <f t="shared" si="2"/>
        <v>9</v>
      </c>
      <c r="L9" s="125">
        <f t="shared" si="2"/>
        <v>7</v>
      </c>
      <c r="M9" s="125">
        <f t="shared" si="2"/>
        <v>3</v>
      </c>
      <c r="N9" s="125">
        <f t="shared" si="2"/>
        <v>0</v>
      </c>
      <c r="O9" s="125">
        <f t="shared" si="2"/>
        <v>0</v>
      </c>
      <c r="P9" s="125">
        <f t="shared" si="2"/>
        <v>0</v>
      </c>
    </row>
    <row r="11">
      <c r="A11" s="127" t="s">
        <v>432</v>
      </c>
      <c r="B11" s="129" t="s">
        <v>433</v>
      </c>
      <c r="C11" s="129" t="s">
        <v>434</v>
      </c>
      <c r="D11" s="129" t="s">
        <v>435</v>
      </c>
      <c r="E11" s="129" t="s">
        <v>436</v>
      </c>
      <c r="F11" s="129" t="s">
        <v>437</v>
      </c>
      <c r="G11" s="129" t="s">
        <v>438</v>
      </c>
      <c r="H11" s="129" t="s">
        <v>439</v>
      </c>
      <c r="I11" s="129" t="s">
        <v>440</v>
      </c>
      <c r="J11" s="129" t="s">
        <v>441</v>
      </c>
      <c r="K11" s="129" t="s">
        <v>442</v>
      </c>
      <c r="L11" s="129" t="s">
        <v>443</v>
      </c>
      <c r="M11" s="129" t="s">
        <v>444</v>
      </c>
      <c r="N11" s="129" t="s">
        <v>445</v>
      </c>
      <c r="O11" s="129" t="s">
        <v>446</v>
      </c>
      <c r="P11" s="129" t="s">
        <v>447</v>
      </c>
    </row>
    <row r="12">
      <c r="A12" s="66" t="s">
        <v>109</v>
      </c>
      <c r="B12" s="70">
        <f t="shared" ref="B12:B15" si="3">C12-D12</f>
        <v>2</v>
      </c>
      <c r="C12" s="70">
        <f t="shared" ref="C12:C15" si="4">sum(E12:P12)</f>
        <v>2</v>
      </c>
      <c r="D12" s="70">
        <f>COUNTIFS('Testing to 1D'!$H$2:$H$1498,A12,'Testing to 1D'!$I$2:$I$1498,"Dropped",'Testing to 1D'!$J$2:$J$1498,"Adult",'Testing to 1D'!$W$2:$W$1498,2017)</f>
        <v>0</v>
      </c>
      <c r="E12" s="70">
        <f>COUNTIFS('Testing to 1D'!$H$2:$H$1500,$A12,'Testing to 1D'!$J$2:$J$1500,"Adult",'Testing to 1D'!$V$2:$V$1500,1,'Testing to 1D'!$W$2:$W$1500,2017)</f>
        <v>1</v>
      </c>
      <c r="F12" s="70">
        <f>COUNTIFS('Testing to 1D'!$H$2:$H$1500,$A12,'Testing to 1D'!$J$2:$J$1500,"Adult",'Testing to 1D'!$V$2:$V$1500,2,'Testing to 1D'!$W$2:$W$1500,2017)</f>
        <v>1</v>
      </c>
      <c r="G12" s="70">
        <f>COUNTIFS('Testing to 1D'!$H$2:$H$1500,$A12,'Testing to 1D'!$J$2:$J$1500,"Adult",'Testing to 1D'!$V$2:$V$1500,3,'Testing to 1D'!$W$2:$W$1500,2017)</f>
        <v>0</v>
      </c>
      <c r="H12" s="70">
        <f>COUNTIFS('Testing to 1D'!$H$2:$H$1500,$A12,'Testing to 1D'!$J$2:$J$1500,"Adult",'Testing to 1D'!$V$2:$V$1500,4,'Testing to 1D'!$W$2:$W$1500,2017)</f>
        <v>0</v>
      </c>
      <c r="I12" s="70">
        <f>COUNTIFS('Testing to 1D'!$H$2:$H$1500,$A12,'Testing to 1D'!$J$2:$J$1500,"Adult",'Testing to 1D'!$V$2:$V$1500,5,'Testing to 1D'!$W$2:$W$1500,2017)</f>
        <v>0</v>
      </c>
      <c r="J12" s="70">
        <f>COUNTIFS('Testing to 1D'!$H$2:$H$1500,$A12,'Testing to 1D'!$J$2:$J$1500,"Adult",'Testing to 1D'!$V$2:$V$1500,6,'Testing to 1D'!$W$2:$W$1500,2017)</f>
        <v>0</v>
      </c>
      <c r="K12" s="70">
        <f>COUNTIFS('Testing to 1D'!$H$2:$H$1500,$A12,'Testing to 1D'!$J$2:$J$1500,"Adult",'Testing to 1D'!$V$2:$V$1500,7,'Testing to 1D'!$W$2:$W$1500,2017)</f>
        <v>0</v>
      </c>
      <c r="L12" s="70">
        <f>COUNTIFS('Testing to 1D'!$H$2:$H$1500,$A12,'Testing to 1D'!$J$2:$J$1500,"Adult",'Testing to 1D'!$V$2:$V$1500,8,'Testing to 1D'!$W$2:$W$1500,2017)</f>
        <v>0</v>
      </c>
      <c r="M12" s="70">
        <f>COUNTIFS('Testing to 1D'!$H$2:$H$1500,$A12,'Testing to 1D'!$J$2:$J$1500,"Adult",'Testing to 1D'!$V$2:$V$1500,9,'Testing to 1D'!$W$2:$W$1500,2017)</f>
        <v>0</v>
      </c>
      <c r="N12" s="70">
        <f>COUNTIFS('Testing to 1D'!$H$2:$H$1500,$A12,'Testing to 1D'!$J$2:$J$1500,"Adult",'Testing to 1D'!$V$2:$V$1500,10,'Testing to 1D'!$W$2:$W$1500,2017)</f>
        <v>0</v>
      </c>
      <c r="O12" s="70">
        <f>COUNTIFS('Testing to 1D'!$H$2:$H$1500,$A12,'Testing to 1D'!$J$2:$J$1500,"Adult",'Testing to 1D'!$V$2:$V$1500,11,'Testing to 1D'!$W$2:$W$1500,2017)</f>
        <v>0</v>
      </c>
      <c r="P12" s="70">
        <f>COUNTIFS('Testing to 1D'!$H$2:$H$1500,$A12,'Testing to 1D'!$J$2:$J$1500,"Adult",'Testing to 1D'!$V$2:$V$1500,12,'Testing to 1D'!$W$2:$W$1500,2017)</f>
        <v>0</v>
      </c>
    </row>
    <row r="13">
      <c r="A13" s="66" t="s">
        <v>208</v>
      </c>
      <c r="B13" s="70">
        <f t="shared" si="3"/>
        <v>2</v>
      </c>
      <c r="C13" s="70">
        <f t="shared" si="4"/>
        <v>3</v>
      </c>
      <c r="D13" s="70">
        <f>COUNTIFS('Testing to 1D'!$H$2:$H$1498,A13,'Testing to 1D'!$I$2:$I$1498,"Dropped",'Testing to 1D'!$J$2:$J$1498,"Adult",'Testing to 1D'!$W$2:$W$1498,2017)</f>
        <v>1</v>
      </c>
      <c r="E13" s="70">
        <f>COUNTIFS('Testing to 1D'!$H$2:$H$1500,$A13,'Testing to 1D'!$J$2:$J$1500,"Adult",'Testing to 1D'!$V$2:$V$1500,1,'Testing to 1D'!$W$2:$W$1500,2017)</f>
        <v>0</v>
      </c>
      <c r="F13" s="70">
        <f>COUNTIFS('Testing to 1D'!$H$2:$H$1500,$A13,'Testing to 1D'!$J$2:$J$1500,"Adult",'Testing to 1D'!$V$2:$V$1500,2,'Testing to 1D'!$W$2:$W$1500,2017)</f>
        <v>0</v>
      </c>
      <c r="G13" s="70">
        <f>COUNTIFS('Testing to 1D'!$H$2:$H$1500,$A13,'Testing to 1D'!$J$2:$J$1500,"Adult",'Testing to 1D'!$V$2:$V$1500,3,'Testing to 1D'!$W$2:$W$1500,2017)</f>
        <v>1</v>
      </c>
      <c r="H13" s="70">
        <f>COUNTIFS('Testing to 1D'!$H$2:$H$1500,$A13,'Testing to 1D'!$J$2:$J$1500,"Adult",'Testing to 1D'!$V$2:$V$1500,4,'Testing to 1D'!$W$2:$W$1500,2017)</f>
        <v>1</v>
      </c>
      <c r="I13" s="70">
        <f>COUNTIFS('Testing to 1D'!$H$2:$H$1500,$A13,'Testing to 1D'!$J$2:$J$1500,"Adult",'Testing to 1D'!$V$2:$V$1500,5,'Testing to 1D'!$W$2:$W$1500,2017)</f>
        <v>1</v>
      </c>
      <c r="J13" s="70">
        <f>COUNTIFS('Testing to 1D'!$H$2:$H$1500,$A13,'Testing to 1D'!$J$2:$J$1500,"Adult",'Testing to 1D'!$V$2:$V$1500,6,'Testing to 1D'!$W$2:$W$1500,2017)</f>
        <v>0</v>
      </c>
      <c r="K13" s="70">
        <f>COUNTIFS('Testing to 1D'!$H$2:$H$1500,$A13,'Testing to 1D'!$J$2:$J$1500,"Adult",'Testing to 1D'!$V$2:$V$1500,7,'Testing to 1D'!$W$2:$W$1500,2017)</f>
        <v>0</v>
      </c>
      <c r="L13" s="70">
        <f>COUNTIFS('Testing to 1D'!$H$2:$H$1500,$A13,'Testing to 1D'!$J$2:$J$1500,"Adult",'Testing to 1D'!$V$2:$V$1500,8,'Testing to 1D'!$W$2:$W$1500,2017)</f>
        <v>0</v>
      </c>
      <c r="M13" s="70">
        <f>COUNTIFS('Testing to 1D'!$H$2:$H$1500,$A13,'Testing to 1D'!$J$2:$J$1500,"Adult",'Testing to 1D'!$V$2:$V$1500,9,'Testing to 1D'!$W$2:$W$1500,2017)</f>
        <v>0</v>
      </c>
      <c r="N13" s="70">
        <f>COUNTIFS('Testing to 1D'!$H$2:$H$1500,$A13,'Testing to 1D'!$J$2:$J$1500,"Adult",'Testing to 1D'!$V$2:$V$1500,10,'Testing to 1D'!$W$2:$W$1500,2017)</f>
        <v>0</v>
      </c>
      <c r="O13" s="70">
        <f>COUNTIFS('Testing to 1D'!$H$2:$H$1500,$A13,'Testing to 1D'!$J$2:$J$1500,"Adult",'Testing to 1D'!$V$2:$V$1500,11,'Testing to 1D'!$W$2:$W$1500,2017)</f>
        <v>0</v>
      </c>
      <c r="P13" s="70">
        <f>COUNTIFS('Testing to 1D'!$H$2:$H$1500,$A13,'Testing to 1D'!$J$2:$J$1500,"Adult",'Testing to 1D'!$V$2:$V$1500,12,'Testing to 1D'!$W$2:$W$1500,2017)</f>
        <v>0</v>
      </c>
    </row>
    <row r="14">
      <c r="A14" s="66" t="s">
        <v>144</v>
      </c>
      <c r="B14" s="70">
        <f t="shared" si="3"/>
        <v>2</v>
      </c>
      <c r="C14" s="70">
        <f t="shared" si="4"/>
        <v>3</v>
      </c>
      <c r="D14" s="70">
        <f>COUNTIFS('Testing to 1D'!$H$2:$H$1498,A14,'Testing to 1D'!$I$2:$I$1498,"Dropped",'Testing to 1D'!$J$2:$J$1498,"Adult",'Testing to 1D'!$W$2:$W$1498,2017)</f>
        <v>1</v>
      </c>
      <c r="E14" s="70">
        <f>COUNTIFS('Testing to 1D'!$H$2:$H$1500,$A14,'Testing to 1D'!$J$2:$J$1500,"Adult",'Testing to 1D'!$V$2:$V$1500,1,'Testing to 1D'!$W$2:$W$1500,2017)</f>
        <v>0</v>
      </c>
      <c r="F14" s="70">
        <f>COUNTIFS('Testing to 1D'!$H$2:$H$1500,$A14,'Testing to 1D'!$J$2:$J$1500,"Adult",'Testing to 1D'!$V$2:$V$1500,2,'Testing to 1D'!$W$2:$W$1500,2017)</f>
        <v>3</v>
      </c>
      <c r="G14" s="70">
        <f>COUNTIFS('Testing to 1D'!$H$2:$H$1500,$A14,'Testing to 1D'!$J$2:$J$1500,"Adult",'Testing to 1D'!$V$2:$V$1500,3,'Testing to 1D'!$W$2:$W$1500,2017)</f>
        <v>0</v>
      </c>
      <c r="H14" s="70">
        <f>COUNTIFS('Testing to 1D'!$H$2:$H$1500,$A14,'Testing to 1D'!$J$2:$J$1500,"Adult",'Testing to 1D'!$V$2:$V$1500,4,'Testing to 1D'!$W$2:$W$1500,2017)</f>
        <v>0</v>
      </c>
      <c r="I14" s="70">
        <f>COUNTIFS('Testing to 1D'!$H$2:$H$1500,$A14,'Testing to 1D'!$J$2:$J$1500,"Adult",'Testing to 1D'!$V$2:$V$1500,5,'Testing to 1D'!$W$2:$W$1500,2017)</f>
        <v>0</v>
      </c>
      <c r="J14" s="70">
        <f>COUNTIFS('Testing to 1D'!$H$2:$H$1500,$A14,'Testing to 1D'!$J$2:$J$1500,"Adult",'Testing to 1D'!$V$2:$V$1500,6,'Testing to 1D'!$W$2:$W$1500,2017)</f>
        <v>0</v>
      </c>
      <c r="K14" s="70">
        <f>COUNTIFS('Testing to 1D'!$H$2:$H$1500,$A14,'Testing to 1D'!$J$2:$J$1500,"Adult",'Testing to 1D'!$V$2:$V$1500,7,'Testing to 1D'!$W$2:$W$1500,2017)</f>
        <v>0</v>
      </c>
      <c r="L14" s="70">
        <f>COUNTIFS('Testing to 1D'!$H$2:$H$1500,$A14,'Testing to 1D'!$J$2:$J$1500,"Adult",'Testing to 1D'!$V$2:$V$1500,8,'Testing to 1D'!$W$2:$W$1500,2017)</f>
        <v>0</v>
      </c>
      <c r="M14" s="70">
        <f>COUNTIFS('Testing to 1D'!$H$2:$H$1500,$A14,'Testing to 1D'!$J$2:$J$1500,"Adult",'Testing to 1D'!$V$2:$V$1500,9,'Testing to 1D'!$W$2:$W$1500,2017)</f>
        <v>0</v>
      </c>
      <c r="N14" s="70">
        <f>COUNTIFS('Testing to 1D'!$H$2:$H$1500,$A14,'Testing to 1D'!$J$2:$J$1500,"Adult",'Testing to 1D'!$V$2:$V$1500,10,'Testing to 1D'!$W$2:$W$1500,2017)</f>
        <v>0</v>
      </c>
      <c r="O14" s="70">
        <f>COUNTIFS('Testing to 1D'!$H$2:$H$1500,$A14,'Testing to 1D'!$J$2:$J$1500,"Adult",'Testing to 1D'!$V$2:$V$1500,11,'Testing to 1D'!$W$2:$W$1500,2017)</f>
        <v>0</v>
      </c>
      <c r="P14" s="70">
        <f>COUNTIFS('Testing to 1D'!$H$2:$H$1500,$A14,'Testing to 1D'!$J$2:$J$1500,"Adult",'Testing to 1D'!$V$2:$V$1500,12,'Testing to 1D'!$W$2:$W$1500,2017)</f>
        <v>0</v>
      </c>
    </row>
    <row r="15">
      <c r="A15" s="66" t="s">
        <v>95</v>
      </c>
      <c r="B15" s="70">
        <f t="shared" si="3"/>
        <v>2</v>
      </c>
      <c r="C15" s="70">
        <f t="shared" si="4"/>
        <v>2</v>
      </c>
      <c r="D15" s="70">
        <f>COUNTIFS('Testing to 1D'!$H$2:$H$1498,A15,'Testing to 1D'!$I$2:$I$1498,"Dropped",'Testing to 1D'!$J$2:$J$1498,"Adult",'Testing to 1D'!$W$2:$W$1498,2017)</f>
        <v>0</v>
      </c>
      <c r="E15" s="70">
        <f>COUNTIFS('Testing to 1D'!$H$2:$H$1500,$A15,'Testing to 1D'!$J$2:$J$1500,"Adult",'Testing to 1D'!$V$2:$V$1500,1,'Testing to 1D'!$W$2:$W$1500,2017)</f>
        <v>1</v>
      </c>
      <c r="F15" s="70">
        <f>COUNTIFS('Testing to 1D'!$H$2:$H$1500,$A15,'Testing to 1D'!$J$2:$J$1500,"Adult",'Testing to 1D'!$V$2:$V$1500,2,'Testing to 1D'!$W$2:$W$1500,2017)</f>
        <v>0</v>
      </c>
      <c r="G15" s="70">
        <f>COUNTIFS('Testing to 1D'!$H$2:$H$1500,$A15,'Testing to 1D'!$J$2:$J$1500,"Adult",'Testing to 1D'!$V$2:$V$1500,3,'Testing to 1D'!$W$2:$W$1500,2017)</f>
        <v>1</v>
      </c>
      <c r="H15" s="70">
        <f>COUNTIFS('Testing to 1D'!$H$2:$H$1500,$A15,'Testing to 1D'!$J$2:$J$1500,"Adult",'Testing to 1D'!$V$2:$V$1500,4,'Testing to 1D'!$W$2:$W$1500,2017)</f>
        <v>0</v>
      </c>
      <c r="I15" s="70">
        <f>COUNTIFS('Testing to 1D'!$H$2:$H$1500,$A15,'Testing to 1D'!$J$2:$J$1500,"Adult",'Testing to 1D'!$V$2:$V$1500,5,'Testing to 1D'!$W$2:$W$1500,2017)</f>
        <v>0</v>
      </c>
      <c r="J15" s="70">
        <f>COUNTIFS('Testing to 1D'!$H$2:$H$1500,$A15,'Testing to 1D'!$J$2:$J$1500,"Adult",'Testing to 1D'!$V$2:$V$1500,6,'Testing to 1D'!$W$2:$W$1500,2017)</f>
        <v>0</v>
      </c>
      <c r="K15" s="70">
        <f>COUNTIFS('Testing to 1D'!$H$2:$H$1500,$A15,'Testing to 1D'!$J$2:$J$1500,"Adult",'Testing to 1D'!$V$2:$V$1500,7,'Testing to 1D'!$W$2:$W$1500,2017)</f>
        <v>0</v>
      </c>
      <c r="L15" s="70">
        <f>COUNTIFS('Testing to 1D'!$H$2:$H$1500,$A15,'Testing to 1D'!$J$2:$J$1500,"Adult",'Testing to 1D'!$V$2:$V$1500,8,'Testing to 1D'!$W$2:$W$1500,2017)</f>
        <v>0</v>
      </c>
      <c r="M15" s="70">
        <f>COUNTIFS('Testing to 1D'!$H$2:$H$1500,$A15,'Testing to 1D'!$J$2:$J$1500,"Adult",'Testing to 1D'!$V$2:$V$1500,9,'Testing to 1D'!$W$2:$W$1500,2017)</f>
        <v>0</v>
      </c>
      <c r="N15" s="70">
        <f>COUNTIFS('Testing to 1D'!$H$2:$H$1500,$A15,'Testing to 1D'!$J$2:$J$1500,"Adult",'Testing to 1D'!$V$2:$V$1500,10,'Testing to 1D'!$W$2:$W$1500,2017)</f>
        <v>0</v>
      </c>
      <c r="O15" s="70">
        <f>COUNTIFS('Testing to 1D'!$H$2:$H$1500,$A15,'Testing to 1D'!$J$2:$J$1500,"Adult",'Testing to 1D'!$V$2:$V$1500,11,'Testing to 1D'!$W$2:$W$1500,2017)</f>
        <v>0</v>
      </c>
      <c r="P15" s="70">
        <f>COUNTIFS('Testing to 1D'!$H$2:$H$1500,$A15,'Testing to 1D'!$J$2:$J$1500,"Adult",'Testing to 1D'!$V$2:$V$1500,12,'Testing to 1D'!$W$2:$W$1500,2017)</f>
        <v>0</v>
      </c>
    </row>
    <row r="16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</row>
    <row r="17">
      <c r="A17" s="127" t="s">
        <v>421</v>
      </c>
      <c r="B17" s="125">
        <f t="shared" ref="B17:P17" si="5">sum(B12:B16)</f>
        <v>8</v>
      </c>
      <c r="C17" s="125">
        <f t="shared" si="5"/>
        <v>10</v>
      </c>
      <c r="D17" s="125">
        <f t="shared" si="5"/>
        <v>2</v>
      </c>
      <c r="E17" s="125">
        <f t="shared" si="5"/>
        <v>2</v>
      </c>
      <c r="F17" s="125">
        <f t="shared" si="5"/>
        <v>4</v>
      </c>
      <c r="G17" s="125">
        <f t="shared" si="5"/>
        <v>2</v>
      </c>
      <c r="H17" s="125">
        <f t="shared" si="5"/>
        <v>1</v>
      </c>
      <c r="I17" s="125">
        <f t="shared" si="5"/>
        <v>1</v>
      </c>
      <c r="J17" s="125">
        <f t="shared" si="5"/>
        <v>0</v>
      </c>
      <c r="K17" s="125">
        <f t="shared" si="5"/>
        <v>0</v>
      </c>
      <c r="L17" s="125">
        <f t="shared" si="5"/>
        <v>0</v>
      </c>
      <c r="M17" s="125">
        <f t="shared" si="5"/>
        <v>0</v>
      </c>
      <c r="N17" s="125">
        <f t="shared" si="5"/>
        <v>0</v>
      </c>
      <c r="O17" s="125">
        <f t="shared" si="5"/>
        <v>0</v>
      </c>
      <c r="P17" s="125">
        <f t="shared" si="5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3.44" defaultRowHeight="15.0"/>
  <cols>
    <col customWidth="1" min="1" max="1" width="9.33"/>
    <col customWidth="1" min="2" max="2" width="14.0"/>
    <col customWidth="1" min="3" max="3" width="9.44"/>
    <col customWidth="1" min="4" max="4" width="10.67"/>
    <col customWidth="1" min="5" max="5" width="9.44"/>
    <col customWidth="1" min="6" max="6" width="1.11"/>
    <col customWidth="1" min="7" max="7" width="17.78"/>
    <col customWidth="1" min="8" max="8" width="7.89"/>
    <col customWidth="1" min="9" max="9" width="7.22"/>
    <col customWidth="1" min="10" max="10" width="8.0"/>
    <col customWidth="1" min="11" max="11" width="6.33"/>
    <col customWidth="1" min="12" max="12" width="4.56"/>
    <col customWidth="1" min="13" max="13" width="11.0"/>
    <col customWidth="1" min="14" max="14" width="7.67"/>
    <col customWidth="1" min="15" max="15" width="6.78"/>
    <col customWidth="1" min="16" max="16" width="4.22"/>
    <col customWidth="1" min="17" max="17" width="8.11"/>
    <col customWidth="1" min="18" max="18" width="6.89"/>
    <col customWidth="1" min="19" max="19" width="6.33"/>
    <col customWidth="1" min="20" max="20" width="7.22"/>
    <col customWidth="1" min="21" max="21" width="8.33"/>
    <col customWidth="1" min="22" max="22" width="6.22"/>
    <col customWidth="1" min="23" max="23" width="4.89"/>
    <col customWidth="1" min="24" max="25" width="11.0"/>
    <col customWidth="1" min="26" max="26" width="2.44"/>
    <col customWidth="1" min="27" max="28" width="11.0"/>
    <col customWidth="1" min="29" max="29" width="2.67"/>
    <col customWidth="1" min="30" max="31" width="11.0"/>
    <col customWidth="1" min="32" max="32" width="2.22"/>
    <col customWidth="1" min="33" max="34" width="11.0"/>
    <col customWidth="1" min="35" max="35" width="2.67"/>
    <col customWidth="1" min="36" max="37" width="11.0"/>
    <col customWidth="1" min="38" max="38" width="2.44"/>
    <col customWidth="1" min="39" max="40" width="11.0"/>
    <col customWidth="1" min="41" max="41" width="3.11"/>
    <col customWidth="1" min="42" max="44" width="11.0"/>
  </cols>
  <sheetData>
    <row r="1" ht="48.75" customHeigh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1" t="s">
        <v>14</v>
      </c>
      <c r="P1" s="12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8" t="s">
        <v>20</v>
      </c>
      <c r="V1" s="13" t="s">
        <v>21</v>
      </c>
      <c r="W1" s="13" t="s">
        <v>22</v>
      </c>
      <c r="X1" s="14" t="s">
        <v>23</v>
      </c>
      <c r="Y1" s="16" t="s">
        <v>25</v>
      </c>
      <c r="Z1" s="17"/>
      <c r="AA1" s="14" t="s">
        <v>26</v>
      </c>
      <c r="AB1" s="19" t="s">
        <v>27</v>
      </c>
      <c r="AC1" s="17"/>
      <c r="AD1" s="14" t="s">
        <v>28</v>
      </c>
      <c r="AE1" s="16" t="s">
        <v>29</v>
      </c>
      <c r="AF1" s="17" t="str">
        <f t="shared" ref="AF1:AF335" si="1">IF(AE1&gt;AD1,"!","-")</f>
        <v>-</v>
      </c>
      <c r="AG1" s="14" t="s">
        <v>36</v>
      </c>
      <c r="AH1" s="16" t="s">
        <v>37</v>
      </c>
      <c r="AI1" s="17" t="str">
        <f t="shared" ref="AI1:AI335" si="2">IF(AH1&gt;AG1,"!","-")</f>
        <v>-</v>
      </c>
      <c r="AJ1" s="14" t="s">
        <v>42</v>
      </c>
      <c r="AK1" s="19" t="s">
        <v>43</v>
      </c>
      <c r="AL1" s="17" t="str">
        <f t="shared" ref="AL1:AL335" si="3">IF(AK1&gt;AJ1,"!","-")</f>
        <v>-</v>
      </c>
      <c r="AM1" s="14" t="s">
        <v>47</v>
      </c>
      <c r="AN1" s="19" t="s">
        <v>49</v>
      </c>
      <c r="AO1" s="17" t="str">
        <f t="shared" ref="AO1:AO335" si="4">IF(AN1&gt;AM1,"!","-")</f>
        <v>-</v>
      </c>
      <c r="AP1" s="14" t="s">
        <v>52</v>
      </c>
      <c r="AQ1" s="19" t="s">
        <v>53</v>
      </c>
      <c r="AR1" s="19" t="s">
        <v>54</v>
      </c>
    </row>
    <row r="2" ht="15.75" hidden="1" customHeight="1">
      <c r="A2" s="36">
        <v>1.0</v>
      </c>
      <c r="B2" s="36" t="str">
        <f>LOOKUP($A2,Students!$A$4:$A$1016,Students!$C$4:$C$1016)</f>
        <v>David</v>
      </c>
      <c r="C2" s="36" t="str">
        <f>LOOKUP($A2,Students!$A$4:$A$1016,Students!$D$4:$D$1016)</f>
        <v>W</v>
      </c>
      <c r="D2" s="36" t="str">
        <f>LOOKUP($A2,Students!$A$4:$A$1016,Students!$E$4:$E$1016)</f>
        <v>Mallory</v>
      </c>
      <c r="E2" s="36" t="str">
        <f>LOOKUP($A2,Students!$A$4:$A1002,Students!$F$4:$F$1016)</f>
        <v/>
      </c>
      <c r="F2" s="49"/>
      <c r="G2" t="str">
        <f t="shared" ref="G2:G335" si="5">CONCATENATE(B2," ",D2)</f>
        <v>David Mallory</v>
      </c>
      <c r="H2" s="54" t="str">
        <f>Lookup($A2, Students!$A$4:$A$1016,Students!$K$4:$K$1016)</f>
        <v>Seattle</v>
      </c>
      <c r="I2" s="54" t="str">
        <f>Lookup($A2, Students!$A$4:$A$1016,Students!$H$4:$H1002)</f>
        <v>Active</v>
      </c>
      <c r="J2" s="54" t="str">
        <f>Lookup($A2, Students!$A$4:$A$1016,Students!$O$4:$O$1016)</f>
        <v>Instructor</v>
      </c>
      <c r="K2" t="str">
        <f>Lookup($A2, Students!$A$4:$A$1016,Students!$N$4:$N$1016)</f>
        <v>5D</v>
      </c>
      <c r="L2" s="54" t="str">
        <f>Lookup($A2, Students!$A$4:$A$1016,Students!$M$4:$M$1016)</f>
        <v>4D</v>
      </c>
      <c r="M2" t="str">
        <f>Lookup($A2, Students!$A$4:$A$1016,Students!$AT$4:$AT$1016)</f>
        <v>Moo Doe Instructor</v>
      </c>
      <c r="N2" s="71">
        <f>Lookup($A2, Students!$A$4:$A$1016,Students!$P$4:$P$1016)</f>
        <v>28320</v>
      </c>
      <c r="O2" s="72">
        <f t="shared" ref="O2:O335" si="6">TODAY()</f>
        <v>42917</v>
      </c>
      <c r="P2">
        <f>Lookup($A2, Students!$A$4:$A$1016,Students!$Q$4:$Q$1016)</f>
        <v>39</v>
      </c>
      <c r="U2" s="71">
        <f>Lookup($A2, Students!$A$4:$A$1016,Students!$G$4:$G$1016)</f>
        <v>37073</v>
      </c>
      <c r="V2" s="76">
        <f t="shared" ref="V2:V335" si="7">month(U2)</f>
        <v>7</v>
      </c>
      <c r="W2" s="76">
        <f t="shared" ref="W2:W335" si="8">year(U2)</f>
        <v>2001</v>
      </c>
      <c r="X2" s="81">
        <f>IF($U2="","-",U2+Timeframes!$B$3)</f>
        <v>37118</v>
      </c>
      <c r="Y2" s="82"/>
      <c r="Z2" s="17" t="str">
        <f t="shared" ref="Z2:Z335" si="9">IF(Y2&gt;X2,"!","-")</f>
        <v>-</v>
      </c>
      <c r="AA2" s="81">
        <f>IF($U2="","-",X2+Timeframes!$C$3)</f>
        <v>37163</v>
      </c>
      <c r="AB2" s="82"/>
      <c r="AC2" s="17" t="str">
        <f t="shared" ref="AC2:AC335" si="10">IF(AB2&gt;AA2,"!","-")</f>
        <v>-</v>
      </c>
      <c r="AD2" s="81">
        <f>IF($U2="","-",AA2+Timeframes!$D$3)</f>
        <v>37223</v>
      </c>
      <c r="AE2" s="82"/>
      <c r="AF2" s="17" t="str">
        <f t="shared" si="1"/>
        <v>-</v>
      </c>
      <c r="AG2" s="81">
        <f>IF($U2="","-",AD2+Timeframes!$E$3)</f>
        <v>37283</v>
      </c>
      <c r="AH2" s="82"/>
      <c r="AI2" s="17" t="str">
        <f t="shared" si="2"/>
        <v>-</v>
      </c>
      <c r="AJ2" s="81">
        <f>IF($U2="","-",AG2+Timeframes!$F$3)</f>
        <v>37463</v>
      </c>
      <c r="AK2" s="82"/>
      <c r="AL2" s="17" t="str">
        <f t="shared" si="3"/>
        <v>-</v>
      </c>
      <c r="AM2" s="81">
        <f>IF($U2="","-",AJ2+Timeframes!$G$3)</f>
        <v>37643</v>
      </c>
      <c r="AN2" s="82"/>
      <c r="AO2" s="17" t="str">
        <f t="shared" si="4"/>
        <v>-</v>
      </c>
      <c r="AP2" s="81">
        <f>IF($U2="","-",AM2+Timeframes!$H$3)</f>
        <v>37823</v>
      </c>
      <c r="AQ2" s="82"/>
      <c r="AR2" s="82"/>
    </row>
    <row r="3" ht="15.75" hidden="1" customHeight="1">
      <c r="A3" s="36">
        <v>2.0</v>
      </c>
      <c r="B3" s="36" t="str">
        <f>LOOKUP($A3,Students!$A$4:$A$1016,Students!$C$4:$C$1016)</f>
        <v>Robin</v>
      </c>
      <c r="C3" s="36" t="str">
        <f>LOOKUP($A3,Students!$A$4:$A$1016,Students!$D$4:$D$1016)</f>
        <v>J</v>
      </c>
      <c r="D3" s="36" t="str">
        <f>LOOKUP($A3,Students!$A$4:$A$1016,Students!$E$4:$E$1016)</f>
        <v>Mallory</v>
      </c>
      <c r="E3" s="36" t="str">
        <f>LOOKUP($A3,Students!$A$4:$A1003,Students!$F$4:$F$1016)</f>
        <v/>
      </c>
      <c r="F3" s="49"/>
      <c r="G3" t="str">
        <f t="shared" si="5"/>
        <v>Robin Mallory</v>
      </c>
      <c r="H3" s="54" t="str">
        <f>Lookup($A3, Students!$A$4:$A$1016,Students!$K$4:$K$1016)</f>
        <v>Seattle</v>
      </c>
      <c r="I3" s="54" t="str">
        <f>Lookup($A3, Students!$A$4:$A$1016,Students!$H$4:$H1003)</f>
        <v>Active</v>
      </c>
      <c r="J3" s="54" t="str">
        <f>Lookup($A3, Students!$A$4:$A$1016,Students!$O$4:$O$1016)</f>
        <v>Instructor</v>
      </c>
      <c r="K3" t="str">
        <f>Lookup($A3, Students!$A$4:$A$1016,Students!$N$4:$N$1016)</f>
        <v>4D</v>
      </c>
      <c r="L3" s="54" t="str">
        <f>Lookup($A3, Students!$A$4:$A$1016,Students!$M$4:$M$1016)</f>
        <v>3D</v>
      </c>
      <c r="M3" t="str">
        <f>Lookup($A3, Students!$A$4:$A$1016,Students!$AT$4:$AT$1016)</f>
        <v>Artist</v>
      </c>
      <c r="N3" s="71">
        <f>Lookup($A3, Students!$A$4:$A$1016,Students!$P$4:$P$1016)</f>
        <v>28937</v>
      </c>
      <c r="O3" s="72">
        <f t="shared" si="6"/>
        <v>42917</v>
      </c>
      <c r="P3">
        <f>Lookup($A3, Students!$A$4:$A$1016,Students!$Q$4:$Q$1016)</f>
        <v>38</v>
      </c>
      <c r="U3" s="71">
        <f>Lookup($A3, Students!$A$4:$A$1016,Students!$G$4:$G$1016)</f>
        <v>36526</v>
      </c>
      <c r="V3" s="76">
        <f t="shared" si="7"/>
        <v>1</v>
      </c>
      <c r="W3" s="76">
        <f t="shared" si="8"/>
        <v>2000</v>
      </c>
      <c r="X3" s="81">
        <f>IF($U3="","-",U3+Timeframes!$B$3)</f>
        <v>36571</v>
      </c>
      <c r="Y3" s="82"/>
      <c r="Z3" s="17" t="str">
        <f t="shared" si="9"/>
        <v>-</v>
      </c>
      <c r="AA3" s="81">
        <f>IF($U3="","-",X3+Timeframes!$C$3)</f>
        <v>36616</v>
      </c>
      <c r="AB3" s="82"/>
      <c r="AC3" s="17" t="str">
        <f t="shared" si="10"/>
        <v>-</v>
      </c>
      <c r="AD3" s="81">
        <f>IF($U3="","-",AA3+Timeframes!$D$3)</f>
        <v>36676</v>
      </c>
      <c r="AE3" s="82"/>
      <c r="AF3" s="17" t="str">
        <f t="shared" si="1"/>
        <v>-</v>
      </c>
      <c r="AG3" s="81">
        <f>IF($U3="","-",AD3+Timeframes!$E$3)</f>
        <v>36736</v>
      </c>
      <c r="AH3" s="82"/>
      <c r="AI3" s="17" t="str">
        <f t="shared" si="2"/>
        <v>-</v>
      </c>
      <c r="AJ3" s="81">
        <f>IF($U3="","-",AG3+Timeframes!$F$3)</f>
        <v>36916</v>
      </c>
      <c r="AK3" s="82"/>
      <c r="AL3" s="17" t="str">
        <f t="shared" si="3"/>
        <v>-</v>
      </c>
      <c r="AM3" s="81">
        <f>IF($U3="","-",AJ3+Timeframes!$G$3)</f>
        <v>37096</v>
      </c>
      <c r="AN3" s="82"/>
      <c r="AO3" s="17" t="str">
        <f t="shared" si="4"/>
        <v>-</v>
      </c>
      <c r="AP3" s="81">
        <f>IF($U3="","-",AM3+Timeframes!$H$3)</f>
        <v>37276</v>
      </c>
      <c r="AQ3" s="82"/>
      <c r="AR3" s="82"/>
    </row>
    <row r="4" ht="15.75" hidden="1" customHeight="1">
      <c r="A4" s="36">
        <v>3.0</v>
      </c>
      <c r="B4" s="36" t="str">
        <f>LOOKUP($A4,Students!$A$4:$A$1016,Students!$C$4:$C$1016)</f>
        <v>Ti</v>
      </c>
      <c r="C4" s="36" t="str">
        <f>LOOKUP($A4,Students!$A$4:$A$1016,Students!$D$4:$D$1016)</f>
        <v/>
      </c>
      <c r="D4" s="36" t="str">
        <f>LOOKUP($A4,Students!$A$4:$A$1016,Students!$E$4:$E$1016)</f>
        <v>Haynes</v>
      </c>
      <c r="E4" s="36" t="str">
        <f>LOOKUP($A4,Students!$A$4:$A1004,Students!$F$4:$F$1016)</f>
        <v/>
      </c>
      <c r="F4" s="49"/>
      <c r="G4" t="str">
        <f t="shared" si="5"/>
        <v>Ti Haynes</v>
      </c>
      <c r="H4" s="101" t="str">
        <f>Lookup($A4, Students!$A$4:$A$1016,Students!$K$4:$K$1016)</f>
        <v>Issaquah</v>
      </c>
      <c r="I4" s="54" t="str">
        <f>Lookup($A4, Students!$A$4:$A$1016,Students!$H$4:$H1004)</f>
        <v>Active</v>
      </c>
      <c r="J4" s="54" t="str">
        <f>Lookup($A4, Students!$A$4:$A$1016,Students!$O$4:$O$1016)</f>
        <v>Instructor</v>
      </c>
      <c r="K4" t="str">
        <f>Lookup($A4, Students!$A$4:$A$1016,Students!$N$4:$N$1016)</f>
        <v>2D</v>
      </c>
      <c r="L4" s="101" t="str">
        <f>Lookup($A4, Students!$A$4:$A$1016,Students!$M$4:$M$1016)</f>
        <v>1D</v>
      </c>
      <c r="M4" s="101" t="str">
        <f>Lookup($A4, Students!$A$4:$A$1016,Students!$AT$4:$AT$1016)</f>
        <v/>
      </c>
      <c r="N4" s="71">
        <f>Lookup($A4, Students!$A$4:$A$1016,Students!$P$4:$P$1016)</f>
        <v>24269</v>
      </c>
      <c r="O4" s="72">
        <f t="shared" si="6"/>
        <v>42917</v>
      </c>
      <c r="P4">
        <f>Lookup($A4, Students!$A$4:$A$1016,Students!$Q$4:$Q$1016)</f>
        <v>51</v>
      </c>
      <c r="U4" s="71">
        <f>Lookup($A4, Students!$A$4:$A$1016,Students!$G$4:$G$1016)</f>
        <v>40817</v>
      </c>
      <c r="V4" s="76">
        <f t="shared" si="7"/>
        <v>10</v>
      </c>
      <c r="W4" s="76">
        <f t="shared" si="8"/>
        <v>2011</v>
      </c>
      <c r="X4" s="81">
        <f>IF($U4="","-",U4+Timeframes!$B$3)</f>
        <v>40862</v>
      </c>
      <c r="Y4" s="82"/>
      <c r="Z4" s="17" t="str">
        <f t="shared" si="9"/>
        <v>-</v>
      </c>
      <c r="AA4" s="81">
        <f>IF($U4="","-",X4+Timeframes!$C$3)</f>
        <v>40907</v>
      </c>
      <c r="AB4" s="82"/>
      <c r="AC4" s="17" t="str">
        <f t="shared" si="10"/>
        <v>-</v>
      </c>
      <c r="AD4" s="81">
        <f>IF($U4="","-",AA4+Timeframes!$D$3)</f>
        <v>40967</v>
      </c>
      <c r="AE4" s="82"/>
      <c r="AF4" s="17" t="str">
        <f t="shared" si="1"/>
        <v>-</v>
      </c>
      <c r="AG4" s="81">
        <f>IF($U4="","-",AD4+Timeframes!$E$3)</f>
        <v>41027</v>
      </c>
      <c r="AH4" s="82"/>
      <c r="AI4" s="17" t="str">
        <f t="shared" si="2"/>
        <v>-</v>
      </c>
      <c r="AJ4" s="81">
        <f>IF($U4="","-",AG4+Timeframes!$F$3)</f>
        <v>41207</v>
      </c>
      <c r="AK4" s="82"/>
      <c r="AL4" s="17" t="str">
        <f t="shared" si="3"/>
        <v>-</v>
      </c>
      <c r="AM4" s="81">
        <f>IF($U4="","-",AJ4+Timeframes!$G$3)</f>
        <v>41387</v>
      </c>
      <c r="AN4" s="82"/>
      <c r="AO4" s="17" t="str">
        <f t="shared" si="4"/>
        <v>-</v>
      </c>
      <c r="AP4" s="81">
        <f>IF($U4="","-",AM4+Timeframes!$H$3)</f>
        <v>41567</v>
      </c>
      <c r="AQ4" s="82"/>
      <c r="AR4" s="82"/>
    </row>
    <row r="5" ht="15.75" customHeight="1">
      <c r="A5" s="36">
        <v>4.0</v>
      </c>
      <c r="B5" s="36" t="str">
        <f>LOOKUP($A5,Students!$A$4:$A$1016,Students!$C$4:$C$1016)</f>
        <v>Amy</v>
      </c>
      <c r="C5" s="36" t="str">
        <f>LOOKUP($A5,Students!$A$4:$A$1016,Students!$D$4:$D$1016)</f>
        <v/>
      </c>
      <c r="D5" s="36" t="str">
        <f>LOOKUP($A5,Students!$A$4:$A$1016,Students!$E$4:$E$1016)</f>
        <v>McGinnis</v>
      </c>
      <c r="E5" s="36" t="str">
        <f>LOOKUP($A5,Students!$A$4:$A1005,Students!$F$4:$F$1016)</f>
        <v/>
      </c>
      <c r="F5" s="49"/>
      <c r="G5" t="str">
        <f t="shared" si="5"/>
        <v>Amy McGinnis</v>
      </c>
      <c r="H5" s="101" t="str">
        <f>Lookup($A5, Students!$A$4:$A$1016,Students!$K$4:$K$1016)</f>
        <v>Issaquah</v>
      </c>
      <c r="I5" s="54" t="str">
        <f>Lookup($A5, Students!$A$4:$A$1016,Students!$H$4:$H1005)</f>
        <v>Dropped</v>
      </c>
      <c r="J5" s="54" t="str">
        <f>Lookup($A5, Students!$A$4:$A$1016,Students!$O$4:$O$1016)</f>
        <v>Adult</v>
      </c>
      <c r="K5" t="str">
        <f>Lookup($A5, Students!$A$4:$A$1016,Students!$N$4:$N$1016)</f>
        <v>1D</v>
      </c>
      <c r="L5" t="str">
        <f>Lookup($A5, Students!$A$4:$A$1016,Students!$M$4:$M$1016)</f>
        <v>1D</v>
      </c>
      <c r="M5" s="101" t="str">
        <f>Lookup($A5, Students!$A$4:$A$1016,Students!$AT$4:$AT$1016)</f>
        <v/>
      </c>
      <c r="N5" s="71">
        <f>Lookup($A5, Students!$A$4:$A$1016,Students!$P$4:$P$1016)</f>
        <v>20928</v>
      </c>
      <c r="O5" s="72">
        <f t="shared" si="6"/>
        <v>42917</v>
      </c>
      <c r="P5">
        <f>Lookup($A5, Students!$A$4:$A$1016,Students!$Q$4:$Q$1016)</f>
        <v>60</v>
      </c>
      <c r="U5" s="71">
        <f>Lookup($A5, Students!$A$4:$A$1016,Students!$G$4:$G$1016)</f>
        <v>41852</v>
      </c>
      <c r="V5" s="76">
        <f t="shared" si="7"/>
        <v>8</v>
      </c>
      <c r="W5" s="76">
        <f t="shared" si="8"/>
        <v>2014</v>
      </c>
      <c r="X5" s="81">
        <f>IF($U5="","-",U5+Timeframes!$B$3)</f>
        <v>41897</v>
      </c>
      <c r="Y5" s="82"/>
      <c r="Z5" s="17" t="str">
        <f t="shared" si="9"/>
        <v>-</v>
      </c>
      <c r="AA5" s="81">
        <f>IF($U5="","-",X5+Timeframes!$C$3)</f>
        <v>41942</v>
      </c>
      <c r="AB5" s="82"/>
      <c r="AC5" s="17" t="str">
        <f t="shared" si="10"/>
        <v>-</v>
      </c>
      <c r="AD5" s="81">
        <f>IF($U5="","-",AA5+Timeframes!$D$3)</f>
        <v>42002</v>
      </c>
      <c r="AE5" s="82"/>
      <c r="AF5" s="17" t="str">
        <f t="shared" si="1"/>
        <v>-</v>
      </c>
      <c r="AG5" s="81">
        <f>IF($U5="","-",AD5+Timeframes!$E$3)</f>
        <v>42062</v>
      </c>
      <c r="AH5" s="82"/>
      <c r="AI5" s="17" t="str">
        <f t="shared" si="2"/>
        <v>-</v>
      </c>
      <c r="AJ5" s="81">
        <f>IF($U5="","-",AG5+Timeframes!$F$3)</f>
        <v>42242</v>
      </c>
      <c r="AK5" s="82"/>
      <c r="AL5" s="17" t="str">
        <f t="shared" si="3"/>
        <v>-</v>
      </c>
      <c r="AM5" s="81">
        <f>IF($U5="","-",AJ5+Timeframes!$G$3)</f>
        <v>42422</v>
      </c>
      <c r="AN5" s="82"/>
      <c r="AO5" s="17" t="str">
        <f t="shared" si="4"/>
        <v>-</v>
      </c>
      <c r="AP5" s="81">
        <f>IF($U5="","-",AM5+Timeframes!$H$3)</f>
        <v>42602</v>
      </c>
      <c r="AQ5" s="82"/>
      <c r="AR5" s="82"/>
    </row>
    <row r="6" ht="15.75" hidden="1" customHeight="1">
      <c r="A6" s="36">
        <v>5.0</v>
      </c>
      <c r="B6" s="36" t="str">
        <f>LOOKUP($A6,Students!$A$4:$A$1016,Students!$C$4:$C$1016)</f>
        <v>Thomas</v>
      </c>
      <c r="C6" s="36" t="str">
        <f>LOOKUP($A6,Students!$A$4:$A$1016,Students!$D$4:$D$1016)</f>
        <v>A</v>
      </c>
      <c r="D6" s="36" t="str">
        <f>LOOKUP($A6,Students!$A$4:$A$1016,Students!$E$4:$E$1016)</f>
        <v>Grate</v>
      </c>
      <c r="E6" s="36" t="str">
        <f>LOOKUP($A6,Students!$A$4:$A1006,Students!$F$4:$F$1016)</f>
        <v>Tom</v>
      </c>
      <c r="F6" s="49"/>
      <c r="G6" t="str">
        <f t="shared" si="5"/>
        <v>Thomas Grate</v>
      </c>
      <c r="H6" s="117" t="str">
        <f>Lookup($A6, Students!$A$4:$A$1016,Students!$K$4:$K$1016)</f>
        <v>Redmond</v>
      </c>
      <c r="I6" s="54" t="str">
        <f>Lookup($A6, Students!$A$4:$A$1016,Students!$H$4:$H1006)</f>
        <v>Active</v>
      </c>
      <c r="J6" s="54" t="str">
        <f>Lookup($A6, Students!$A$4:$A$1016,Students!$O$4:$O$1016)</f>
        <v>Instructor</v>
      </c>
      <c r="K6" t="str">
        <f>Lookup($A6, Students!$A$4:$A$1016,Students!$N$4:$N$1016)</f>
        <v>4D</v>
      </c>
      <c r="L6" s="117" t="str">
        <f>Lookup($A6, Students!$A$4:$A$1016,Students!$M$4:$M$1016)</f>
        <v>3D</v>
      </c>
      <c r="M6" t="str">
        <f>Lookup($A6, Students!$A$4:$A$1016,Students!$AT$4:$AT$1016)</f>
        <v>Software Architect</v>
      </c>
      <c r="N6" s="71">
        <f>Lookup($A6, Students!$A$4:$A$1016,Students!$P$4:$P$1016)</f>
        <v>23507</v>
      </c>
      <c r="O6" s="72">
        <f t="shared" si="6"/>
        <v>42917</v>
      </c>
      <c r="P6">
        <f>Lookup($A6, Students!$A$4:$A$1016,Students!$Q$4:$Q$1016)</f>
        <v>53</v>
      </c>
      <c r="U6" s="71">
        <f>Lookup($A6, Students!$A$4:$A$1016,Students!$G$4:$G$1016)</f>
        <v>38868</v>
      </c>
      <c r="V6" s="76">
        <f t="shared" si="7"/>
        <v>5</v>
      </c>
      <c r="W6" s="76">
        <f t="shared" si="8"/>
        <v>2006</v>
      </c>
      <c r="X6" s="81">
        <f>IF($U6="","-",U6+Timeframes!$B$3)</f>
        <v>38913</v>
      </c>
      <c r="Y6" s="82"/>
      <c r="Z6" s="17" t="str">
        <f t="shared" si="9"/>
        <v>-</v>
      </c>
      <c r="AA6" s="81">
        <f>IF($U6="","-",X6+Timeframes!$C$3)</f>
        <v>38958</v>
      </c>
      <c r="AB6" s="82"/>
      <c r="AC6" s="17" t="str">
        <f t="shared" si="10"/>
        <v>-</v>
      </c>
      <c r="AD6" s="81">
        <f>IF($U6="","-",AA6+Timeframes!$D$3)</f>
        <v>39018</v>
      </c>
      <c r="AE6" s="82"/>
      <c r="AF6" s="17" t="str">
        <f t="shared" si="1"/>
        <v>-</v>
      </c>
      <c r="AG6" s="81">
        <f>IF($U6="","-",AD6+Timeframes!$E$3)</f>
        <v>39078</v>
      </c>
      <c r="AH6" s="82"/>
      <c r="AI6" s="17" t="str">
        <f t="shared" si="2"/>
        <v>-</v>
      </c>
      <c r="AJ6" s="81">
        <f>IF($U6="","-",AG6+Timeframes!$F$3)</f>
        <v>39258</v>
      </c>
      <c r="AK6" s="82"/>
      <c r="AL6" s="17" t="str">
        <f t="shared" si="3"/>
        <v>-</v>
      </c>
      <c r="AM6" s="81">
        <f>IF($U6="","-",AJ6+Timeframes!$G$3)</f>
        <v>39438</v>
      </c>
      <c r="AN6" s="82"/>
      <c r="AO6" s="17" t="str">
        <f t="shared" si="4"/>
        <v>-</v>
      </c>
      <c r="AP6" s="81">
        <f>IF($U6="","-",AM6+Timeframes!$H$3)</f>
        <v>39618</v>
      </c>
      <c r="AQ6" s="82"/>
      <c r="AR6" s="82"/>
    </row>
    <row r="7" ht="15.75" hidden="1" customHeight="1">
      <c r="A7" s="36">
        <v>6.0</v>
      </c>
      <c r="B7" s="36" t="str">
        <f>LOOKUP($A7,Students!$A$4:$A$1016,Students!$C$4:$C$1016)</f>
        <v>Geoff</v>
      </c>
      <c r="C7" s="36" t="str">
        <f>LOOKUP($A7,Students!$A$4:$A$1016,Students!$D$4:$D$1016)</f>
        <v/>
      </c>
      <c r="D7" s="36" t="str">
        <f>LOOKUP($A7,Students!$A$4:$A$1016,Students!$E$4:$E$1016)</f>
        <v>Roach</v>
      </c>
      <c r="E7" s="36" t="str">
        <f>LOOKUP($A7,Students!$A$4:$A1007,Students!$F$4:$F$1016)</f>
        <v/>
      </c>
      <c r="F7" s="49"/>
      <c r="G7" t="str">
        <f t="shared" si="5"/>
        <v>Geoff Roach</v>
      </c>
      <c r="H7" s="54" t="str">
        <f>Lookup($A7, Students!$A$4:$A$1016,Students!$K$4:$K$1016)</f>
        <v>Seattle</v>
      </c>
      <c r="I7" s="54" t="str">
        <f>Lookup($A7, Students!$A$4:$A$1016,Students!$H$4:$H1007)</f>
        <v>Active</v>
      </c>
      <c r="J7" s="54" t="str">
        <f>Lookup($A7, Students!$A$4:$A$1016,Students!$O$4:$O$1016)</f>
        <v>Instructor</v>
      </c>
      <c r="K7" t="str">
        <f>Lookup($A7, Students!$A$4:$A$1016,Students!$N$4:$N$1016)</f>
        <v>3D</v>
      </c>
      <c r="L7" t="str">
        <f>Lookup($A7, Students!$A$4:$A$1016,Students!$M$4:$M$1016)</f>
        <v>2D</v>
      </c>
      <c r="M7" t="str">
        <f>Lookup($A7, Students!$A$4:$A$1016,Students!$AT$4:$AT$1016)</f>
        <v>Apprentice Union Sprinkler Fitter</v>
      </c>
      <c r="N7" s="71">
        <f>Lookup($A7, Students!$A$4:$A$1016,Students!$P$4:$P$1016)</f>
        <v>30001</v>
      </c>
      <c r="O7" s="72">
        <f t="shared" si="6"/>
        <v>42917</v>
      </c>
      <c r="P7">
        <f>Lookup($A7, Students!$A$4:$A$1016,Students!$Q$4:$Q$1016)</f>
        <v>35</v>
      </c>
      <c r="U7" s="71">
        <f>Lookup($A7, Students!$A$4:$A$1016,Students!$G$4:$G$1016)</f>
        <v>37327</v>
      </c>
      <c r="V7" s="76">
        <f t="shared" si="7"/>
        <v>3</v>
      </c>
      <c r="W7" s="76">
        <f t="shared" si="8"/>
        <v>2002</v>
      </c>
      <c r="X7" s="81">
        <f>IF($U7="","-",U7+Timeframes!$B$3)</f>
        <v>37372</v>
      </c>
      <c r="Y7" s="82"/>
      <c r="Z7" s="17" t="str">
        <f t="shared" si="9"/>
        <v>-</v>
      </c>
      <c r="AA7" s="81">
        <f>IF($U7="","-",X7+Timeframes!$C$3)</f>
        <v>37417</v>
      </c>
      <c r="AB7" s="82"/>
      <c r="AC7" s="17" t="str">
        <f t="shared" si="10"/>
        <v>-</v>
      </c>
      <c r="AD7" s="81">
        <f>IF($U7="","-",AA7+Timeframes!$D$3)</f>
        <v>37477</v>
      </c>
      <c r="AE7" s="82"/>
      <c r="AF7" s="17" t="str">
        <f t="shared" si="1"/>
        <v>-</v>
      </c>
      <c r="AG7" s="81">
        <f>IF($U7="","-",AD7+Timeframes!$E$3)</f>
        <v>37537</v>
      </c>
      <c r="AH7" s="82"/>
      <c r="AI7" s="17" t="str">
        <f t="shared" si="2"/>
        <v>-</v>
      </c>
      <c r="AJ7" s="81">
        <f>IF($U7="","-",AG7+Timeframes!$F$3)</f>
        <v>37717</v>
      </c>
      <c r="AK7" s="82"/>
      <c r="AL7" s="17" t="str">
        <f t="shared" si="3"/>
        <v>-</v>
      </c>
      <c r="AM7" s="81">
        <f>IF($U7="","-",AJ7+Timeframes!$G$3)</f>
        <v>37897</v>
      </c>
      <c r="AN7" s="82"/>
      <c r="AO7" s="17" t="str">
        <f t="shared" si="4"/>
        <v>-</v>
      </c>
      <c r="AP7" s="81">
        <f>IF($U7="","-",AM7+Timeframes!$H$3)</f>
        <v>38077</v>
      </c>
      <c r="AQ7" s="82"/>
      <c r="AR7" s="82"/>
    </row>
    <row r="8" ht="15.75" hidden="1" customHeight="1">
      <c r="A8" s="36">
        <v>7.0</v>
      </c>
      <c r="B8" s="36" t="str">
        <f>LOOKUP($A8,Students!$A$4:$A$1016,Students!$C$4:$C$1016)</f>
        <v>Sherry</v>
      </c>
      <c r="C8" s="36" t="str">
        <f>LOOKUP($A8,Students!$A$4:$A$1016,Students!$D$4:$D$1016)</f>
        <v/>
      </c>
      <c r="D8" s="36" t="str">
        <f>LOOKUP($A8,Students!$A$4:$A$1016,Students!$E$4:$E$1016)</f>
        <v>Picatti</v>
      </c>
      <c r="E8" s="36" t="str">
        <f>LOOKUP($A8,Students!$A$4:$A1008,Students!$F$4:$F$1016)</f>
        <v/>
      </c>
      <c r="F8" s="49"/>
      <c r="G8" t="str">
        <f t="shared" si="5"/>
        <v>Sherry Picatti</v>
      </c>
      <c r="H8" s="117" t="str">
        <f>Lookup($A8, Students!$A$4:$A$1016,Students!$K$4:$K$1016)</f>
        <v>Redmond</v>
      </c>
      <c r="I8" s="54" t="str">
        <f>Lookup($A8, Students!$A$4:$A$1016,Students!$H$4:$H1008)</f>
        <v>Active</v>
      </c>
      <c r="J8" s="54" t="str">
        <f>Lookup($A8, Students!$A$4:$A$1016,Students!$O$4:$O$1016)</f>
        <v>Instructor</v>
      </c>
      <c r="K8" t="str">
        <f>Lookup($A8, Students!$A$4:$A$1016,Students!$N$4:$N$1016)</f>
        <v>5D</v>
      </c>
      <c r="L8" t="str">
        <f>Lookup($A8, Students!$A$4:$A$1016,Students!$M$4:$M$1016)</f>
        <v>4D</v>
      </c>
      <c r="M8" t="str">
        <f>Lookup($A8, Students!$A$4:$A$1016,Students!$AT$4:$AT$1016)</f>
        <v>Moo Doe Instructor</v>
      </c>
      <c r="N8" s="71">
        <f>Lookup($A8, Students!$A$4:$A$1016,Students!$P$4:$P$1016)</f>
        <v>17603</v>
      </c>
      <c r="O8" s="72">
        <f t="shared" si="6"/>
        <v>42917</v>
      </c>
      <c r="P8">
        <f>Lookup($A8, Students!$A$4:$A$1016,Students!$Q$4:$Q$1016)</f>
        <v>69</v>
      </c>
      <c r="U8" s="71">
        <f>Lookup($A8, Students!$A$4:$A$1016,Students!$G$4:$G$1016)</f>
        <v>34455</v>
      </c>
      <c r="V8" s="76">
        <f t="shared" si="7"/>
        <v>5</v>
      </c>
      <c r="W8" s="76">
        <f t="shared" si="8"/>
        <v>1994</v>
      </c>
      <c r="X8" s="81">
        <f>IF($U8="","-",U8+Timeframes!$B$3)</f>
        <v>34500</v>
      </c>
      <c r="Y8" s="82"/>
      <c r="Z8" s="17" t="str">
        <f t="shared" si="9"/>
        <v>-</v>
      </c>
      <c r="AA8" s="81">
        <f>IF($U8="","-",X8+Timeframes!$C$3)</f>
        <v>34545</v>
      </c>
      <c r="AB8" s="82"/>
      <c r="AC8" s="17" t="str">
        <f t="shared" si="10"/>
        <v>-</v>
      </c>
      <c r="AD8" s="81">
        <f>IF($U8="","-",AA8+Timeframes!$D$3)</f>
        <v>34605</v>
      </c>
      <c r="AE8" s="82"/>
      <c r="AF8" s="17" t="str">
        <f t="shared" si="1"/>
        <v>-</v>
      </c>
      <c r="AG8" s="81">
        <f>IF($U8="","-",AD8+Timeframes!$E$3)</f>
        <v>34665</v>
      </c>
      <c r="AH8" s="82"/>
      <c r="AI8" s="17" t="str">
        <f t="shared" si="2"/>
        <v>-</v>
      </c>
      <c r="AJ8" s="81">
        <f>IF($U8="","-",AG8+Timeframes!$F$3)</f>
        <v>34845</v>
      </c>
      <c r="AK8" s="82"/>
      <c r="AL8" s="17" t="str">
        <f t="shared" si="3"/>
        <v>-</v>
      </c>
      <c r="AM8" s="81">
        <f>IF($U8="","-",AJ8+Timeframes!$G$3)</f>
        <v>35025</v>
      </c>
      <c r="AN8" s="82"/>
      <c r="AO8" s="17" t="str">
        <f t="shared" si="4"/>
        <v>-</v>
      </c>
      <c r="AP8" s="81">
        <f>IF($U8="","-",AM8+Timeframes!$H$3)</f>
        <v>35205</v>
      </c>
      <c r="AQ8" s="82"/>
      <c r="AR8" s="82"/>
    </row>
    <row r="9" ht="15.75" customHeight="1">
      <c r="A9" s="36">
        <v>8.0</v>
      </c>
      <c r="B9" s="36" t="str">
        <f>LOOKUP($A9,Students!$A$4:$A$1016,Students!$C$4:$C$1016)</f>
        <v>Olga</v>
      </c>
      <c r="C9" s="36" t="str">
        <f>LOOKUP($A9,Students!$A$4:$A$1016,Students!$D$4:$D$1016)</f>
        <v/>
      </c>
      <c r="D9" s="36" t="str">
        <f>LOOKUP($A9,Students!$A$4:$A$1016,Students!$E$4:$E$1016)</f>
        <v>Drozdenko</v>
      </c>
      <c r="E9" s="36" t="str">
        <f>LOOKUP($A9,Students!$A$4:$A1009,Students!$F$4:$F$1016)</f>
        <v/>
      </c>
      <c r="F9" s="49"/>
      <c r="G9" t="str">
        <f t="shared" si="5"/>
        <v>Olga Drozdenko</v>
      </c>
      <c r="H9" s="117" t="str">
        <f>Lookup($A9, Students!$A$4:$A$1016,Students!$K$4:$K$1016)</f>
        <v>Redmond</v>
      </c>
      <c r="I9" s="54" t="str">
        <f>Lookup($A9, Students!$A$4:$A$1016,Students!$H$4:$H1009)</f>
        <v>Active</v>
      </c>
      <c r="J9" s="54" t="str">
        <f>Lookup($A9, Students!$A$4:$A$1016,Students!$O$4:$O$1016)</f>
        <v>Adult</v>
      </c>
      <c r="K9" t="str">
        <f>Lookup($A9, Students!$A$4:$A$1016,Students!$N$4:$N$1016)</f>
        <v>2D</v>
      </c>
      <c r="L9" s="117" t="str">
        <f>Lookup($A9, Students!$A$4:$A$1016,Students!$M$4:$M$1016)</f>
        <v>1D</v>
      </c>
      <c r="M9" s="117" t="str">
        <f>Lookup($A9, Students!$A$4:$A$1016,Students!$AT$4:$AT$1016)</f>
        <v>Accounting</v>
      </c>
      <c r="N9" s="71">
        <f>Lookup($A9, Students!$A$4:$A$1016,Students!$P$4:$P$1016)</f>
        <v>27116</v>
      </c>
      <c r="O9" s="72">
        <f t="shared" si="6"/>
        <v>42917</v>
      </c>
      <c r="P9">
        <f>Lookup($A9, Students!$A$4:$A$1016,Students!$Q$4:$Q$1016)</f>
        <v>43</v>
      </c>
      <c r="U9" s="71">
        <f>Lookup($A9, Students!$A$4:$A$1016,Students!$G$4:$G$1016)</f>
        <v>41092</v>
      </c>
      <c r="V9" s="76">
        <f t="shared" si="7"/>
        <v>7</v>
      </c>
      <c r="W9" s="76">
        <f t="shared" si="8"/>
        <v>2012</v>
      </c>
      <c r="X9" s="81">
        <f>IF($U9="","-",U9+Timeframes!$B$3)</f>
        <v>41137</v>
      </c>
      <c r="Y9" s="82"/>
      <c r="Z9" s="17" t="str">
        <f t="shared" si="9"/>
        <v>-</v>
      </c>
      <c r="AA9" s="81">
        <f>IF($U9="","-",X9+Timeframes!$C$3)</f>
        <v>41182</v>
      </c>
      <c r="AB9" s="82"/>
      <c r="AC9" s="17" t="str">
        <f t="shared" si="10"/>
        <v>-</v>
      </c>
      <c r="AD9" s="81">
        <f>IF($U9="","-",AA9+Timeframes!$D$3)</f>
        <v>41242</v>
      </c>
      <c r="AE9" s="82"/>
      <c r="AF9" s="17" t="str">
        <f t="shared" si="1"/>
        <v>-</v>
      </c>
      <c r="AG9" s="81">
        <f>IF($U9="","-",AD9+Timeframes!$E$3)</f>
        <v>41302</v>
      </c>
      <c r="AH9" s="82"/>
      <c r="AI9" s="17" t="str">
        <f t="shared" si="2"/>
        <v>-</v>
      </c>
      <c r="AJ9" s="81">
        <f>IF($U9="","-",AG9+Timeframes!$F$3)</f>
        <v>41482</v>
      </c>
      <c r="AK9" s="82"/>
      <c r="AL9" s="17" t="str">
        <f t="shared" si="3"/>
        <v>-</v>
      </c>
      <c r="AM9" s="81">
        <f>IF($U9="","-",AJ9+Timeframes!$G$3)</f>
        <v>41662</v>
      </c>
      <c r="AN9" s="82"/>
      <c r="AO9" s="17" t="str">
        <f t="shared" si="4"/>
        <v>-</v>
      </c>
      <c r="AP9" s="81">
        <f>IF($U9="","-",AM9+Timeframes!$H$3)</f>
        <v>41842</v>
      </c>
      <c r="AQ9" s="82"/>
      <c r="AR9" s="82"/>
    </row>
    <row r="10" ht="15.75" customHeight="1">
      <c r="A10" s="36">
        <v>9.0</v>
      </c>
      <c r="B10" s="36" t="str">
        <f>LOOKUP($A10,Students!$A$4:$A$1016,Students!$C$4:$C$1016)</f>
        <v>Vladimir</v>
      </c>
      <c r="C10" s="36" t="str">
        <f>LOOKUP($A10,Students!$A$4:$A$1016,Students!$D$4:$D$1016)</f>
        <v/>
      </c>
      <c r="D10" s="36" t="str">
        <f>LOOKUP($A10,Students!$A$4:$A$1016,Students!$E$4:$E$1016)</f>
        <v>Drozdenko, Sr.</v>
      </c>
      <c r="E10" s="36" t="str">
        <f>LOOKUP($A10,Students!$A$4:$A1010,Students!$F$4:$F$1016)</f>
        <v/>
      </c>
      <c r="F10" s="49"/>
      <c r="G10" t="str">
        <f t="shared" si="5"/>
        <v>Vladimir Drozdenko, Sr.</v>
      </c>
      <c r="H10" s="117" t="str">
        <f>Lookup($A10, Students!$A$4:$A$1016,Students!$K$4:$K$1016)</f>
        <v>Redmond</v>
      </c>
      <c r="I10" s="54" t="str">
        <f>Lookup($A10, Students!$A$4:$A$1016,Students!$H$4:$H1010)</f>
        <v>Dropped</v>
      </c>
      <c r="J10" s="54" t="str">
        <f>Lookup($A10, Students!$A$4:$A$1016,Students!$O$4:$O$1016)</f>
        <v>Adult</v>
      </c>
      <c r="K10" t="str">
        <f>Lookup($A10, Students!$A$4:$A$1016,Students!$N$4:$N$1016)</f>
        <v>2D</v>
      </c>
      <c r="L10" s="117" t="str">
        <f>Lookup($A10, Students!$A$4:$A$1016,Students!$M$4:$M$1016)</f>
        <v>1D</v>
      </c>
      <c r="M10" t="str">
        <f>Lookup($A10, Students!$A$4:$A$1016,Students!$AT$4:$AT$1016)</f>
        <v>Software Engineer</v>
      </c>
      <c r="N10" s="71">
        <f>Lookup($A10, Students!$A$4:$A$1016,Students!$P$4:$P$1016)</f>
        <v>26343</v>
      </c>
      <c r="O10" s="72">
        <f t="shared" si="6"/>
        <v>42917</v>
      </c>
      <c r="P10">
        <f>Lookup($A10, Students!$A$4:$A$1016,Students!$Q$4:$Q$1016)</f>
        <v>45</v>
      </c>
      <c r="U10" s="71">
        <f>Lookup($A10, Students!$A$4:$A$1016,Students!$G$4:$G$1016)</f>
        <v>41204</v>
      </c>
      <c r="V10" s="76">
        <f t="shared" si="7"/>
        <v>10</v>
      </c>
      <c r="W10" s="76">
        <f t="shared" si="8"/>
        <v>2012</v>
      </c>
      <c r="X10" s="81">
        <f>IF($U10="","-",U10+Timeframes!$B$3)</f>
        <v>41249</v>
      </c>
      <c r="Y10" s="82"/>
      <c r="Z10" s="17" t="str">
        <f t="shared" si="9"/>
        <v>-</v>
      </c>
      <c r="AA10" s="81">
        <f>IF($U10="","-",X10+Timeframes!$C$3)</f>
        <v>41294</v>
      </c>
      <c r="AB10" s="82"/>
      <c r="AC10" s="17" t="str">
        <f t="shared" si="10"/>
        <v>-</v>
      </c>
      <c r="AD10" s="81">
        <f>IF($U10="","-",AA10+Timeframes!$D$3)</f>
        <v>41354</v>
      </c>
      <c r="AE10" s="82"/>
      <c r="AF10" s="17" t="str">
        <f t="shared" si="1"/>
        <v>-</v>
      </c>
      <c r="AG10" s="81">
        <f>IF($U10="","-",AD10+Timeframes!$E$3)</f>
        <v>41414</v>
      </c>
      <c r="AH10" s="82"/>
      <c r="AI10" s="17" t="str">
        <f t="shared" si="2"/>
        <v>-</v>
      </c>
      <c r="AJ10" s="81">
        <f>IF($U10="","-",AG10+Timeframes!$F$3)</f>
        <v>41594</v>
      </c>
      <c r="AK10" s="82"/>
      <c r="AL10" s="17" t="str">
        <f t="shared" si="3"/>
        <v>-</v>
      </c>
      <c r="AM10" s="81">
        <f>IF($U10="","-",AJ10+Timeframes!$G$3)</f>
        <v>41774</v>
      </c>
      <c r="AN10" s="82"/>
      <c r="AO10" s="17" t="str">
        <f t="shared" si="4"/>
        <v>-</v>
      </c>
      <c r="AP10" s="81">
        <f>IF($U10="","-",AM10+Timeframes!$H$3)</f>
        <v>41954</v>
      </c>
      <c r="AQ10" s="82"/>
      <c r="AR10" s="82"/>
    </row>
    <row r="11" ht="15.75" customHeight="1">
      <c r="A11" s="36">
        <v>10.0</v>
      </c>
      <c r="B11" s="36" t="str">
        <f>LOOKUP($A11,Students!$A$4:$A$1016,Students!$C$4:$C$1016)</f>
        <v>Todd</v>
      </c>
      <c r="C11" s="36" t="str">
        <f>LOOKUP($A11,Students!$A$4:$A$1016,Students!$D$4:$D$1016)</f>
        <v/>
      </c>
      <c r="D11" s="36" t="str">
        <f>LOOKUP($A11,Students!$A$4:$A$1016,Students!$E$4:$E$1016)</f>
        <v>Zupan</v>
      </c>
      <c r="E11" s="36" t="str">
        <f>LOOKUP($A11,Students!$A$4:$A1011,Students!$F$4:$F$1016)</f>
        <v/>
      </c>
      <c r="F11" s="49"/>
      <c r="G11" t="str">
        <f t="shared" si="5"/>
        <v>Todd Zupan</v>
      </c>
      <c r="H11" s="117" t="str">
        <f>Lookup($A11, Students!$A$4:$A$1016,Students!$K$4:$K$1016)</f>
        <v>Redmond</v>
      </c>
      <c r="I11" s="54" t="str">
        <f>Lookup($A11, Students!$A$4:$A$1016,Students!$H$4:$H1011)</f>
        <v>Inactive</v>
      </c>
      <c r="J11" s="54" t="str">
        <f>Lookup($A11, Students!$A$4:$A$1016,Students!$O$4:$O$1016)</f>
        <v>Adult</v>
      </c>
      <c r="K11" t="str">
        <f>Lookup($A11, Students!$A$4:$A$1016,Students!$N$4:$N$1016)</f>
        <v>3D</v>
      </c>
      <c r="L11" s="117" t="str">
        <f>Lookup($A11, Students!$A$4:$A$1016,Students!$M$4:$M$1016)</f>
        <v>2D</v>
      </c>
      <c r="M11" s="117" t="str">
        <f>Lookup($A11, Students!$A$4:$A$1016,Students!$AT$4:$AT$1016)</f>
        <v>Programmer</v>
      </c>
      <c r="N11" s="71">
        <f>Lookup($A11, Students!$A$4:$A$1016,Students!$P$4:$P$1016)</f>
        <v>29417</v>
      </c>
      <c r="O11" s="72">
        <f t="shared" si="6"/>
        <v>42917</v>
      </c>
      <c r="P11">
        <f>Lookup($A11, Students!$A$4:$A$1016,Students!$Q$4:$Q$1016)</f>
        <v>36</v>
      </c>
      <c r="U11" s="71">
        <f>Lookup($A11, Students!$A$4:$A$1016,Students!$G$4:$G$1016)</f>
        <v>41199</v>
      </c>
      <c r="V11" s="76">
        <f t="shared" si="7"/>
        <v>10</v>
      </c>
      <c r="W11" s="76">
        <f t="shared" si="8"/>
        <v>2012</v>
      </c>
      <c r="X11" s="81">
        <f>IF($U11="","-",U11+Timeframes!$B$3)</f>
        <v>41244</v>
      </c>
      <c r="Y11" s="82"/>
      <c r="Z11" s="17" t="str">
        <f t="shared" si="9"/>
        <v>-</v>
      </c>
      <c r="AA11" s="81">
        <f>IF($U11="","-",X11+Timeframes!$C$3)</f>
        <v>41289</v>
      </c>
      <c r="AB11" s="82"/>
      <c r="AC11" s="17" t="str">
        <f t="shared" si="10"/>
        <v>-</v>
      </c>
      <c r="AD11" s="81">
        <f>IF($U11="","-",AA11+Timeframes!$D$3)</f>
        <v>41349</v>
      </c>
      <c r="AE11" s="82"/>
      <c r="AF11" s="17" t="str">
        <f t="shared" si="1"/>
        <v>-</v>
      </c>
      <c r="AG11" s="81">
        <f>IF($U11="","-",AD11+Timeframes!$E$3)</f>
        <v>41409</v>
      </c>
      <c r="AH11" s="82"/>
      <c r="AI11" s="17" t="str">
        <f t="shared" si="2"/>
        <v>-</v>
      </c>
      <c r="AJ11" s="81">
        <f>IF($U11="","-",AG11+Timeframes!$F$3)</f>
        <v>41589</v>
      </c>
      <c r="AK11" s="82"/>
      <c r="AL11" s="17" t="str">
        <f t="shared" si="3"/>
        <v>-</v>
      </c>
      <c r="AM11" s="81">
        <f>IF($U11="","-",AJ11+Timeframes!$G$3)</f>
        <v>41769</v>
      </c>
      <c r="AN11" s="82"/>
      <c r="AO11" s="17" t="str">
        <f t="shared" si="4"/>
        <v>-</v>
      </c>
      <c r="AP11" s="81">
        <f>IF($U11="","-",AM11+Timeframes!$H$3)</f>
        <v>41949</v>
      </c>
      <c r="AQ11" s="82"/>
      <c r="AR11" s="82"/>
    </row>
    <row r="12" ht="15.75" hidden="1" customHeight="1">
      <c r="A12" s="36">
        <v>11.0</v>
      </c>
      <c r="B12" s="36" t="str">
        <f>LOOKUP($A12,Students!$A$4:$A$1016,Students!$C$4:$C$1016)</f>
        <v>Volodymyr</v>
      </c>
      <c r="C12" s="36" t="str">
        <f>LOOKUP($A12,Students!$A$4:$A$1016,Students!$D$4:$D$1016)</f>
        <v/>
      </c>
      <c r="D12" s="36" t="str">
        <f>LOOKUP($A12,Students!$A$4:$A$1016,Students!$E$4:$E$1016)</f>
        <v>Derevyanyy</v>
      </c>
      <c r="E12" s="36" t="str">
        <f>LOOKUP($A12,Students!$A$4:$A1012,Students!$F$4:$F$1016)</f>
        <v>Vlad</v>
      </c>
      <c r="F12" s="49"/>
      <c r="G12" t="str">
        <f t="shared" si="5"/>
        <v>Volodymyr Derevyanyy</v>
      </c>
      <c r="H12" s="117" t="str">
        <f>Lookup($A12, Students!$A$4:$A$1016,Students!$K$4:$K$1016)</f>
        <v>Redmond</v>
      </c>
      <c r="I12" s="54" t="str">
        <f>Lookup($A12, Students!$A$4:$A$1016,Students!$H$4:$H1012)</f>
        <v>Active</v>
      </c>
      <c r="J12" s="54" t="str">
        <f>Lookup($A12, Students!$A$4:$A$1016,Students!$O$4:$O$1016)</f>
        <v>Instructor</v>
      </c>
      <c r="K12" t="str">
        <f>Lookup($A12, Students!$A$4:$A$1016,Students!$N$4:$N$1016)</f>
        <v>3D</v>
      </c>
      <c r="L12" s="117" t="str">
        <f>Lookup($A12, Students!$A$4:$A$1016,Students!$M$4:$M$1016)</f>
        <v>2D</v>
      </c>
      <c r="M12" t="str">
        <f>Lookup($A12, Students!$A$4:$A$1016,Students!$AT$4:$AT$1016)</f>
        <v>Consulting (as VP)</v>
      </c>
      <c r="N12" s="71">
        <f>Lookup($A12, Students!$A$4:$A$1016,Students!$P$4:$P$1016)</f>
        <v>28595</v>
      </c>
      <c r="O12" s="72">
        <f t="shared" si="6"/>
        <v>42917</v>
      </c>
      <c r="P12">
        <f>Lookup($A12, Students!$A$4:$A$1016,Students!$Q$4:$Q$1016)</f>
        <v>39</v>
      </c>
      <c r="U12" s="71">
        <f>Lookup($A12, Students!$A$4:$A$1016,Students!$G$4:$G$1016)</f>
        <v>39675</v>
      </c>
      <c r="V12" s="76">
        <f t="shared" si="7"/>
        <v>8</v>
      </c>
      <c r="W12" s="76">
        <f t="shared" si="8"/>
        <v>2008</v>
      </c>
      <c r="X12" s="81">
        <f>IF($U12="","-",U12+Timeframes!$B$3)</f>
        <v>39720</v>
      </c>
      <c r="Y12" s="82"/>
      <c r="Z12" s="17" t="str">
        <f t="shared" si="9"/>
        <v>-</v>
      </c>
      <c r="AA12" s="81">
        <f>IF($U12="","-",X12+Timeframes!$C$3)</f>
        <v>39765</v>
      </c>
      <c r="AB12" s="82"/>
      <c r="AC12" s="17" t="str">
        <f t="shared" si="10"/>
        <v>-</v>
      </c>
      <c r="AD12" s="81">
        <f>IF($U12="","-",AA12+Timeframes!$D$3)</f>
        <v>39825</v>
      </c>
      <c r="AE12" s="82"/>
      <c r="AF12" s="17" t="str">
        <f t="shared" si="1"/>
        <v>-</v>
      </c>
      <c r="AG12" s="81">
        <f>IF($U12="","-",AD12+Timeframes!$E$3)</f>
        <v>39885</v>
      </c>
      <c r="AH12" s="82"/>
      <c r="AI12" s="17" t="str">
        <f t="shared" si="2"/>
        <v>-</v>
      </c>
      <c r="AJ12" s="81">
        <f>IF($U12="","-",AG12+Timeframes!$F$3)</f>
        <v>40065</v>
      </c>
      <c r="AK12" s="82"/>
      <c r="AL12" s="17" t="str">
        <f t="shared" si="3"/>
        <v>-</v>
      </c>
      <c r="AM12" s="81">
        <f>IF($U12="","-",AJ12+Timeframes!$G$3)</f>
        <v>40245</v>
      </c>
      <c r="AN12" s="82"/>
      <c r="AO12" s="17" t="str">
        <f t="shared" si="4"/>
        <v>-</v>
      </c>
      <c r="AP12" s="81">
        <f>IF($U12="","-",AM12+Timeframes!$H$3)</f>
        <v>40425</v>
      </c>
      <c r="AQ12" s="82"/>
      <c r="AR12" s="82"/>
    </row>
    <row r="13" ht="15.75" customHeight="1">
      <c r="A13" s="36">
        <v>12.0</v>
      </c>
      <c r="B13" s="36" t="str">
        <f>LOOKUP($A13,Students!$A$4:$A$1016,Students!$C$4:$C$1016)</f>
        <v>Marina</v>
      </c>
      <c r="C13" s="36" t="str">
        <f>LOOKUP($A13,Students!$A$4:$A$1016,Students!$D$4:$D$1016)</f>
        <v/>
      </c>
      <c r="D13" s="36" t="str">
        <f>LOOKUP($A13,Students!$A$4:$A$1016,Students!$E$4:$E$1016)</f>
        <v>Obraztsova</v>
      </c>
      <c r="E13" s="36" t="str">
        <f>LOOKUP($A13,Students!$A$4:$A1013,Students!$F$4:$F$1016)</f>
        <v/>
      </c>
      <c r="F13" s="49"/>
      <c r="G13" t="str">
        <f t="shared" si="5"/>
        <v>Marina Obraztsova</v>
      </c>
      <c r="H13" s="117" t="str">
        <f>Lookup($A13, Students!$A$4:$A$1016,Students!$K$4:$K$1016)</f>
        <v>Redmond</v>
      </c>
      <c r="I13" s="54" t="str">
        <f>Lookup($A13, Students!$A$4:$A$1016,Students!$H$4:$H1013)</f>
        <v>Inactive</v>
      </c>
      <c r="J13" s="54" t="str">
        <f>Lookup($A13, Students!$A$4:$A$1016,Students!$O$4:$O$1016)</f>
        <v>Adult</v>
      </c>
      <c r="K13" s="117" t="str">
        <f>Lookup($A13, Students!$A$4:$A$1016,Students!$N$4:$N$1016)</f>
        <v>1D</v>
      </c>
      <c r="L13" t="str">
        <f>Lookup($A13, Students!$A$4:$A$1016,Students!$M$4:$M$1016)</f>
        <v>4S</v>
      </c>
      <c r="M13" t="str">
        <f>Lookup($A13, Students!$A$4:$A$1016,Students!$AT$4:$AT$1016)</f>
        <v>Homemaker &amp; Mom</v>
      </c>
      <c r="N13" s="71">
        <f>Lookup($A13, Students!$A$4:$A$1016,Students!$P$4:$P$1016)</f>
        <v>28766</v>
      </c>
      <c r="O13" s="72">
        <f t="shared" si="6"/>
        <v>42917</v>
      </c>
      <c r="P13">
        <f>Lookup($A13, Students!$A$4:$A$1016,Students!$Q$4:$Q$1016)</f>
        <v>38</v>
      </c>
      <c r="U13" s="71">
        <f>Lookup($A13, Students!$A$4:$A$1016,Students!$G$4:$G$1016)</f>
        <v>42009</v>
      </c>
      <c r="V13" s="76">
        <f t="shared" si="7"/>
        <v>1</v>
      </c>
      <c r="W13" s="76">
        <f t="shared" si="8"/>
        <v>2015</v>
      </c>
      <c r="X13" s="81">
        <f>IF($U13="","-",U13+Timeframes!$B$3)</f>
        <v>42054</v>
      </c>
      <c r="Y13" s="82"/>
      <c r="Z13" s="17" t="str">
        <f t="shared" si="9"/>
        <v>-</v>
      </c>
      <c r="AA13" s="81">
        <f>IF($U13="","-",X13+Timeframes!$C$3)</f>
        <v>42099</v>
      </c>
      <c r="AB13" s="82"/>
      <c r="AC13" s="17" t="str">
        <f t="shared" si="10"/>
        <v>-</v>
      </c>
      <c r="AD13" s="81">
        <f>IF($U13="","-",AA13+Timeframes!$D$3)</f>
        <v>42159</v>
      </c>
      <c r="AE13" s="82"/>
      <c r="AF13" s="17" t="str">
        <f t="shared" si="1"/>
        <v>-</v>
      </c>
      <c r="AG13" s="81">
        <f>IF($U13="","-",AD13+Timeframes!$E$3)</f>
        <v>42219</v>
      </c>
      <c r="AH13" s="82"/>
      <c r="AI13" s="17" t="str">
        <f t="shared" si="2"/>
        <v>-</v>
      </c>
      <c r="AJ13" s="81">
        <f>IF($U13="","-",AG13+Timeframes!$F$3)</f>
        <v>42399</v>
      </c>
      <c r="AK13" s="82"/>
      <c r="AL13" s="17" t="str">
        <f t="shared" si="3"/>
        <v>-</v>
      </c>
      <c r="AM13" s="81">
        <f>IF($U13="","-",AJ13+Timeframes!$G$3)</f>
        <v>42579</v>
      </c>
      <c r="AN13" s="82"/>
      <c r="AO13" s="17" t="str">
        <f t="shared" si="4"/>
        <v>-</v>
      </c>
      <c r="AP13" s="81">
        <f>IF($U13="","-",AM13+Timeframes!$H$3)</f>
        <v>42759</v>
      </c>
      <c r="AQ13" s="82"/>
      <c r="AR13" s="82"/>
    </row>
    <row r="14" ht="15.75" hidden="1" customHeight="1">
      <c r="A14" s="36">
        <v>13.0</v>
      </c>
      <c r="B14" s="36" t="str">
        <f>LOOKUP($A14,Students!$A$4:$A$1016,Students!$C$4:$C$1016)</f>
        <v>Michael</v>
      </c>
      <c r="C14" s="36" t="str">
        <f>LOOKUP($A14,Students!$A$4:$A$1016,Students!$D$4:$D$1016)</f>
        <v/>
      </c>
      <c r="D14" s="36" t="str">
        <f>LOOKUP($A14,Students!$A$4:$A$1016,Students!$E$4:$E$1016)</f>
        <v>Reinhardt</v>
      </c>
      <c r="E14" s="36" t="str">
        <f>LOOKUP($A14,Students!$A$4:$A1014,Students!$F$4:$F$1016)</f>
        <v>Mike</v>
      </c>
      <c r="F14" s="49"/>
      <c r="G14" t="str">
        <f t="shared" si="5"/>
        <v>Michael Reinhardt</v>
      </c>
      <c r="H14" s="117" t="str">
        <f>Lookup($A14, Students!$A$4:$A$1016,Students!$K$4:$K$1016)</f>
        <v>Redmond</v>
      </c>
      <c r="I14" s="54" t="str">
        <f>Lookup($A14, Students!$A$4:$A$1016,Students!$H$4:$H1014)</f>
        <v>Active</v>
      </c>
      <c r="J14" s="54" t="str">
        <f>Lookup($A14, Students!$A$4:$A$1016,Students!$O$4:$O$1016)</f>
        <v>Instructor</v>
      </c>
      <c r="K14" t="str">
        <f>Lookup($A14, Students!$A$4:$A$1016,Students!$N$4:$N$1016)</f>
        <v>5D</v>
      </c>
      <c r="L14" t="str">
        <f>Lookup($A14, Students!$A$4:$A$1016,Students!$M$4:$M$1016)</f>
        <v>4D</v>
      </c>
      <c r="M14" t="str">
        <f>Lookup($A14, Students!$A$4:$A$1016,Students!$AT$4:$AT$1016)</f>
        <v>Software Developer</v>
      </c>
      <c r="N14" s="71">
        <f>Lookup($A14, Students!$A$4:$A$1016,Students!$P$4:$P$1016)</f>
        <v>25946</v>
      </c>
      <c r="O14" s="72">
        <f t="shared" si="6"/>
        <v>42917</v>
      </c>
      <c r="P14">
        <f>Lookup($A14, Students!$A$4:$A$1016,Students!$Q$4:$Q$1016)</f>
        <v>46</v>
      </c>
      <c r="U14" s="71">
        <f>Lookup($A14, Students!$A$4:$A$1016,Students!$G$4:$G$1016)</f>
        <v>36800</v>
      </c>
      <c r="V14" s="76">
        <f t="shared" si="7"/>
        <v>10</v>
      </c>
      <c r="W14" s="76">
        <f t="shared" si="8"/>
        <v>2000</v>
      </c>
      <c r="X14" s="81">
        <f>IF($U14="","-",U14+Timeframes!$B$3)</f>
        <v>36845</v>
      </c>
      <c r="Y14" s="82"/>
      <c r="Z14" s="17" t="str">
        <f t="shared" si="9"/>
        <v>-</v>
      </c>
      <c r="AA14" s="81">
        <f>IF($U14="","-",X14+Timeframes!$C$3)</f>
        <v>36890</v>
      </c>
      <c r="AB14" s="82"/>
      <c r="AC14" s="17" t="str">
        <f t="shared" si="10"/>
        <v>-</v>
      </c>
      <c r="AD14" s="81">
        <f>IF($U14="","-",AA14+Timeframes!$D$3)</f>
        <v>36950</v>
      </c>
      <c r="AE14" s="82"/>
      <c r="AF14" s="17" t="str">
        <f t="shared" si="1"/>
        <v>-</v>
      </c>
      <c r="AG14" s="81">
        <f>IF($U14="","-",AD14+Timeframes!$E$3)</f>
        <v>37010</v>
      </c>
      <c r="AH14" s="82"/>
      <c r="AI14" s="17" t="str">
        <f t="shared" si="2"/>
        <v>-</v>
      </c>
      <c r="AJ14" s="81">
        <f>IF($U14="","-",AG14+Timeframes!$F$3)</f>
        <v>37190</v>
      </c>
      <c r="AK14" s="82"/>
      <c r="AL14" s="17" t="str">
        <f t="shared" si="3"/>
        <v>-</v>
      </c>
      <c r="AM14" s="81">
        <f>IF($U14="","-",AJ14+Timeframes!$G$3)</f>
        <v>37370</v>
      </c>
      <c r="AN14" s="82"/>
      <c r="AO14" s="17" t="str">
        <f t="shared" si="4"/>
        <v>-</v>
      </c>
      <c r="AP14" s="81">
        <f>IF($U14="","-",AM14+Timeframes!$H$3)</f>
        <v>37550</v>
      </c>
      <c r="AQ14" s="82"/>
      <c r="AR14" s="82"/>
    </row>
    <row r="15" ht="15.75" hidden="1" customHeight="1">
      <c r="A15" s="36">
        <v>14.0</v>
      </c>
      <c r="B15" s="36" t="str">
        <f>LOOKUP($A15,Students!$A$4:$A$1016,Students!$C$4:$C$1016)</f>
        <v>Justin</v>
      </c>
      <c r="C15" s="36" t="str">
        <f>LOOKUP($A15,Students!$A$4:$A$1016,Students!$D$4:$D$1016)</f>
        <v/>
      </c>
      <c r="D15" s="36" t="str">
        <f>LOOKUP($A15,Students!$A$4:$A$1016,Students!$E$4:$E$1016)</f>
        <v>Martin</v>
      </c>
      <c r="E15" s="36" t="str">
        <f>LOOKUP($A15,Students!$A$4:$A1015,Students!$F$4:$F$1016)</f>
        <v/>
      </c>
      <c r="F15" s="49"/>
      <c r="G15" t="str">
        <f t="shared" si="5"/>
        <v>Justin Martin</v>
      </c>
      <c r="H15" s="117" t="str">
        <f>Lookup($A15, Students!$A$4:$A$1016,Students!$K$4:$K$1016)</f>
        <v>Redmond</v>
      </c>
      <c r="I15" s="54" t="str">
        <f>Lookup($A15, Students!$A$4:$A$1016,Students!$H$4:$H1015)</f>
        <v>Active</v>
      </c>
      <c r="J15" s="54" t="str">
        <f>Lookup($A15, Students!$A$4:$A$1016,Students!$O$4:$O$1016)</f>
        <v>Instructor</v>
      </c>
      <c r="K15" t="str">
        <f>Lookup($A15, Students!$A$4:$A$1016,Students!$N$4:$N$1016)</f>
        <v>4D</v>
      </c>
      <c r="L15" s="117" t="str">
        <f>Lookup($A15, Students!$A$4:$A$1016,Students!$M$4:$M$1016)</f>
        <v>3D</v>
      </c>
      <c r="M15" t="str">
        <f>Lookup($A15, Students!$A$4:$A$1016,Students!$AT$4:$AT$1016)</f>
        <v>IT Administrator</v>
      </c>
      <c r="N15" s="71">
        <f>Lookup($A15, Students!$A$4:$A$1016,Students!$P$4:$P$1016)</f>
        <v>27406</v>
      </c>
      <c r="O15" s="72">
        <f t="shared" si="6"/>
        <v>42917</v>
      </c>
      <c r="P15">
        <f>Lookup($A15, Students!$A$4:$A$1016,Students!$Q$4:$Q$1016)</f>
        <v>42</v>
      </c>
      <c r="U15" s="71">
        <f>Lookup($A15, Students!$A$4:$A$1016,Students!$G$4:$G$1016)</f>
        <v>36070</v>
      </c>
      <c r="V15" s="76">
        <f t="shared" si="7"/>
        <v>10</v>
      </c>
      <c r="W15" s="76">
        <f t="shared" si="8"/>
        <v>1998</v>
      </c>
      <c r="X15" s="81">
        <f>IF($U15="","-",U15+Timeframes!$B$3)</f>
        <v>36115</v>
      </c>
      <c r="Y15" s="82"/>
      <c r="Z15" s="17" t="str">
        <f t="shared" si="9"/>
        <v>-</v>
      </c>
      <c r="AA15" s="81">
        <f>IF($U15="","-",X15+Timeframes!$C$3)</f>
        <v>36160</v>
      </c>
      <c r="AB15" s="82"/>
      <c r="AC15" s="17" t="str">
        <f t="shared" si="10"/>
        <v>-</v>
      </c>
      <c r="AD15" s="81">
        <f>IF($U15="","-",AA15+Timeframes!$D$3)</f>
        <v>36220</v>
      </c>
      <c r="AE15" s="82"/>
      <c r="AF15" s="17" t="str">
        <f t="shared" si="1"/>
        <v>-</v>
      </c>
      <c r="AG15" s="81">
        <f>IF($U15="","-",AD15+Timeframes!$E$3)</f>
        <v>36280</v>
      </c>
      <c r="AH15" s="82"/>
      <c r="AI15" s="17" t="str">
        <f t="shared" si="2"/>
        <v>-</v>
      </c>
      <c r="AJ15" s="81">
        <f>IF($U15="","-",AG15+Timeframes!$F$3)</f>
        <v>36460</v>
      </c>
      <c r="AK15" s="82"/>
      <c r="AL15" s="17" t="str">
        <f t="shared" si="3"/>
        <v>-</v>
      </c>
      <c r="AM15" s="81">
        <f>IF($U15="","-",AJ15+Timeframes!$G$3)</f>
        <v>36640</v>
      </c>
      <c r="AN15" s="82"/>
      <c r="AO15" s="17" t="str">
        <f t="shared" si="4"/>
        <v>-</v>
      </c>
      <c r="AP15" s="81">
        <f>IF($U15="","-",AM15+Timeframes!$H$3)</f>
        <v>36820</v>
      </c>
      <c r="AQ15" s="82"/>
      <c r="AR15" s="82"/>
    </row>
    <row r="16" ht="15.75" customHeight="1">
      <c r="A16" s="36">
        <v>15.0</v>
      </c>
      <c r="B16" s="36" t="str">
        <f>LOOKUP($A16,Students!$A$4:$A$1016,Students!$C$4:$C$1016)</f>
        <v>Ahmed</v>
      </c>
      <c r="C16" s="36" t="str">
        <f>LOOKUP($A16,Students!$A$4:$A$1016,Students!$D$4:$D$1016)</f>
        <v/>
      </c>
      <c r="D16" s="36" t="str">
        <f>LOOKUP($A16,Students!$A$4:$A$1016,Students!$E$4:$E$1016)</f>
        <v>Elabbasy</v>
      </c>
      <c r="E16" s="36" t="str">
        <f>LOOKUP($A16,Students!$A$4:$A1016,Students!$F$4:$F$1016)</f>
        <v/>
      </c>
      <c r="F16" s="49"/>
      <c r="G16" t="str">
        <f t="shared" si="5"/>
        <v>Ahmed Elabbasy</v>
      </c>
      <c r="H16" s="117" t="str">
        <f>Lookup($A16, Students!$A$4:$A$1016,Students!$K$4:$K$1016)</f>
        <v>Redmond</v>
      </c>
      <c r="I16" s="54" t="str">
        <f>Lookup($A16, Students!$A$4:$A$1016,Students!$H$4:$H1016)</f>
        <v>Active</v>
      </c>
      <c r="J16" s="54" t="str">
        <f>Lookup($A16, Students!$A$4:$A$1016,Students!$O$4:$O$1016)</f>
        <v>Adult</v>
      </c>
      <c r="K16" s="117" t="str">
        <f>Lookup($A16, Students!$A$4:$A$1016,Students!$N$4:$N$1016)</f>
        <v>1D</v>
      </c>
      <c r="L16" t="str">
        <f>Lookup($A16, Students!$A$4:$A$1016,Students!$M$4:$M$1016)</f>
        <v>5S</v>
      </c>
      <c r="M16" t="str">
        <f>Lookup($A16, Students!$A$4:$A$1016,Students!$AT$4:$AT$1016)</f>
        <v>Development &amp; Testing</v>
      </c>
      <c r="N16" s="71">
        <f>Lookup($A16, Students!$A$4:$A$1016,Students!$P$4:$P$1016)</f>
        <v>32958</v>
      </c>
      <c r="O16" s="72">
        <f t="shared" si="6"/>
        <v>42917</v>
      </c>
      <c r="P16">
        <f>Lookup($A16, Students!$A$4:$A$1016,Students!$Q$4:$Q$1016)</f>
        <v>27</v>
      </c>
      <c r="U16" s="71">
        <f>Lookup($A16, Students!$A$4:$A$1016,Students!$G$4:$G$1016)</f>
        <v>41676</v>
      </c>
      <c r="V16" s="76">
        <f t="shared" si="7"/>
        <v>2</v>
      </c>
      <c r="W16" s="76">
        <f t="shared" si="8"/>
        <v>2014</v>
      </c>
      <c r="X16" s="81">
        <f>IF($U16="","-",U16+Timeframes!$B$3)</f>
        <v>41721</v>
      </c>
      <c r="Y16" s="82"/>
      <c r="Z16" s="17" t="str">
        <f t="shared" si="9"/>
        <v>-</v>
      </c>
      <c r="AA16" s="81">
        <f>IF($U16="","-",X16+Timeframes!$C$3)</f>
        <v>41766</v>
      </c>
      <c r="AB16" s="82"/>
      <c r="AC16" s="17" t="str">
        <f t="shared" si="10"/>
        <v>-</v>
      </c>
      <c r="AD16" s="81">
        <f>IF($U16="","-",AA16+Timeframes!$D$3)</f>
        <v>41826</v>
      </c>
      <c r="AE16" s="82"/>
      <c r="AF16" s="17" t="str">
        <f t="shared" si="1"/>
        <v>-</v>
      </c>
      <c r="AG16" s="81">
        <f>IF($U16="","-",AD16+Timeframes!$E$3)</f>
        <v>41886</v>
      </c>
      <c r="AH16" s="82"/>
      <c r="AI16" s="17" t="str">
        <f t="shared" si="2"/>
        <v>-</v>
      </c>
      <c r="AJ16" s="81">
        <f>IF($U16="","-",AG16+Timeframes!$F$3)</f>
        <v>42066</v>
      </c>
      <c r="AK16" s="82">
        <v>42495.0</v>
      </c>
      <c r="AL16" s="17" t="str">
        <f t="shared" si="3"/>
        <v>!</v>
      </c>
      <c r="AM16" s="81">
        <f>IF($U16="","-",AJ16+Timeframes!$G$3)</f>
        <v>42246</v>
      </c>
      <c r="AN16" s="82"/>
      <c r="AO16" s="17" t="str">
        <f t="shared" si="4"/>
        <v>-</v>
      </c>
      <c r="AP16" s="81">
        <f>IF($U16="","-",AM16+Timeframes!$H$3)</f>
        <v>42426</v>
      </c>
      <c r="AQ16" s="82"/>
      <c r="AR16" s="82"/>
    </row>
    <row r="17" ht="15.75" customHeight="1">
      <c r="A17" s="36">
        <v>16.0</v>
      </c>
      <c r="B17" s="36" t="str">
        <f>LOOKUP($A17,Students!$A$4:$A$1016,Students!$C$4:$C$1016)</f>
        <v>Rowin</v>
      </c>
      <c r="C17" s="36" t="str">
        <f>LOOKUP($A17,Students!$A$4:$A$1016,Students!$D$4:$D$1016)</f>
        <v/>
      </c>
      <c r="D17" s="36" t="str">
        <f>LOOKUP($A17,Students!$A$4:$A$1016,Students!$E$4:$E$1016)</f>
        <v>Andruscavage</v>
      </c>
      <c r="E17" s="36" t="str">
        <f>LOOKUP($A17,Students!$A$4:$A1017,Students!$F$4:$F$1016)</f>
        <v/>
      </c>
      <c r="F17" s="49"/>
      <c r="G17" t="str">
        <f t="shared" si="5"/>
        <v>Rowin Andruscavage</v>
      </c>
      <c r="H17" s="117" t="str">
        <f>Lookup($A17, Students!$A$4:$A$1016,Students!$K$4:$K$1016)</f>
        <v>Redmond</v>
      </c>
      <c r="I17" s="54" t="str">
        <f>Lookup($A17, Students!$A$4:$A$1016,Students!$H$4:$H1017)</f>
        <v>Active</v>
      </c>
      <c r="J17" s="54" t="str">
        <f>Lookup($A17, Students!$A$4:$A$1016,Students!$O$4:$O$1016)</f>
        <v>Adult</v>
      </c>
      <c r="K17" t="str">
        <f>Lookup($A17, Students!$A$4:$A$1016,Students!$N$4:$N$1016)</f>
        <v>2D</v>
      </c>
      <c r="L17" t="str">
        <f>Lookup($A17, Students!$A$4:$A$1016,Students!$M$4:$M$1016)</f>
        <v>1D</v>
      </c>
      <c r="M17" t="str">
        <f>Lookup($A17, Students!$A$4:$A$1016,Students!$AT$4:$AT$1016)</f>
        <v>IT Administrator</v>
      </c>
      <c r="N17" s="71">
        <f>Lookup($A17, Students!$A$4:$A$1016,Students!$P$4:$P$1016)</f>
        <v>28759</v>
      </c>
      <c r="O17" s="72">
        <f t="shared" si="6"/>
        <v>42917</v>
      </c>
      <c r="P17">
        <f>Lookup($A17, Students!$A$4:$A$1016,Students!$Q$4:$Q$1016)</f>
        <v>38</v>
      </c>
      <c r="U17" s="71">
        <f>Lookup($A17, Students!$A$4:$A$1016,Students!$G$4:$G$1016)</f>
        <v>40978</v>
      </c>
      <c r="V17" s="76">
        <f t="shared" si="7"/>
        <v>3</v>
      </c>
      <c r="W17" s="76">
        <f t="shared" si="8"/>
        <v>2012</v>
      </c>
      <c r="X17" s="81">
        <f>IF($U17="","-",U17+Timeframes!$B$3)</f>
        <v>41023</v>
      </c>
      <c r="Y17" s="82"/>
      <c r="Z17" s="17" t="str">
        <f t="shared" si="9"/>
        <v>-</v>
      </c>
      <c r="AA17" s="81">
        <f>IF($U17="","-",X17+Timeframes!$C$3)</f>
        <v>41068</v>
      </c>
      <c r="AB17" s="82"/>
      <c r="AC17" s="17" t="str">
        <f t="shared" si="10"/>
        <v>-</v>
      </c>
      <c r="AD17" s="81">
        <f>IF($U17="","-",AA17+Timeframes!$D$3)</f>
        <v>41128</v>
      </c>
      <c r="AE17" s="82"/>
      <c r="AF17" s="17" t="str">
        <f t="shared" si="1"/>
        <v>-</v>
      </c>
      <c r="AG17" s="81">
        <f>IF($U17="","-",AD17+Timeframes!$E$3)</f>
        <v>41188</v>
      </c>
      <c r="AH17" s="82"/>
      <c r="AI17" s="17" t="str">
        <f t="shared" si="2"/>
        <v>-</v>
      </c>
      <c r="AJ17" s="81">
        <f>IF($U17="","-",AG17+Timeframes!$F$3)</f>
        <v>41368</v>
      </c>
      <c r="AK17" s="82"/>
      <c r="AL17" s="17" t="str">
        <f t="shared" si="3"/>
        <v>-</v>
      </c>
      <c r="AM17" s="81">
        <f>IF($U17="","-",AJ17+Timeframes!$G$3)</f>
        <v>41548</v>
      </c>
      <c r="AN17" s="82"/>
      <c r="AO17" s="17" t="str">
        <f t="shared" si="4"/>
        <v>-</v>
      </c>
      <c r="AP17" s="81">
        <f>IF($U17="","-",AM17+Timeframes!$H$3)</f>
        <v>41728</v>
      </c>
      <c r="AQ17" s="82"/>
      <c r="AR17" s="82"/>
    </row>
    <row r="18" ht="15.75" hidden="1" customHeight="1">
      <c r="A18" s="36">
        <v>17.0</v>
      </c>
      <c r="B18" s="36" t="str">
        <f>LOOKUP($A18,Students!$A$4:$A$1016,Students!$C$4:$C$1016)</f>
        <v>Shirley</v>
      </c>
      <c r="C18" s="36" t="str">
        <f>LOOKUP($A18,Students!$A$4:$A$1016,Students!$D$4:$D$1016)</f>
        <v/>
      </c>
      <c r="D18" s="36" t="str">
        <f>LOOKUP($A18,Students!$A$4:$A$1016,Students!$E$4:$E$1016)</f>
        <v>Woodward</v>
      </c>
      <c r="E18" s="36" t="str">
        <f>LOOKUP($A18,Students!$A$4:$A1018,Students!$F$4:$F$1016)</f>
        <v/>
      </c>
      <c r="F18" s="49"/>
      <c r="G18" t="str">
        <f t="shared" si="5"/>
        <v>Shirley Woodward</v>
      </c>
      <c r="H18" s="117" t="str">
        <f>Lookup($A18, Students!$A$4:$A$1016,Students!$K$4:$K$1016)</f>
        <v>Redmond</v>
      </c>
      <c r="I18" s="54" t="str">
        <f>Lookup($A18, Students!$A$4:$A$1016,Students!$H$4:$H1018)</f>
        <v>Active</v>
      </c>
      <c r="J18" s="54" t="str">
        <f>Lookup($A18, Students!$A$4:$A$1016,Students!$O$4:$O$1016)</f>
        <v>Instructor</v>
      </c>
      <c r="K18" t="str">
        <f>Lookup($A18, Students!$A$4:$A$1016,Students!$N$4:$N$1016)</f>
        <v>3D</v>
      </c>
      <c r="L18" s="117" t="str">
        <f>Lookup($A18, Students!$A$4:$A$1016,Students!$M$4:$M$1016)</f>
        <v>2D</v>
      </c>
      <c r="M18" t="str">
        <f>Lookup($A18, Students!$A$4:$A$1016,Students!$AT$4:$AT$1016)</f>
        <v>Medical Technician</v>
      </c>
      <c r="N18" s="71">
        <f>Lookup($A18, Students!$A$4:$A$1016,Students!$P$4:$P$1016)</f>
        <v>15796</v>
      </c>
      <c r="O18" s="72">
        <f t="shared" si="6"/>
        <v>42917</v>
      </c>
      <c r="P18">
        <f>Lookup($A18, Students!$A$4:$A$1016,Students!$Q$4:$Q$1016)</f>
        <v>74</v>
      </c>
      <c r="U18" s="71">
        <f>Lookup($A18, Students!$A$4:$A$1016,Students!$G$4:$G$1016)</f>
        <v>39326</v>
      </c>
      <c r="V18" s="76">
        <f t="shared" si="7"/>
        <v>9</v>
      </c>
      <c r="W18" s="76">
        <f t="shared" si="8"/>
        <v>2007</v>
      </c>
      <c r="X18" s="81">
        <f>IF($U18="","-",U18+Timeframes!$B$3)</f>
        <v>39371</v>
      </c>
      <c r="Y18" s="82"/>
      <c r="Z18" s="17" t="str">
        <f t="shared" si="9"/>
        <v>-</v>
      </c>
      <c r="AA18" s="81">
        <f>IF($U18="","-",X18+Timeframes!$C$3)</f>
        <v>39416</v>
      </c>
      <c r="AB18" s="82"/>
      <c r="AC18" s="17" t="str">
        <f t="shared" si="10"/>
        <v>-</v>
      </c>
      <c r="AD18" s="81">
        <f>IF($U18="","-",AA18+Timeframes!$D$3)</f>
        <v>39476</v>
      </c>
      <c r="AE18" s="82"/>
      <c r="AF18" s="17" t="str">
        <f t="shared" si="1"/>
        <v>-</v>
      </c>
      <c r="AG18" s="81">
        <f>IF($U18="","-",AD18+Timeframes!$E$3)</f>
        <v>39536</v>
      </c>
      <c r="AH18" s="82"/>
      <c r="AI18" s="17" t="str">
        <f t="shared" si="2"/>
        <v>-</v>
      </c>
      <c r="AJ18" s="81">
        <f>IF($U18="","-",AG18+Timeframes!$F$3)</f>
        <v>39716</v>
      </c>
      <c r="AK18" s="82"/>
      <c r="AL18" s="17" t="str">
        <f t="shared" si="3"/>
        <v>-</v>
      </c>
      <c r="AM18" s="81">
        <f>IF($U18="","-",AJ18+Timeframes!$G$3)</f>
        <v>39896</v>
      </c>
      <c r="AN18" s="82"/>
      <c r="AO18" s="17" t="str">
        <f t="shared" si="4"/>
        <v>-</v>
      </c>
      <c r="AP18" s="81">
        <f>IF($U18="","-",AM18+Timeframes!$H$3)</f>
        <v>40076</v>
      </c>
      <c r="AQ18" s="82"/>
      <c r="AR18" s="82"/>
    </row>
    <row r="19" ht="15.75" hidden="1" customHeight="1">
      <c r="A19" s="36">
        <v>18.0</v>
      </c>
      <c r="B19" s="36" t="str">
        <f>LOOKUP($A19,Students!$A$4:$A$1016,Students!$C$4:$C$1016)</f>
        <v>Jonathan</v>
      </c>
      <c r="C19" s="36" t="str">
        <f>LOOKUP($A19,Students!$A$4:$A$1016,Students!$D$4:$D$1016)</f>
        <v/>
      </c>
      <c r="D19" s="36" t="str">
        <f>LOOKUP($A19,Students!$A$4:$A$1016,Students!$E$4:$E$1016)</f>
        <v>Criddle</v>
      </c>
      <c r="E19" s="36" t="str">
        <f>LOOKUP($A19,Students!$A$4:$A1019,Students!$F$4:$F$1016)</f>
        <v>Jon</v>
      </c>
      <c r="F19" s="49"/>
      <c r="G19" t="str">
        <f t="shared" si="5"/>
        <v>Jonathan Criddle</v>
      </c>
      <c r="H19" s="101" t="str">
        <f>Lookup($A19, Students!$A$4:$A$1016,Students!$K$4:$K$1016)</f>
        <v>Kirkland</v>
      </c>
      <c r="I19" s="54" t="str">
        <f>Lookup($A19, Students!$A$4:$A$1016,Students!$H$4:$H1019)</f>
        <v>Active</v>
      </c>
      <c r="J19" s="54" t="str">
        <f>Lookup($A19, Students!$A$4:$A$1016,Students!$O$4:$O$1016)</f>
        <v>Instructor</v>
      </c>
      <c r="K19" t="str">
        <f>Lookup($A19, Students!$A$4:$A$1016,Students!$N$4:$N$1016)</f>
        <v>4D</v>
      </c>
      <c r="L19" s="101" t="str">
        <f>Lookup($A19, Students!$A$4:$A$1016,Students!$M$4:$M$1016)</f>
        <v>3D</v>
      </c>
      <c r="M19" t="str">
        <f>Lookup($A19, Students!$A$4:$A$1016,Students!$AT$4:$AT$1016)</f>
        <v>VP of Technology</v>
      </c>
      <c r="N19" s="71">
        <f>Lookup($A19, Students!$A$4:$A$1016,Students!$P$4:$P$1016)</f>
        <v>20240</v>
      </c>
      <c r="O19" s="72">
        <f t="shared" si="6"/>
        <v>42917</v>
      </c>
      <c r="P19">
        <f>Lookup($A19, Students!$A$4:$A$1016,Students!$Q$4:$Q$1016)</f>
        <v>62</v>
      </c>
      <c r="U19" s="71">
        <f>Lookup($A19, Students!$A$4:$A$1016,Students!$G$4:$G$1016)</f>
        <v>38200</v>
      </c>
      <c r="V19" s="76">
        <f t="shared" si="7"/>
        <v>8</v>
      </c>
      <c r="W19" s="76">
        <f t="shared" si="8"/>
        <v>2004</v>
      </c>
      <c r="X19" s="81">
        <f>IF($U19="","-",U19+Timeframes!$B$3)</f>
        <v>38245</v>
      </c>
      <c r="Y19" s="82"/>
      <c r="Z19" s="17" t="str">
        <f t="shared" si="9"/>
        <v>-</v>
      </c>
      <c r="AA19" s="81">
        <f>IF($U19="","-",X19+Timeframes!$C$3)</f>
        <v>38290</v>
      </c>
      <c r="AB19" s="82"/>
      <c r="AC19" s="17" t="str">
        <f t="shared" si="10"/>
        <v>-</v>
      </c>
      <c r="AD19" s="81">
        <f>IF($U19="","-",AA19+Timeframes!$D$3)</f>
        <v>38350</v>
      </c>
      <c r="AE19" s="82"/>
      <c r="AF19" s="17" t="str">
        <f t="shared" si="1"/>
        <v>-</v>
      </c>
      <c r="AG19" s="81">
        <f>IF($U19="","-",AD19+Timeframes!$E$3)</f>
        <v>38410</v>
      </c>
      <c r="AH19" s="82"/>
      <c r="AI19" s="17" t="str">
        <f t="shared" si="2"/>
        <v>-</v>
      </c>
      <c r="AJ19" s="81">
        <f>IF($U19="","-",AG19+Timeframes!$F$3)</f>
        <v>38590</v>
      </c>
      <c r="AK19" s="82"/>
      <c r="AL19" s="17" t="str">
        <f t="shared" si="3"/>
        <v>-</v>
      </c>
      <c r="AM19" s="81">
        <f>IF($U19="","-",AJ19+Timeframes!$G$3)</f>
        <v>38770</v>
      </c>
      <c r="AN19" s="82"/>
      <c r="AO19" s="17" t="str">
        <f t="shared" si="4"/>
        <v>-</v>
      </c>
      <c r="AP19" s="81">
        <f>IF($U19="","-",AM19+Timeframes!$H$3)</f>
        <v>38950</v>
      </c>
      <c r="AQ19" s="82"/>
      <c r="AR19" s="82"/>
    </row>
    <row r="20" ht="15.75" hidden="1" customHeight="1">
      <c r="A20" s="36">
        <v>19.0</v>
      </c>
      <c r="B20" s="36" t="str">
        <f>LOOKUP($A20,Students!$A$4:$A$1016,Students!$C$4:$C$1016)</f>
        <v>Michelle</v>
      </c>
      <c r="C20" s="36" t="str">
        <f>LOOKUP($A20,Students!$A$4:$A$1016,Students!$D$4:$D$1016)</f>
        <v/>
      </c>
      <c r="D20" s="36" t="str">
        <f>LOOKUP($A20,Students!$A$4:$A$1016,Students!$E$4:$E$1016)</f>
        <v>Judy</v>
      </c>
      <c r="E20" s="36" t="str">
        <f>LOOKUP($A20,Students!$A$4:$A1020,Students!$F$4:$F$1016)</f>
        <v/>
      </c>
      <c r="F20" s="49"/>
      <c r="G20" t="str">
        <f t="shared" si="5"/>
        <v>Michelle Judy</v>
      </c>
      <c r="H20" s="101" t="str">
        <f>Lookup($A20, Students!$A$4:$A$1016,Students!$K$4:$K$1016)</f>
        <v>Kirkland</v>
      </c>
      <c r="I20" s="54" t="str">
        <f>Lookup($A20, Students!$A$4:$A$1016,Students!$H$4:$H1020)</f>
        <v>Active</v>
      </c>
      <c r="J20" s="54" t="str">
        <f>Lookup($A20, Students!$A$4:$A$1016,Students!$O$4:$O$1016)</f>
        <v>Instructor</v>
      </c>
      <c r="K20" t="str">
        <f>Lookup($A20, Students!$A$4:$A$1016,Students!$N$4:$N$1016)</f>
        <v>3D</v>
      </c>
      <c r="L20" s="101" t="str">
        <f>Lookup($A20, Students!$A$4:$A$1016,Students!$M$4:$M$1016)</f>
        <v>2D</v>
      </c>
      <c r="M20" t="str">
        <f>Lookup($A20, Students!$A$4:$A$1016,Students!$AT$4:$AT$1016)</f>
        <v>Math Professor</v>
      </c>
      <c r="N20" s="71">
        <f>Lookup($A20, Students!$A$4:$A$1016,Students!$P$4:$P$1016)</f>
        <v>29232</v>
      </c>
      <c r="O20" s="72">
        <f t="shared" si="6"/>
        <v>42917</v>
      </c>
      <c r="P20">
        <f>Lookup($A20, Students!$A$4:$A$1016,Students!$Q$4:$Q$1016)</f>
        <v>37</v>
      </c>
      <c r="U20" s="71">
        <f>Lookup($A20, Students!$A$4:$A$1016,Students!$G$4:$G$1016)</f>
        <v>40238</v>
      </c>
      <c r="V20" s="76">
        <f t="shared" si="7"/>
        <v>3</v>
      </c>
      <c r="W20" s="76">
        <f t="shared" si="8"/>
        <v>2010</v>
      </c>
      <c r="X20" s="81">
        <f>IF($U20="","-",U20+Timeframes!$B$3)</f>
        <v>40283</v>
      </c>
      <c r="Y20" s="82"/>
      <c r="Z20" s="17" t="str">
        <f t="shared" si="9"/>
        <v>-</v>
      </c>
      <c r="AA20" s="81">
        <f>IF($U20="","-",X20+Timeframes!$C$3)</f>
        <v>40328</v>
      </c>
      <c r="AB20" s="82"/>
      <c r="AC20" s="17" t="str">
        <f t="shared" si="10"/>
        <v>-</v>
      </c>
      <c r="AD20" s="81">
        <f>IF($U20="","-",AA20+Timeframes!$D$3)</f>
        <v>40388</v>
      </c>
      <c r="AE20" s="82"/>
      <c r="AF20" s="17" t="str">
        <f t="shared" si="1"/>
        <v>-</v>
      </c>
      <c r="AG20" s="81">
        <f>IF($U20="","-",AD20+Timeframes!$E$3)</f>
        <v>40448</v>
      </c>
      <c r="AH20" s="82"/>
      <c r="AI20" s="17" t="str">
        <f t="shared" si="2"/>
        <v>-</v>
      </c>
      <c r="AJ20" s="81">
        <f>IF($U20="","-",AG20+Timeframes!$F$3)</f>
        <v>40628</v>
      </c>
      <c r="AK20" s="82"/>
      <c r="AL20" s="17" t="str">
        <f t="shared" si="3"/>
        <v>-</v>
      </c>
      <c r="AM20" s="81">
        <f>IF($U20="","-",AJ20+Timeframes!$G$3)</f>
        <v>40808</v>
      </c>
      <c r="AN20" s="82"/>
      <c r="AO20" s="17" t="str">
        <f t="shared" si="4"/>
        <v>-</v>
      </c>
      <c r="AP20" s="81">
        <f>IF($U20="","-",AM20+Timeframes!$H$3)</f>
        <v>40988</v>
      </c>
      <c r="AQ20" s="82"/>
      <c r="AR20" s="82"/>
    </row>
    <row r="21" ht="15.75" customHeight="1">
      <c r="A21" s="36">
        <v>20.0</v>
      </c>
      <c r="B21" s="36" t="str">
        <f>LOOKUP($A21,Students!$A$4:$A$1016,Students!$C$4:$C$1016)</f>
        <v>Erin</v>
      </c>
      <c r="C21" s="36" t="str">
        <f>LOOKUP($A21,Students!$A$4:$A$1016,Students!$D$4:$D$1016)</f>
        <v/>
      </c>
      <c r="D21" s="36" t="str">
        <f>LOOKUP($A21,Students!$A$4:$A$1016,Students!$E$4:$E$1016)</f>
        <v>Kipper</v>
      </c>
      <c r="E21" s="36" t="str">
        <f>LOOKUP($A21,Students!$A$4:$A1021,Students!$F$4:$F$1016)</f>
        <v/>
      </c>
      <c r="F21" s="49"/>
      <c r="G21" t="str">
        <f t="shared" si="5"/>
        <v>Erin Kipper</v>
      </c>
      <c r="H21" s="101" t="str">
        <f>Lookup($A21, Students!$A$4:$A$1016,Students!$K$4:$K$1016)</f>
        <v>Kirkland</v>
      </c>
      <c r="I21" s="54" t="str">
        <f>Lookup($A21, Students!$A$4:$A$1016,Students!$H$4:$H1021)</f>
        <v>Dropped</v>
      </c>
      <c r="J21" s="54" t="str">
        <f>Lookup($A21, Students!$A$4:$A$1016,Students!$O$4:$O$1016)</f>
        <v>Adult</v>
      </c>
      <c r="K21" t="str">
        <f>Lookup($A21, Students!$A$4:$A$1016,Students!$N$4:$N$1016)</f>
        <v>1D</v>
      </c>
      <c r="L21" t="str">
        <f>Lookup($A21, Students!$A$4:$A$1016,Students!$M$4:$M$1016)</f>
        <v>2S</v>
      </c>
      <c r="M21" t="str">
        <f>Lookup($A21, Students!$A$4:$A$1016,Students!$AT$4:$AT$1016)</f>
        <v>School Teacher</v>
      </c>
      <c r="N21" s="71">
        <f>Lookup($A21, Students!$A$4:$A$1016,Students!$P$4:$P$1016)</f>
        <v>33275</v>
      </c>
      <c r="O21" s="72">
        <f t="shared" si="6"/>
        <v>42917</v>
      </c>
      <c r="P21">
        <f>Lookup($A21, Students!$A$4:$A$1016,Students!$Q$4:$Q$1016)</f>
        <v>26</v>
      </c>
      <c r="U21" s="71">
        <f>Lookup($A21, Students!$A$4:$A$1016,Students!$G$4:$G$1016)</f>
        <v>42249</v>
      </c>
      <c r="V21" s="76">
        <f t="shared" si="7"/>
        <v>9</v>
      </c>
      <c r="W21" s="76">
        <f t="shared" si="8"/>
        <v>2015</v>
      </c>
      <c r="X21" s="81">
        <f>IF($U21="","-",U21+Timeframes!$B$3)</f>
        <v>42294</v>
      </c>
      <c r="Y21" s="82"/>
      <c r="Z21" s="17" t="str">
        <f t="shared" si="9"/>
        <v>-</v>
      </c>
      <c r="AA21" s="81">
        <f>IF($U21="","-",X21+Timeframes!$C$3)</f>
        <v>42339</v>
      </c>
      <c r="AB21" s="82"/>
      <c r="AC21" s="17" t="str">
        <f t="shared" si="10"/>
        <v>-</v>
      </c>
      <c r="AD21" s="81">
        <f>IF($U21="","-",AA21+Timeframes!$D$3)</f>
        <v>42399</v>
      </c>
      <c r="AE21" s="82"/>
      <c r="AF21" s="17" t="str">
        <f t="shared" si="1"/>
        <v>-</v>
      </c>
      <c r="AG21" s="81">
        <f>IF($U21="","-",AD21+Timeframes!$E$3)</f>
        <v>42459</v>
      </c>
      <c r="AH21" s="82"/>
      <c r="AI21" s="17" t="str">
        <f t="shared" si="2"/>
        <v>-</v>
      </c>
      <c r="AJ21" s="81">
        <f>IF($U21="","-",AG21+Timeframes!$F$3)</f>
        <v>42639</v>
      </c>
      <c r="AK21" s="82"/>
      <c r="AL21" s="17" t="str">
        <f t="shared" si="3"/>
        <v>-</v>
      </c>
      <c r="AM21" s="81">
        <f>IF($U21="","-",AJ21+Timeframes!$G$3)</f>
        <v>42819</v>
      </c>
      <c r="AN21" s="82"/>
      <c r="AO21" s="17" t="str">
        <f t="shared" si="4"/>
        <v>-</v>
      </c>
      <c r="AP21" s="81">
        <f>IF($U21="","-",AM21+Timeframes!$H$3)</f>
        <v>42999</v>
      </c>
      <c r="AQ21" s="82"/>
      <c r="AR21" s="82"/>
    </row>
    <row r="22" ht="15.75" customHeight="1">
      <c r="A22" s="36">
        <v>21.0</v>
      </c>
      <c r="B22" s="36" t="str">
        <f>LOOKUP($A22,Students!$A$4:$A$1016,Students!$C$4:$C$1016)</f>
        <v>John</v>
      </c>
      <c r="C22" s="36" t="str">
        <f>LOOKUP($A22,Students!$A$4:$A$1016,Students!$D$4:$D$1016)</f>
        <v>Edwin</v>
      </c>
      <c r="D22" s="36" t="str">
        <f>LOOKUP($A22,Students!$A$4:$A$1016,Students!$E$4:$E$1016)</f>
        <v>Judy</v>
      </c>
      <c r="E22" s="36" t="str">
        <f>LOOKUP($A22,Students!$A$4:$A1022,Students!$F$4:$F$1016)</f>
        <v/>
      </c>
      <c r="F22" s="49"/>
      <c r="G22" t="str">
        <f t="shared" si="5"/>
        <v>John Judy</v>
      </c>
      <c r="H22" t="str">
        <f>Lookup($A22, Students!$A$4:$A$1016,Students!$K$4:$K$1016)</f>
        <v>Kirkland</v>
      </c>
      <c r="I22" s="54" t="str">
        <f>Lookup($A22, Students!$A$4:$A$1016,Students!$H$4:$H1022)</f>
        <v>Active</v>
      </c>
      <c r="J22" s="54" t="str">
        <f>Lookup($A22, Students!$A$4:$A$1016,Students!$O$4:$O$1016)</f>
        <v>Adult</v>
      </c>
      <c r="K22" s="117" t="str">
        <f>Lookup($A22, Students!$A$4:$A$1016,Students!$N$4:$N$1016)</f>
        <v>1D</v>
      </c>
      <c r="L22" t="str">
        <f>Lookup($A22, Students!$A$4:$A$1016,Students!$M$4:$M$1016)</f>
        <v>1S</v>
      </c>
      <c r="M22" t="str">
        <f>Lookup($A22, Students!$A$4:$A$1016,Students!$AT$4:$AT$1016)</f>
        <v>Retired</v>
      </c>
      <c r="N22" s="71">
        <f>Lookup($A22, Students!$A$4:$A$1016,Students!$P$4:$P$1016)</f>
        <v>16358</v>
      </c>
      <c r="O22" s="72">
        <f t="shared" si="6"/>
        <v>42917</v>
      </c>
      <c r="P22">
        <f>Lookup($A22, Students!$A$4:$A$1016,Students!$Q$4:$Q$1016)</f>
        <v>72</v>
      </c>
      <c r="U22" s="71">
        <f>Lookup($A22, Students!$A$4:$A$1016,Students!$G$4:$G$1016)</f>
        <v>42513</v>
      </c>
      <c r="V22" s="76">
        <f t="shared" si="7"/>
        <v>5</v>
      </c>
      <c r="W22" s="76">
        <f t="shared" si="8"/>
        <v>2016</v>
      </c>
      <c r="X22" s="81">
        <f>IF($U22="","-",U22+Timeframes!$B$3)</f>
        <v>42558</v>
      </c>
      <c r="Y22" s="82">
        <v>42759.0</v>
      </c>
      <c r="Z22" s="17" t="str">
        <f t="shared" si="9"/>
        <v>!</v>
      </c>
      <c r="AA22" s="81">
        <f>IF($U22="","-",X22+Timeframes!$C$3)</f>
        <v>42603</v>
      </c>
      <c r="AB22" s="82"/>
      <c r="AC22" s="17" t="str">
        <f t="shared" si="10"/>
        <v>-</v>
      </c>
      <c r="AD22" s="81">
        <f>IF($U22="","-",AA22+Timeframes!$D$3)</f>
        <v>42663</v>
      </c>
      <c r="AE22" s="82"/>
      <c r="AF22" s="17" t="str">
        <f t="shared" si="1"/>
        <v>-</v>
      </c>
      <c r="AG22" s="81">
        <f>IF($U22="","-",AD22+Timeframes!$E$3)</f>
        <v>42723</v>
      </c>
      <c r="AH22" s="82"/>
      <c r="AI22" s="17" t="str">
        <f t="shared" si="2"/>
        <v>-</v>
      </c>
      <c r="AJ22" s="81">
        <f>IF($U22="","-",AG22+Timeframes!$F$3)</f>
        <v>42903</v>
      </c>
      <c r="AK22" s="82"/>
      <c r="AL22" s="17" t="str">
        <f t="shared" si="3"/>
        <v>-</v>
      </c>
      <c r="AM22" s="81">
        <f>IF($U22="","-",AJ22+Timeframes!$G$3)</f>
        <v>43083</v>
      </c>
      <c r="AN22" s="82"/>
      <c r="AO22" s="17" t="str">
        <f t="shared" si="4"/>
        <v>-</v>
      </c>
      <c r="AP22" s="81">
        <f>IF($U22="","-",AM22+Timeframes!$H$3)</f>
        <v>43263</v>
      </c>
      <c r="AQ22" s="82"/>
      <c r="AR22" s="82"/>
    </row>
    <row r="23" ht="15.75" customHeight="1">
      <c r="A23" s="36">
        <v>22.0</v>
      </c>
      <c r="B23" s="36" t="str">
        <f>LOOKUP($A23,Students!$A$4:$A$1016,Students!$C$4:$C$1016)</f>
        <v>Jeffery</v>
      </c>
      <c r="C23" s="36" t="str">
        <f>LOOKUP($A23,Students!$A$4:$A$1016,Students!$D$4:$D$1016)</f>
        <v/>
      </c>
      <c r="D23" s="36" t="str">
        <f>LOOKUP($A23,Students!$A$4:$A$1016,Students!$E$4:$E$1016)</f>
        <v>Myhre</v>
      </c>
      <c r="E23" s="36" t="str">
        <f>LOOKUP($A23,Students!$A$4:$A1023,Students!$F$4:$F$1016)</f>
        <v/>
      </c>
      <c r="F23" s="49"/>
      <c r="G23" t="str">
        <f t="shared" si="5"/>
        <v>Jeffery Myhre</v>
      </c>
      <c r="H23" s="101" t="str">
        <f>Lookup($A23, Students!$A$4:$A$1016,Students!$K$4:$K$1016)</f>
        <v>Kirkland</v>
      </c>
      <c r="I23" s="54" t="str">
        <f>Lookup($A23, Students!$A$4:$A$1016,Students!$H$4:$H1023)</f>
        <v>Dropped</v>
      </c>
      <c r="J23" s="54" t="str">
        <f>Lookup($A23, Students!$A$4:$A$1016,Students!$O$4:$O$1016)</f>
        <v>Junior</v>
      </c>
      <c r="K23" t="str">
        <f>Lookup($A23, Students!$A$4:$A$1016,Students!$N$4:$N$1016)</f>
        <v>2D</v>
      </c>
      <c r="L23" t="str">
        <f>Lookup($A23, Students!$A$4:$A$1016,Students!$M$4:$M$1016)</f>
        <v>1D</v>
      </c>
      <c r="M23" t="str">
        <f>Lookup($A23, Students!$A$4:$A$1016,Students!$AT$4:$AT$1016)</f>
        <v>Student</v>
      </c>
      <c r="N23" s="71">
        <f>Lookup($A23, Students!$A$4:$A$1016,Students!$P$4:$P$1016)</f>
        <v>39030</v>
      </c>
      <c r="O23" s="72">
        <f t="shared" si="6"/>
        <v>42917</v>
      </c>
      <c r="P23">
        <f>Lookup($A23, Students!$A$4:$A$1016,Students!$Q$4:$Q$1016)</f>
        <v>10</v>
      </c>
      <c r="U23" s="71">
        <f>Lookup($A23, Students!$A$4:$A$1016,Students!$G$4:$G$1016)</f>
        <v>41264</v>
      </c>
      <c r="V23" s="76">
        <f t="shared" si="7"/>
        <v>12</v>
      </c>
      <c r="W23" s="76">
        <f t="shared" si="8"/>
        <v>2012</v>
      </c>
      <c r="X23" s="81">
        <f>IF($U23="","-",U23+Timeframes!$B$3)</f>
        <v>41309</v>
      </c>
      <c r="Y23" s="82"/>
      <c r="Z23" s="17" t="str">
        <f t="shared" si="9"/>
        <v>-</v>
      </c>
      <c r="AA23" s="81">
        <f>IF($U23="","-",X23+Timeframes!$C$3)</f>
        <v>41354</v>
      </c>
      <c r="AB23" s="82"/>
      <c r="AC23" s="17" t="str">
        <f t="shared" si="10"/>
        <v>-</v>
      </c>
      <c r="AD23" s="81">
        <f>IF($U23="","-",AA23+Timeframes!$D$3)</f>
        <v>41414</v>
      </c>
      <c r="AE23" s="82"/>
      <c r="AF23" s="17" t="str">
        <f t="shared" si="1"/>
        <v>-</v>
      </c>
      <c r="AG23" s="81">
        <f>IF($U23="","-",AD23+Timeframes!$E$3)</f>
        <v>41474</v>
      </c>
      <c r="AH23" s="82"/>
      <c r="AI23" s="17" t="str">
        <f t="shared" si="2"/>
        <v>-</v>
      </c>
      <c r="AJ23" s="81">
        <f>IF($U23="","-",AG23+Timeframes!$F$3)</f>
        <v>41654</v>
      </c>
      <c r="AK23" s="82"/>
      <c r="AL23" s="17" t="str">
        <f t="shared" si="3"/>
        <v>-</v>
      </c>
      <c r="AM23" s="81">
        <f>IF($U23="","-",AJ23+Timeframes!$G$3)</f>
        <v>41834</v>
      </c>
      <c r="AN23" s="82"/>
      <c r="AO23" s="17" t="str">
        <f t="shared" si="4"/>
        <v>-</v>
      </c>
      <c r="AP23" s="81">
        <f>IF($U23="","-",AM23+Timeframes!$H$3)</f>
        <v>42014</v>
      </c>
      <c r="AQ23" s="82"/>
      <c r="AR23" s="82"/>
    </row>
    <row r="24" ht="15.75" customHeight="1">
      <c r="A24" s="36">
        <v>23.0</v>
      </c>
      <c r="B24" s="36" t="str">
        <f>LOOKUP($A24,Students!$A$4:$A$1016,Students!$C$4:$C$1016)</f>
        <v>Kamal</v>
      </c>
      <c r="C24" s="36" t="str">
        <f>LOOKUP($A24,Students!$A$4:$A$1016,Students!$D$4:$D$1016)</f>
        <v/>
      </c>
      <c r="D24" s="36" t="str">
        <f>LOOKUP($A24,Students!$A$4:$A$1016,Students!$E$4:$E$1016)</f>
        <v>Sharif</v>
      </c>
      <c r="E24" s="36" t="str">
        <f>LOOKUP($A24,Students!$A$4:$A1024,Students!$F$4:$F$1016)</f>
        <v/>
      </c>
      <c r="F24" s="49"/>
      <c r="G24" t="str">
        <f t="shared" si="5"/>
        <v>Kamal Sharif</v>
      </c>
      <c r="H24" s="101" t="str">
        <f>Lookup($A24, Students!$A$4:$A$1016,Students!$K$4:$K$1016)</f>
        <v>Kirkland</v>
      </c>
      <c r="I24" s="54" t="str">
        <f>Lookup($A24, Students!$A$4:$A$1016,Students!$H$4:$H1024)</f>
        <v>Dropped</v>
      </c>
      <c r="J24" s="54" t="str">
        <f>Lookup($A24, Students!$A$4:$A$1016,Students!$O$4:$O$1016)</f>
        <v>Junior</v>
      </c>
      <c r="K24" s="117" t="str">
        <f>Lookup($A24, Students!$A$4:$A$1016,Students!$N$4:$N$1016)</f>
        <v>1D</v>
      </c>
      <c r="L24" t="str">
        <f>Lookup($A24, Students!$A$4:$A$1016,Students!$M$4:$M$1016)</f>
        <v>2S</v>
      </c>
      <c r="M24" t="str">
        <f>Lookup($A24, Students!$A$4:$A$1016,Students!$AT$4:$AT$1016)</f>
        <v>Student</v>
      </c>
      <c r="N24" s="71">
        <f>Lookup($A24, Students!$A$4:$A$1016,Students!$P$4:$P$1016)</f>
        <v>37501</v>
      </c>
      <c r="O24" s="72">
        <f t="shared" si="6"/>
        <v>42917</v>
      </c>
      <c r="P24">
        <f>Lookup($A24, Students!$A$4:$A$1016,Students!$Q$4:$Q$1016)</f>
        <v>14</v>
      </c>
      <c r="U24" s="71">
        <f>Lookup($A24, Students!$A$4:$A$1016,Students!$G$4:$G$1016)</f>
        <v>42375</v>
      </c>
      <c r="V24" s="76">
        <f t="shared" si="7"/>
        <v>1</v>
      </c>
      <c r="W24" s="76">
        <f t="shared" si="8"/>
        <v>2016</v>
      </c>
      <c r="X24" s="81">
        <f>IF($U24="","-",U24+Timeframes!$B$3)</f>
        <v>42420</v>
      </c>
      <c r="Y24" s="82"/>
      <c r="Z24" s="17" t="str">
        <f t="shared" si="9"/>
        <v>-</v>
      </c>
      <c r="AA24" s="81">
        <f>IF($U24="","-",X24+Timeframes!$C$3)</f>
        <v>42465</v>
      </c>
      <c r="AB24" s="82"/>
      <c r="AC24" s="17" t="str">
        <f t="shared" si="10"/>
        <v>-</v>
      </c>
      <c r="AD24" s="81">
        <f>IF($U24="","-",AA24+Timeframes!$D$3)</f>
        <v>42525</v>
      </c>
      <c r="AE24" s="82"/>
      <c r="AF24" s="17" t="str">
        <f t="shared" si="1"/>
        <v>-</v>
      </c>
      <c r="AG24" s="81">
        <f>IF($U24="","-",AD24+Timeframes!$E$3)</f>
        <v>42585</v>
      </c>
      <c r="AH24" s="82"/>
      <c r="AI24" s="17" t="str">
        <f t="shared" si="2"/>
        <v>-</v>
      </c>
      <c r="AJ24" s="81">
        <f>IF($U24="","-",AG24+Timeframes!$F$3)</f>
        <v>42765</v>
      </c>
      <c r="AK24" s="82"/>
      <c r="AL24" s="17" t="str">
        <f t="shared" si="3"/>
        <v>-</v>
      </c>
      <c r="AM24" s="81">
        <f>IF($U24="","-",AJ24+Timeframes!$G$3)</f>
        <v>42945</v>
      </c>
      <c r="AN24" s="82"/>
      <c r="AO24" s="17" t="str">
        <f t="shared" si="4"/>
        <v>-</v>
      </c>
      <c r="AP24" s="81">
        <f>IF($U24="","-",AM24+Timeframes!$H$3)</f>
        <v>43125</v>
      </c>
      <c r="AQ24" s="82"/>
      <c r="AR24" s="82"/>
    </row>
    <row r="25" ht="15.75" customHeight="1">
      <c r="A25" s="36">
        <v>23.0</v>
      </c>
      <c r="B25" s="36" t="str">
        <f>LOOKUP($A25,Students!$A$4:$A$1016,Students!$C$4:$C$1016)</f>
        <v>Kamal</v>
      </c>
      <c r="C25" s="36" t="str">
        <f>LOOKUP($A25,Students!$A$4:$A$1016,Students!$D$4:$D$1016)</f>
        <v/>
      </c>
      <c r="D25" s="36" t="str">
        <f>LOOKUP($A25,Students!$A$4:$A$1016,Students!$E$4:$E$1016)</f>
        <v>Sharif</v>
      </c>
      <c r="E25" s="36" t="str">
        <f>LOOKUP($A25,Students!$A$4:$A1025,Students!$F$4:$F$1016)</f>
        <v/>
      </c>
      <c r="F25" s="49"/>
      <c r="G25" t="str">
        <f t="shared" si="5"/>
        <v>Kamal Sharif</v>
      </c>
      <c r="H25" s="101" t="str">
        <f>Lookup($A25, Students!$A$4:$A$1016,Students!$K$4:$K$1016)</f>
        <v>Kirkland</v>
      </c>
      <c r="I25" s="54" t="str">
        <f>Lookup($A25, Students!$A$4:$A$1016,Students!$H$4:$H1025)</f>
        <v>Dropped</v>
      </c>
      <c r="J25" s="54" t="str">
        <f>Lookup($A25, Students!$A$4:$A$1016,Students!$O$4:$O$1016)</f>
        <v>Junior</v>
      </c>
      <c r="K25" s="117" t="str">
        <f>Lookup($A25, Students!$A$4:$A$1016,Students!$N$4:$N$1016)</f>
        <v>1D</v>
      </c>
      <c r="L25" t="str">
        <f>Lookup($A25, Students!$A$4:$A$1016,Students!$M$4:$M$1016)</f>
        <v>2S</v>
      </c>
      <c r="M25" t="str">
        <f>Lookup($A25, Students!$A$4:$A$1016,Students!$AT$4:$AT$1016)</f>
        <v>Student</v>
      </c>
      <c r="N25" s="71">
        <f>Lookup($A25, Students!$A$4:$A$1016,Students!$P$4:$P$1016)</f>
        <v>37501</v>
      </c>
      <c r="O25" s="72">
        <f t="shared" si="6"/>
        <v>42917</v>
      </c>
      <c r="P25">
        <f>Lookup($A25, Students!$A$4:$A$1016,Students!$Q$4:$Q$1016)</f>
        <v>14</v>
      </c>
      <c r="U25" s="71">
        <f>Lookup($A25, Students!$A$4:$A$1016,Students!$G$4:$G$1016)</f>
        <v>42375</v>
      </c>
      <c r="V25" s="76">
        <f t="shared" si="7"/>
        <v>1</v>
      </c>
      <c r="W25" s="76">
        <f t="shared" si="8"/>
        <v>2016</v>
      </c>
      <c r="X25" s="81">
        <f>IF($U25="","-",U25+Timeframes!$B$3)</f>
        <v>42420</v>
      </c>
      <c r="Y25" s="82"/>
      <c r="Z25" s="17" t="str">
        <f t="shared" si="9"/>
        <v>-</v>
      </c>
      <c r="AA25" s="81">
        <f>IF($U25="","-",X25+Timeframes!$C$3)</f>
        <v>42465</v>
      </c>
      <c r="AB25" s="82"/>
      <c r="AC25" s="17" t="str">
        <f t="shared" si="10"/>
        <v>-</v>
      </c>
      <c r="AD25" s="81">
        <f>IF($U25="","-",AA25+Timeframes!$D$3)</f>
        <v>42525</v>
      </c>
      <c r="AE25" s="82"/>
      <c r="AF25" s="17" t="str">
        <f t="shared" si="1"/>
        <v>-</v>
      </c>
      <c r="AG25" s="81">
        <f>IF($U25="","-",AD25+Timeframes!$E$3)</f>
        <v>42585</v>
      </c>
      <c r="AH25" s="82"/>
      <c r="AI25" s="17" t="str">
        <f t="shared" si="2"/>
        <v>-</v>
      </c>
      <c r="AJ25" s="81">
        <f>IF($U25="","-",AG25+Timeframes!$F$3)</f>
        <v>42765</v>
      </c>
      <c r="AK25" s="82"/>
      <c r="AL25" s="17" t="str">
        <f t="shared" si="3"/>
        <v>-</v>
      </c>
      <c r="AM25" s="81">
        <f>IF($U25="","-",AJ25+Timeframes!$G$3)</f>
        <v>42945</v>
      </c>
      <c r="AN25" s="82"/>
      <c r="AO25" s="17" t="str">
        <f t="shared" si="4"/>
        <v>-</v>
      </c>
      <c r="AP25" s="81">
        <f>IF($U25="","-",AM25+Timeframes!$H$3)</f>
        <v>43125</v>
      </c>
      <c r="AQ25" s="82"/>
      <c r="AR25" s="82"/>
    </row>
    <row r="26" ht="15.75" customHeight="1">
      <c r="A26" s="36">
        <v>25.0</v>
      </c>
      <c r="B26" s="36" t="str">
        <f>LOOKUP($A26,Students!$A$4:$A$1016,Students!$C$4:$C$1016)</f>
        <v>Shreyaan</v>
      </c>
      <c r="C26" s="36" t="str">
        <f>LOOKUP($A26,Students!$A$4:$A$1016,Students!$D$4:$D$1016)</f>
        <v/>
      </c>
      <c r="D26" s="36" t="str">
        <f>LOOKUP($A26,Students!$A$4:$A$1016,Students!$E$4:$E$1016)</f>
        <v>Pathak</v>
      </c>
      <c r="E26" s="36" t="str">
        <f>LOOKUP($A26,Students!$A$4:$A1026,Students!$F$4:$F$1016)</f>
        <v/>
      </c>
      <c r="F26" s="49"/>
      <c r="G26" t="str">
        <f t="shared" si="5"/>
        <v>Shreyaan Pathak</v>
      </c>
      <c r="H26" s="101" t="str">
        <f>Lookup($A26, Students!$A$4:$A$1016,Students!$K$4:$K$1016)</f>
        <v>Kirkland</v>
      </c>
      <c r="I26" s="54" t="str">
        <f>Lookup($A26, Students!$A$4:$A$1016,Students!$H$4:$H1026)</f>
        <v>Active</v>
      </c>
      <c r="J26" s="54" t="str">
        <f>Lookup($A26, Students!$A$4:$A$1016,Students!$O$4:$O$1016)</f>
        <v>Child</v>
      </c>
      <c r="K26" s="117" t="str">
        <f>Lookup($A26, Students!$A$4:$A$1016,Students!$N$4:$N$1016)</f>
        <v>1D</v>
      </c>
      <c r="L26" t="str">
        <f>Lookup($A26, Students!$A$4:$A$1016,Students!$M$4:$M$1016)</f>
        <v>4S</v>
      </c>
      <c r="M26" t="str">
        <f>Lookup($A26, Students!$A$4:$A$1016,Students!$AT$4:$AT$1016)</f>
        <v>Student</v>
      </c>
      <c r="N26" s="71">
        <f>Lookup($A26, Students!$A$4:$A$1016,Students!$P$4:$P$1016)</f>
        <v>38618</v>
      </c>
      <c r="O26" s="72">
        <f t="shared" si="6"/>
        <v>42917</v>
      </c>
      <c r="P26">
        <f>Lookup($A26, Students!$A$4:$A$1016,Students!$Q$4:$Q$1016)</f>
        <v>11</v>
      </c>
      <c r="U26" s="71">
        <f>Lookup($A26, Students!$A$4:$A$1016,Students!$G$4:$G$1016)</f>
        <v>42403</v>
      </c>
      <c r="V26" s="76">
        <f t="shared" si="7"/>
        <v>2</v>
      </c>
      <c r="W26" s="76">
        <f t="shared" si="8"/>
        <v>2016</v>
      </c>
      <c r="X26" s="81">
        <f>IF($U26="","-",U26+Timeframes!$B$3)</f>
        <v>42448</v>
      </c>
      <c r="Y26" s="82"/>
      <c r="Z26" s="17" t="str">
        <f t="shared" si="9"/>
        <v>-</v>
      </c>
      <c r="AA26" s="81">
        <f>IF($U26="","-",X26+Timeframes!$C$3)</f>
        <v>42493</v>
      </c>
      <c r="AB26" s="82"/>
      <c r="AC26" s="17" t="str">
        <f t="shared" si="10"/>
        <v>-</v>
      </c>
      <c r="AD26" s="81">
        <f>IF($U26="","-",AA26+Timeframes!$D$3)</f>
        <v>42553</v>
      </c>
      <c r="AE26" s="82"/>
      <c r="AF26" s="17" t="str">
        <f t="shared" si="1"/>
        <v>-</v>
      </c>
      <c r="AG26" s="81">
        <f>IF($U26="","-",AD26+Timeframes!$E$3)</f>
        <v>42613</v>
      </c>
      <c r="AH26" s="82"/>
      <c r="AI26" s="17" t="str">
        <f t="shared" si="2"/>
        <v>-</v>
      </c>
      <c r="AJ26" s="81">
        <f>IF($U26="","-",AG26+Timeframes!$F$3)</f>
        <v>42793</v>
      </c>
      <c r="AK26" s="82"/>
      <c r="AL26" s="17" t="str">
        <f t="shared" si="3"/>
        <v>-</v>
      </c>
      <c r="AM26" s="81">
        <f>IF($U26="","-",AJ26+Timeframes!$G$3)</f>
        <v>42973</v>
      </c>
      <c r="AN26" s="82"/>
      <c r="AO26" s="17" t="str">
        <f t="shared" si="4"/>
        <v>-</v>
      </c>
      <c r="AP26" s="81">
        <f>IF($U26="","-",AM26+Timeframes!$H$3)</f>
        <v>43153</v>
      </c>
      <c r="AQ26" s="82"/>
      <c r="AR26" s="82"/>
    </row>
    <row r="27" ht="15.75" hidden="1" customHeight="1">
      <c r="A27" s="36">
        <v>26.0</v>
      </c>
      <c r="B27" s="36" t="str">
        <f>LOOKUP($A27,Students!$A$4:$A$1016,Students!$C$4:$C$1016)</f>
        <v>Susan</v>
      </c>
      <c r="C27" s="36" t="str">
        <f>LOOKUP($A27,Students!$A$4:$A$1016,Students!$D$4:$D$1016)</f>
        <v/>
      </c>
      <c r="D27" s="36" t="str">
        <f>LOOKUP($A27,Students!$A$4:$A$1016,Students!$E$4:$E$1016)</f>
        <v>Campbell</v>
      </c>
      <c r="E27" s="36" t="str">
        <f>LOOKUP($A27,Students!$A$4:$A1027,Students!$F$4:$F$1016)</f>
        <v/>
      </c>
      <c r="F27" s="49"/>
      <c r="G27" t="str">
        <f t="shared" si="5"/>
        <v>Susan Campbell</v>
      </c>
      <c r="H27" s="117" t="str">
        <f>Lookup($A27, Students!$A$4:$A$1016,Students!$K$4:$K$1016)</f>
        <v>Redmond</v>
      </c>
      <c r="I27" s="54" t="str">
        <f>Lookup($A27, Students!$A$4:$A$1016,Students!$H$4:$H1027)</f>
        <v>Active</v>
      </c>
      <c r="J27" s="54" t="str">
        <f>Lookup($A27, Students!$A$4:$A$1016,Students!$O$4:$O$1016)</f>
        <v>Instructor</v>
      </c>
      <c r="K27" t="str">
        <f>Lookup($A27, Students!$A$4:$A$1016,Students!$N$4:$N$1016)</f>
        <v>4D</v>
      </c>
      <c r="L27" s="117" t="str">
        <f>Lookup($A27, Students!$A$4:$A$1016,Students!$M$4:$M$1016)</f>
        <v>3D</v>
      </c>
      <c r="M27" t="str">
        <f>Lookup($A27, Students!$A$4:$A$1016,Students!$AT$4:$AT$1016)</f>
        <v>Human Resources Manager</v>
      </c>
      <c r="N27" s="71">
        <f>Lookup($A27, Students!$A$4:$A$1016,Students!$P$4:$P$1016)</f>
        <v>21345</v>
      </c>
      <c r="O27" s="72">
        <f t="shared" si="6"/>
        <v>42917</v>
      </c>
      <c r="P27">
        <f>Lookup($A27, Students!$A$4:$A$1016,Students!$Q$4:$Q$1016)</f>
        <v>59</v>
      </c>
      <c r="U27" s="71" t="str">
        <f>Lookup($A27, Students!$A$4:$A$1016,Students!$G$4:$G$1016)</f>
        <v/>
      </c>
      <c r="V27" s="76">
        <f t="shared" si="7"/>
        <v>12</v>
      </c>
      <c r="W27" s="76">
        <f t="shared" si="8"/>
        <v>1899</v>
      </c>
      <c r="X27" s="81" t="str">
        <f>IF($U27="","-",U27+Timeframes!$B$3)</f>
        <v>-</v>
      </c>
      <c r="Y27" s="82"/>
      <c r="Z27" s="17" t="str">
        <f t="shared" si="9"/>
        <v>-</v>
      </c>
      <c r="AA27" s="81" t="str">
        <f>IF($U27="","-",X27+Timeframes!$C$3)</f>
        <v>-</v>
      </c>
      <c r="AB27" s="82"/>
      <c r="AC27" s="17" t="str">
        <f t="shared" si="10"/>
        <v>-</v>
      </c>
      <c r="AD27" s="81" t="str">
        <f>IF($U27="","-",AA27+Timeframes!$D$3)</f>
        <v>-</v>
      </c>
      <c r="AE27" s="82"/>
      <c r="AF27" s="17" t="str">
        <f t="shared" si="1"/>
        <v>-</v>
      </c>
      <c r="AG27" s="81" t="str">
        <f>IF($U27="","-",AD27+Timeframes!$E$3)</f>
        <v>-</v>
      </c>
      <c r="AH27" s="82"/>
      <c r="AI27" s="17" t="str">
        <f t="shared" si="2"/>
        <v>-</v>
      </c>
      <c r="AJ27" s="81" t="str">
        <f>IF($U27="","-",AG27+Timeframes!$F$3)</f>
        <v>-</v>
      </c>
      <c r="AK27" s="82"/>
      <c r="AL27" s="17" t="str">
        <f t="shared" si="3"/>
        <v>-</v>
      </c>
      <c r="AM27" s="81" t="str">
        <f>IF($U27="","-",AJ27+Timeframes!$G$3)</f>
        <v>-</v>
      </c>
      <c r="AN27" s="82"/>
      <c r="AO27" s="17" t="str">
        <f t="shared" si="4"/>
        <v>-</v>
      </c>
      <c r="AP27" s="81" t="str">
        <f>IF($U27="","-",AM27+Timeframes!$H$3)</f>
        <v>-</v>
      </c>
      <c r="AQ27" s="82"/>
      <c r="AR27" s="82"/>
    </row>
    <row r="28" ht="15.75" hidden="1" customHeight="1">
      <c r="A28" s="36">
        <v>27.0</v>
      </c>
      <c r="B28" s="36" t="str">
        <f>LOOKUP($A28,Students!$A$4:$A$1016,Students!$C$4:$C$1016)</f>
        <v>Chris</v>
      </c>
      <c r="C28" s="36" t="str">
        <f>LOOKUP($A28,Students!$A$4:$A$1016,Students!$D$4:$D$1016)</f>
        <v/>
      </c>
      <c r="D28" s="36" t="str">
        <f>LOOKUP($A28,Students!$A$4:$A$1016,Students!$E$4:$E$1016)</f>
        <v>Woodward</v>
      </c>
      <c r="E28" s="36" t="str">
        <f>LOOKUP($A28,Students!$A$4:$A1028,Students!$F$4:$F$1016)</f>
        <v/>
      </c>
      <c r="F28" s="49"/>
      <c r="G28" t="str">
        <f t="shared" si="5"/>
        <v>Chris Woodward</v>
      </c>
      <c r="H28" t="str">
        <f>Lookup($A28, Students!$A$4:$A$1016,Students!$K$4:$K$1016)</f>
        <v>Kirkland</v>
      </c>
      <c r="I28" s="54" t="str">
        <f>Lookup($A28, Students!$A$4:$A$1016,Students!$H$4:$H1028)</f>
        <v>Active</v>
      </c>
      <c r="J28" s="54" t="str">
        <f>Lookup($A28, Students!$A$4:$A$1016,Students!$O$4:$O$1016)</f>
        <v>Instructor</v>
      </c>
      <c r="K28" t="str">
        <f>Lookup($A28, Students!$A$4:$A$1016,Students!$N$4:$N$1016)</f>
        <v>4D</v>
      </c>
      <c r="L28" t="str">
        <f>Lookup($A28, Students!$A$4:$A$1016,Students!$M$4:$M$1016)</f>
        <v>3D</v>
      </c>
      <c r="M28" t="str">
        <f>Lookup($A28, Students!$A$4:$A$1016,Students!$AT$4:$AT$1016)</f>
        <v>Computer Engineer</v>
      </c>
      <c r="N28" s="71">
        <f>Lookup($A28, Students!$A$4:$A$1016,Students!$P$4:$P$1016)</f>
        <v>25146</v>
      </c>
      <c r="O28" s="72">
        <f t="shared" si="6"/>
        <v>42917</v>
      </c>
      <c r="P28">
        <f>Lookup($A28, Students!$A$4:$A$1016,Students!$Q$4:$Q$1016)</f>
        <v>48</v>
      </c>
      <c r="U28" s="71" t="str">
        <f>Lookup($A28, Students!$A$4:$A$1016,Students!$G$4:$G$1016)</f>
        <v/>
      </c>
      <c r="V28" s="76">
        <f t="shared" si="7"/>
        <v>12</v>
      </c>
      <c r="W28" s="76">
        <f t="shared" si="8"/>
        <v>1899</v>
      </c>
      <c r="X28" s="81" t="str">
        <f>IF($U28="","-",U28+Timeframes!$B$3)</f>
        <v>-</v>
      </c>
      <c r="Y28" s="82"/>
      <c r="Z28" s="17" t="str">
        <f t="shared" si="9"/>
        <v>-</v>
      </c>
      <c r="AA28" s="81" t="str">
        <f>IF($U28="","-",X28+Timeframes!$C$3)</f>
        <v>-</v>
      </c>
      <c r="AB28" s="82"/>
      <c r="AC28" s="17" t="str">
        <f t="shared" si="10"/>
        <v>-</v>
      </c>
      <c r="AD28" s="81" t="str">
        <f>IF($U28="","-",AA28+Timeframes!$D$3)</f>
        <v>-</v>
      </c>
      <c r="AE28" s="82"/>
      <c r="AF28" s="17" t="str">
        <f t="shared" si="1"/>
        <v>-</v>
      </c>
      <c r="AG28" s="81" t="str">
        <f>IF($U28="","-",AD28+Timeframes!$E$3)</f>
        <v>-</v>
      </c>
      <c r="AH28" s="82"/>
      <c r="AI28" s="17" t="str">
        <f t="shared" si="2"/>
        <v>-</v>
      </c>
      <c r="AJ28" s="81" t="str">
        <f>IF($U28="","-",AG28+Timeframes!$F$3)</f>
        <v>-</v>
      </c>
      <c r="AK28" s="82"/>
      <c r="AL28" s="17" t="str">
        <f t="shared" si="3"/>
        <v>-</v>
      </c>
      <c r="AM28" s="81" t="str">
        <f>IF($U28="","-",AJ28+Timeframes!$G$3)</f>
        <v>-</v>
      </c>
      <c r="AN28" s="82"/>
      <c r="AO28" s="17" t="str">
        <f t="shared" si="4"/>
        <v>-</v>
      </c>
      <c r="AP28" s="81" t="str">
        <f>IF($U28="","-",AM28+Timeframes!$H$3)</f>
        <v>-</v>
      </c>
      <c r="AQ28" s="82"/>
      <c r="AR28" s="82"/>
    </row>
    <row r="29" ht="15.75" hidden="1" customHeight="1">
      <c r="A29" s="36">
        <v>28.0</v>
      </c>
      <c r="B29" s="36" t="str">
        <f>LOOKUP($A29,Students!$A$4:$A$1016,Students!$C$4:$C$1016)</f>
        <v>Derek</v>
      </c>
      <c r="C29" s="36" t="str">
        <f>LOOKUP($A29,Students!$A$4:$A$1016,Students!$D$4:$D$1016)</f>
        <v/>
      </c>
      <c r="D29" s="36" t="str">
        <f>LOOKUP($A29,Students!$A$4:$A$1016,Students!$E$4:$E$1016)</f>
        <v>Haynes</v>
      </c>
      <c r="E29" s="36" t="str">
        <f>LOOKUP($A29,Students!$A$4:$A1029,Students!$F$4:$F$1016)</f>
        <v/>
      </c>
      <c r="F29" s="49"/>
      <c r="G29" t="str">
        <f t="shared" si="5"/>
        <v>Derek Haynes</v>
      </c>
      <c r="H29" s="101" t="str">
        <f>Lookup($A29, Students!$A$4:$A$1016,Students!$K$4:$K$1016)</f>
        <v>Issaquah</v>
      </c>
      <c r="I29" s="54" t="str">
        <f>Lookup($A29, Students!$A$4:$A$1016,Students!$H$4:$H1029)</f>
        <v>Active</v>
      </c>
      <c r="J29" s="54" t="str">
        <f>Lookup($A29, Students!$A$4:$A$1016,Students!$O$4:$O$1016)</f>
        <v>Instructor</v>
      </c>
      <c r="K29" t="str">
        <f>Lookup($A29, Students!$A$4:$A$1016,Students!$N$4:$N$1016)</f>
        <v>3D</v>
      </c>
      <c r="L29" s="101" t="str">
        <f>Lookup($A29, Students!$A$4:$A$1016,Students!$M$4:$M$1016)</f>
        <v>2D</v>
      </c>
      <c r="M29" t="str">
        <f>Lookup($A29, Students!$A$4:$A$1016,Students!$AT$4:$AT$1016)</f>
        <v>Software Development Manager</v>
      </c>
      <c r="N29" s="71">
        <f>Lookup($A29, Students!$A$4:$A$1016,Students!$P$4:$P$1016)</f>
        <v>22210</v>
      </c>
      <c r="O29" s="72">
        <f t="shared" si="6"/>
        <v>42917</v>
      </c>
      <c r="P29">
        <f>Lookup($A29, Students!$A$4:$A$1016,Students!$Q$4:$Q$1016)</f>
        <v>56</v>
      </c>
      <c r="U29" s="71">
        <f>Lookup($A29, Students!$A$4:$A$1016,Students!$G$4:$G$1016)</f>
        <v>39873</v>
      </c>
      <c r="V29" s="76">
        <f t="shared" si="7"/>
        <v>3</v>
      </c>
      <c r="W29" s="76">
        <f t="shared" si="8"/>
        <v>2009</v>
      </c>
      <c r="X29" s="81">
        <f>IF($U29="","-",U29+Timeframes!$B$3)</f>
        <v>39918</v>
      </c>
      <c r="Y29" s="82"/>
      <c r="Z29" s="17" t="str">
        <f t="shared" si="9"/>
        <v>-</v>
      </c>
      <c r="AA29" s="81">
        <f>IF($U29="","-",X29+Timeframes!$C$3)</f>
        <v>39963</v>
      </c>
      <c r="AB29" s="82"/>
      <c r="AC29" s="17" t="str">
        <f t="shared" si="10"/>
        <v>-</v>
      </c>
      <c r="AD29" s="81">
        <f>IF($U29="","-",AA29+Timeframes!$D$3)</f>
        <v>40023</v>
      </c>
      <c r="AE29" s="82"/>
      <c r="AF29" s="17" t="str">
        <f t="shared" si="1"/>
        <v>-</v>
      </c>
      <c r="AG29" s="81">
        <f>IF($U29="","-",AD29+Timeframes!$E$3)</f>
        <v>40083</v>
      </c>
      <c r="AH29" s="82"/>
      <c r="AI29" s="17" t="str">
        <f t="shared" si="2"/>
        <v>-</v>
      </c>
      <c r="AJ29" s="81">
        <f>IF($U29="","-",AG29+Timeframes!$F$3)</f>
        <v>40263</v>
      </c>
      <c r="AK29" s="82"/>
      <c r="AL29" s="17" t="str">
        <f t="shared" si="3"/>
        <v>-</v>
      </c>
      <c r="AM29" s="81">
        <f>IF($U29="","-",AJ29+Timeframes!$G$3)</f>
        <v>40443</v>
      </c>
      <c r="AN29" s="82"/>
      <c r="AO29" s="17" t="str">
        <f t="shared" si="4"/>
        <v>-</v>
      </c>
      <c r="AP29" s="81">
        <f>IF($U29="","-",AM29+Timeframes!$H$3)</f>
        <v>40623</v>
      </c>
      <c r="AQ29" s="82"/>
      <c r="AR29" s="82"/>
    </row>
    <row r="30" ht="15.75" hidden="1" customHeight="1">
      <c r="A30" s="36">
        <v>29.0</v>
      </c>
      <c r="B30" s="36" t="str">
        <f>LOOKUP($A30,Students!$A$4:$A$1016,Students!$C$4:$C$1016)</f>
        <v>Jarred</v>
      </c>
      <c r="C30" s="36" t="str">
        <f>LOOKUP($A30,Students!$A$4:$A$1016,Students!$D$4:$D$1016)</f>
        <v/>
      </c>
      <c r="D30" s="36" t="str">
        <f>LOOKUP($A30,Students!$A$4:$A$1016,Students!$E$4:$E$1016)</f>
        <v>Palm</v>
      </c>
      <c r="E30" s="36" t="str">
        <f>LOOKUP($A30,Students!$A$4:$A1030,Students!$F$4:$F$1016)</f>
        <v/>
      </c>
      <c r="F30" s="49"/>
      <c r="G30" t="str">
        <f t="shared" si="5"/>
        <v>Jarred Palm</v>
      </c>
      <c r="H30" s="101" t="str">
        <f>Lookup($A30, Students!$A$4:$A$1016,Students!$K$4:$K$1016)</f>
        <v>Issaquah</v>
      </c>
      <c r="I30" s="54" t="str">
        <f>Lookup($A30, Students!$A$4:$A$1016,Students!$H$4:$H1030)</f>
        <v>Active</v>
      </c>
      <c r="J30" s="54" t="str">
        <f>Lookup($A30, Students!$A$4:$A$1016,Students!$O$4:$O$1016)</f>
        <v>Instructor</v>
      </c>
      <c r="K30" t="str">
        <f>Lookup($A30, Students!$A$4:$A$1016,Students!$N$4:$N$1016)</f>
        <v>3D</v>
      </c>
      <c r="L30" t="str">
        <f>Lookup($A30, Students!$A$4:$A$1016,Students!$M$4:$M$1016)</f>
        <v>2D</v>
      </c>
      <c r="M30" t="str">
        <f>Lookup($A30, Students!$A$4:$A$1016,Students!$AT$4:$AT$1016)</f>
        <v>Moo Doe Instructor</v>
      </c>
      <c r="N30" s="71">
        <f>Lookup($A30, Students!$A$4:$A$1016,Students!$P$4:$P$1016)</f>
        <v>31855</v>
      </c>
      <c r="O30" s="72">
        <f t="shared" si="6"/>
        <v>42917</v>
      </c>
      <c r="P30">
        <f>Lookup($A30, Students!$A$4:$A$1016,Students!$Q$4:$Q$1016)</f>
        <v>30</v>
      </c>
      <c r="U30" s="71">
        <f>Lookup($A30, Students!$A$4:$A$1016,Students!$G$4:$G$1016)</f>
        <v>40308</v>
      </c>
      <c r="V30" s="76">
        <f t="shared" si="7"/>
        <v>5</v>
      </c>
      <c r="W30" s="76">
        <f t="shared" si="8"/>
        <v>2010</v>
      </c>
      <c r="X30" s="81">
        <f>IF($U30="","-",U30+Timeframes!$B$3)</f>
        <v>40353</v>
      </c>
      <c r="Y30" s="82"/>
      <c r="Z30" s="17" t="str">
        <f t="shared" si="9"/>
        <v>-</v>
      </c>
      <c r="AA30" s="81">
        <f>IF($U30="","-",X30+Timeframes!$C$3)</f>
        <v>40398</v>
      </c>
      <c r="AB30" s="82"/>
      <c r="AC30" s="17" t="str">
        <f t="shared" si="10"/>
        <v>-</v>
      </c>
      <c r="AD30" s="81">
        <f>IF($U30="","-",AA30+Timeframes!$D$3)</f>
        <v>40458</v>
      </c>
      <c r="AE30" s="82"/>
      <c r="AF30" s="17" t="str">
        <f t="shared" si="1"/>
        <v>-</v>
      </c>
      <c r="AG30" s="81">
        <f>IF($U30="","-",AD30+Timeframes!$E$3)</f>
        <v>40518</v>
      </c>
      <c r="AH30" s="82"/>
      <c r="AI30" s="17" t="str">
        <f t="shared" si="2"/>
        <v>-</v>
      </c>
      <c r="AJ30" s="81">
        <f>IF($U30="","-",AG30+Timeframes!$F$3)</f>
        <v>40698</v>
      </c>
      <c r="AK30" s="82"/>
      <c r="AL30" s="17" t="str">
        <f t="shared" si="3"/>
        <v>-</v>
      </c>
      <c r="AM30" s="81">
        <f>IF($U30="","-",AJ30+Timeframes!$G$3)</f>
        <v>40878</v>
      </c>
      <c r="AN30" s="82"/>
      <c r="AO30" s="17" t="str">
        <f t="shared" si="4"/>
        <v>-</v>
      </c>
      <c r="AP30" s="81">
        <f>IF($U30="","-",AM30+Timeframes!$H$3)</f>
        <v>41058</v>
      </c>
      <c r="AQ30" s="82"/>
      <c r="AR30" s="82"/>
    </row>
    <row r="31" ht="15.75" customHeight="1">
      <c r="A31" s="36">
        <v>30.0</v>
      </c>
      <c r="B31" s="36" t="str">
        <f>LOOKUP($A31,Students!$A$4:$A$1016,Students!$C$4:$C$1016)</f>
        <v>Phil</v>
      </c>
      <c r="C31" s="36" t="str">
        <f>LOOKUP($A31,Students!$A$4:$A$1016,Students!$D$4:$D$1016)</f>
        <v/>
      </c>
      <c r="D31" s="36" t="str">
        <f>LOOKUP($A31,Students!$A$4:$A$1016,Students!$E$4:$E$1016)</f>
        <v>Grate</v>
      </c>
      <c r="E31" s="36" t="str">
        <f>LOOKUP($A31,Students!$A$4:$A1031,Students!$F$4:$F$1016)</f>
        <v/>
      </c>
      <c r="F31" s="49"/>
      <c r="G31" t="str">
        <f t="shared" si="5"/>
        <v>Phil Grate</v>
      </c>
      <c r="H31" s="101" t="str">
        <f>Lookup($A31, Students!$A$4:$A$1016,Students!$K$4:$K$1016)</f>
        <v>Issaquah</v>
      </c>
      <c r="I31" s="54" t="str">
        <f>Lookup($A31, Students!$A$4:$A$1016,Students!$H$4:$H1031)</f>
        <v>Active</v>
      </c>
      <c r="J31" s="54" t="str">
        <f>Lookup($A31, Students!$A$4:$A$1016,Students!$O$4:$O$1016)</f>
        <v>Adult</v>
      </c>
      <c r="K31" s="117" t="str">
        <f>Lookup($A31, Students!$A$4:$A$1016,Students!$N$4:$N$1016)</f>
        <v>1D</v>
      </c>
      <c r="L31" t="str">
        <f>Lookup($A31, Students!$A$4:$A$1016,Students!$M$4:$M$1016)</f>
        <v>6S</v>
      </c>
      <c r="M31" t="str">
        <f>Lookup($A31, Students!$A$4:$A$1016,Students!$AT$4:$AT$1016)</f>
        <v>Sr. Director</v>
      </c>
      <c r="N31" s="71">
        <f>Lookup($A31, Students!$A$4:$A$1016,Students!$P$4:$P$1016)</f>
        <v>20749</v>
      </c>
      <c r="O31" s="72">
        <f t="shared" si="6"/>
        <v>42917</v>
      </c>
      <c r="P31">
        <f>Lookup($A31, Students!$A$4:$A$1016,Students!$Q$4:$Q$1016)</f>
        <v>60</v>
      </c>
      <c r="U31" s="71">
        <f>Lookup($A31, Students!$A$4:$A$1016,Students!$G$4:$G$1016)</f>
        <v>41487</v>
      </c>
      <c r="V31" s="76">
        <f t="shared" si="7"/>
        <v>8</v>
      </c>
      <c r="W31" s="76">
        <f t="shared" si="8"/>
        <v>2013</v>
      </c>
      <c r="X31" s="81">
        <f>IF($U31="","-",U31+Timeframes!$B$3)</f>
        <v>41532</v>
      </c>
      <c r="Y31" s="82"/>
      <c r="Z31" s="17" t="str">
        <f t="shared" si="9"/>
        <v>-</v>
      </c>
      <c r="AA31" s="81">
        <f>IF($U31="","-",X31+Timeframes!$C$3)</f>
        <v>41577</v>
      </c>
      <c r="AB31" s="82"/>
      <c r="AC31" s="17" t="str">
        <f t="shared" si="10"/>
        <v>-</v>
      </c>
      <c r="AD31" s="81">
        <f>IF($U31="","-",AA31+Timeframes!$D$3)</f>
        <v>41637</v>
      </c>
      <c r="AE31" s="82"/>
      <c r="AF31" s="17" t="str">
        <f t="shared" si="1"/>
        <v>-</v>
      </c>
      <c r="AG31" s="81">
        <f>IF($U31="","-",AD31+Timeframes!$E$3)</f>
        <v>41697</v>
      </c>
      <c r="AH31" s="82"/>
      <c r="AI31" s="17" t="str">
        <f t="shared" si="2"/>
        <v>-</v>
      </c>
      <c r="AJ31" s="81">
        <f>IF($U31="","-",AG31+Timeframes!$F$3)</f>
        <v>41877</v>
      </c>
      <c r="AK31" s="82"/>
      <c r="AL31" s="17" t="str">
        <f t="shared" si="3"/>
        <v>-</v>
      </c>
      <c r="AM31" s="81">
        <f>IF($U31="","-",AJ31+Timeframes!$G$3)</f>
        <v>42057</v>
      </c>
      <c r="AN31" s="157">
        <v>42607.0</v>
      </c>
      <c r="AO31" s="17" t="str">
        <f t="shared" si="4"/>
        <v>!</v>
      </c>
      <c r="AP31" s="81">
        <f>IF($U31="","-",AM31+Timeframes!$H$3)</f>
        <v>42237</v>
      </c>
      <c r="AQ31" s="82"/>
      <c r="AR31" s="82"/>
    </row>
    <row r="32" ht="15.75" customHeight="1">
      <c r="A32" s="36">
        <v>31.0</v>
      </c>
      <c r="B32" s="36" t="str">
        <f>LOOKUP($A32,Students!$A$4:$A$1016,Students!$C$4:$C$1016)</f>
        <v>Iliyas</v>
      </c>
      <c r="C32" s="36" t="str">
        <f>LOOKUP($A32,Students!$A$4:$A$1016,Students!$D$4:$D$1016)</f>
        <v/>
      </c>
      <c r="D32" s="36" t="str">
        <f>LOOKUP($A32,Students!$A$4:$A$1016,Students!$E$4:$E$1016)</f>
        <v>Mohamed</v>
      </c>
      <c r="E32" s="36" t="str">
        <f>LOOKUP($A32,Students!$A$4:$A1032,Students!$F$4:$F$1016)</f>
        <v/>
      </c>
      <c r="F32" s="49"/>
      <c r="G32" t="str">
        <f t="shared" si="5"/>
        <v>Iliyas Mohamed</v>
      </c>
      <c r="H32" t="str">
        <f>Lookup($A32, Students!$A$4:$A$1016,Students!$K$4:$K$1016)</f>
        <v>Issaquah</v>
      </c>
      <c r="I32" s="54" t="str">
        <f>Lookup($A32, Students!$A$4:$A$1016,Students!$H$4:$H1032)</f>
        <v>Active</v>
      </c>
      <c r="J32" s="54" t="str">
        <f>Lookup($A32, Students!$A$4:$A$1016,Students!$O$4:$O$1016)</f>
        <v>Adult</v>
      </c>
      <c r="K32" s="117" t="str">
        <f>Lookup($A32, Students!$A$4:$A$1016,Students!$N$4:$N$1016)</f>
        <v>1D</v>
      </c>
      <c r="L32" t="str">
        <f>Lookup($A32, Students!$A$4:$A$1016,Students!$M$4:$M$1016)</f>
        <v>3S</v>
      </c>
      <c r="M32" t="str">
        <f>Lookup($A32, Students!$A$4:$A$1016,Students!$AT$4:$AT$1016)</f>
        <v/>
      </c>
      <c r="N32" s="71">
        <f>Lookup($A32, Students!$A$4:$A$1016,Students!$P$4:$P$1016)</f>
        <v>26417</v>
      </c>
      <c r="O32" s="72">
        <f t="shared" si="6"/>
        <v>42917</v>
      </c>
      <c r="P32">
        <f>Lookup($A32, Students!$A$4:$A$1016,Students!$Q$4:$Q$1016)</f>
        <v>45</v>
      </c>
      <c r="U32" s="71">
        <f>Lookup($A32, Students!$A$4:$A$1016,Students!$G$4:$G$1016)</f>
        <v>42401</v>
      </c>
      <c r="V32" s="76">
        <f t="shared" si="7"/>
        <v>2</v>
      </c>
      <c r="W32" s="76">
        <f t="shared" si="8"/>
        <v>2016</v>
      </c>
      <c r="X32" s="81">
        <f>IF($U32="","-",U32+Timeframes!$B$3)</f>
        <v>42446</v>
      </c>
      <c r="Y32" s="82"/>
      <c r="Z32" s="17" t="str">
        <f t="shared" si="9"/>
        <v>-</v>
      </c>
      <c r="AA32" s="81">
        <f>IF($U32="","-",X32+Timeframes!$C$3)</f>
        <v>42491</v>
      </c>
      <c r="AB32" s="82"/>
      <c r="AC32" s="17" t="str">
        <f t="shared" si="10"/>
        <v>-</v>
      </c>
      <c r="AD32" s="81">
        <f>IF($U32="","-",AA32+Timeframes!$D$3)</f>
        <v>42551</v>
      </c>
      <c r="AE32" s="157">
        <v>42846.0</v>
      </c>
      <c r="AF32" s="17" t="str">
        <f t="shared" si="1"/>
        <v>!</v>
      </c>
      <c r="AG32" s="81">
        <f>IF($U32="","-",AD32+Timeframes!$E$3)</f>
        <v>42611</v>
      </c>
      <c r="AH32" s="82"/>
      <c r="AI32" s="17" t="str">
        <f t="shared" si="2"/>
        <v>-</v>
      </c>
      <c r="AJ32" s="81">
        <f>IF($U32="","-",AG32+Timeframes!$F$3)</f>
        <v>42791</v>
      </c>
      <c r="AK32" s="82"/>
      <c r="AL32" s="17" t="str">
        <f t="shared" si="3"/>
        <v>-</v>
      </c>
      <c r="AM32" s="81">
        <f>IF($U32="","-",AJ32+Timeframes!$G$3)</f>
        <v>42971</v>
      </c>
      <c r="AN32" s="82"/>
      <c r="AO32" s="17" t="str">
        <f t="shared" si="4"/>
        <v>-</v>
      </c>
      <c r="AP32" s="81">
        <f>IF($U32="","-",AM32+Timeframes!$H$3)</f>
        <v>43151</v>
      </c>
      <c r="AQ32" s="82"/>
      <c r="AR32" s="82"/>
    </row>
    <row r="33" ht="15.75" customHeight="1">
      <c r="A33" s="36">
        <v>32.0</v>
      </c>
      <c r="B33" s="36" t="str">
        <f>LOOKUP($A33,Students!$A$4:$A$1016,Students!$C$4:$C$1016)</f>
        <v>Veronica</v>
      </c>
      <c r="C33" s="36" t="str">
        <f>LOOKUP($A33,Students!$A$4:$A$1016,Students!$D$4:$D$1016)</f>
        <v/>
      </c>
      <c r="D33" s="36" t="str">
        <f>LOOKUP($A33,Students!$A$4:$A$1016,Students!$E$4:$E$1016)</f>
        <v>D'souza</v>
      </c>
      <c r="E33" s="36" t="str">
        <f>LOOKUP($A33,Students!$A$4:$A1033,Students!$F$4:$F$1016)</f>
        <v/>
      </c>
      <c r="F33" s="49"/>
      <c r="G33" t="str">
        <f t="shared" si="5"/>
        <v>Veronica D'souza</v>
      </c>
      <c r="H33" t="str">
        <f>Lookup($A33, Students!$A$4:$A$1016,Students!$K$4:$K$1016)</f>
        <v>Issaquah</v>
      </c>
      <c r="I33" s="54" t="str">
        <f>Lookup($A33, Students!$A$4:$A$1016,Students!$H$4:$H1033)</f>
        <v>Active</v>
      </c>
      <c r="J33" s="54" t="str">
        <f>Lookup($A33, Students!$A$4:$A$1016,Students!$O$4:$O$1016)</f>
        <v>Adult</v>
      </c>
      <c r="K33" s="117" t="str">
        <f>Lookup($A33, Students!$A$4:$A$1016,Students!$N$4:$N$1016)</f>
        <v>1D</v>
      </c>
      <c r="L33" t="str">
        <f>Lookup($A33, Students!$A$4:$A$1016,Students!$M$4:$M$1016)</f>
        <v>3S</v>
      </c>
      <c r="M33" t="str">
        <f>Lookup($A33, Students!$A$4:$A$1016,Students!$AT$4:$AT$1016)</f>
        <v/>
      </c>
      <c r="N33" s="71">
        <f>Lookup($A33, Students!$A$4:$A$1016,Students!$P$4:$P$1016)</f>
        <v>27219</v>
      </c>
      <c r="O33" s="72">
        <f t="shared" si="6"/>
        <v>42917</v>
      </c>
      <c r="P33">
        <f>Lookup($A33, Students!$A$4:$A$1016,Students!$Q$4:$Q$1016)</f>
        <v>42</v>
      </c>
      <c r="U33" s="71">
        <f>Lookup($A33, Students!$A$4:$A$1016,Students!$G$4:$G$1016)</f>
        <v>42370</v>
      </c>
      <c r="V33" s="76">
        <f t="shared" si="7"/>
        <v>1</v>
      </c>
      <c r="W33" s="76">
        <f t="shared" si="8"/>
        <v>2016</v>
      </c>
      <c r="X33" s="81">
        <f>IF($U33="","-",U33+Timeframes!$B$3)</f>
        <v>42415</v>
      </c>
      <c r="Y33" s="82"/>
      <c r="Z33" s="17" t="str">
        <f t="shared" si="9"/>
        <v>-</v>
      </c>
      <c r="AA33" s="81">
        <f>IF($U33="","-",X33+Timeframes!$C$3)</f>
        <v>42460</v>
      </c>
      <c r="AB33" s="82"/>
      <c r="AC33" s="17" t="str">
        <f t="shared" si="10"/>
        <v>-</v>
      </c>
      <c r="AD33" s="81">
        <f>IF($U33="","-",AA33+Timeframes!$D$3)</f>
        <v>42520</v>
      </c>
      <c r="AE33" s="157">
        <v>42846.0</v>
      </c>
      <c r="AF33" s="17" t="str">
        <f t="shared" si="1"/>
        <v>!</v>
      </c>
      <c r="AG33" s="81">
        <f>IF($U33="","-",AD33+Timeframes!$E$3)</f>
        <v>42580</v>
      </c>
      <c r="AH33" s="82"/>
      <c r="AI33" s="17" t="str">
        <f t="shared" si="2"/>
        <v>-</v>
      </c>
      <c r="AJ33" s="81">
        <f>IF($U33="","-",AG33+Timeframes!$F$3)</f>
        <v>42760</v>
      </c>
      <c r="AK33" s="82"/>
      <c r="AL33" s="17" t="str">
        <f t="shared" si="3"/>
        <v>-</v>
      </c>
      <c r="AM33" s="81">
        <f>IF($U33="","-",AJ33+Timeframes!$G$3)</f>
        <v>42940</v>
      </c>
      <c r="AN33" s="82"/>
      <c r="AO33" s="17" t="str">
        <f t="shared" si="4"/>
        <v>-</v>
      </c>
      <c r="AP33" s="81">
        <f>IF($U33="","-",AM33+Timeframes!$H$3)</f>
        <v>43120</v>
      </c>
      <c r="AQ33" s="82"/>
      <c r="AR33" s="82"/>
    </row>
    <row r="34" ht="15.75" customHeight="1">
      <c r="A34" s="36">
        <v>33.0</v>
      </c>
      <c r="B34" s="36" t="str">
        <f>LOOKUP($A34,Students!$A$4:$A$1016,Students!$C$4:$C$1016)</f>
        <v>Armaan</v>
      </c>
      <c r="C34" s="36" t="str">
        <f>LOOKUP($A34,Students!$A$4:$A$1016,Students!$D$4:$D$1016)</f>
        <v/>
      </c>
      <c r="D34" s="36" t="str">
        <f>LOOKUP($A34,Students!$A$4:$A$1016,Students!$E$4:$E$1016)</f>
        <v>Jhaveri</v>
      </c>
      <c r="E34" s="36" t="str">
        <f>LOOKUP($A34,Students!$A$4:$A1034,Students!$F$4:$F$1016)</f>
        <v/>
      </c>
      <c r="F34" s="49"/>
      <c r="G34" t="str">
        <f t="shared" si="5"/>
        <v>Armaan Jhaveri</v>
      </c>
      <c r="H34" s="101" t="str">
        <f>Lookup($A34, Students!$A$4:$A$1016,Students!$K$4:$K$1016)</f>
        <v>Issaquah</v>
      </c>
      <c r="I34" s="54" t="str">
        <f>Lookup($A34, Students!$A$4:$A$1016,Students!$H$4:$H1034)</f>
        <v>Active</v>
      </c>
      <c r="J34" s="54" t="str">
        <f>Lookup($A34, Students!$A$4:$A$1016,Students!$O$4:$O$1016)</f>
        <v>Child</v>
      </c>
      <c r="K34" s="117" t="str">
        <f>Lookup($A34, Students!$A$4:$A$1016,Students!$N$4:$N$1016)</f>
        <v>1D</v>
      </c>
      <c r="L34" t="str">
        <f>Lookup($A34, Students!$A$4:$A$1016,Students!$M$4:$M$1016)</f>
        <v>3S</v>
      </c>
      <c r="M34" t="str">
        <f>Lookup($A34, Students!$A$4:$A$1016,Students!$AT$4:$AT$1016)</f>
        <v>Student</v>
      </c>
      <c r="N34" s="71">
        <f>Lookup($A34, Students!$A$4:$A$1016,Students!$P$4:$P$1016)</f>
        <v>39748</v>
      </c>
      <c r="O34" s="72">
        <f t="shared" si="6"/>
        <v>42917</v>
      </c>
      <c r="P34">
        <f>Lookup($A34, Students!$A$4:$A$1016,Students!$Q$4:$Q$1016)</f>
        <v>8</v>
      </c>
      <c r="U34" s="71">
        <f>Lookup($A34, Students!$A$4:$A$1016,Students!$G$4:$G$1016)</f>
        <v>42309</v>
      </c>
      <c r="V34" s="76">
        <f t="shared" si="7"/>
        <v>11</v>
      </c>
      <c r="W34" s="76">
        <f t="shared" si="8"/>
        <v>2015</v>
      </c>
      <c r="X34" s="81">
        <f>IF($U34="","-",U34+Timeframes!$B$3)</f>
        <v>42354</v>
      </c>
      <c r="Y34" s="82"/>
      <c r="Z34" s="17" t="str">
        <f t="shared" si="9"/>
        <v>-</v>
      </c>
      <c r="AA34" s="81">
        <f>IF($U34="","-",X34+Timeframes!$C$3)</f>
        <v>42399</v>
      </c>
      <c r="AB34" s="82"/>
      <c r="AC34" s="17" t="str">
        <f t="shared" si="10"/>
        <v>-</v>
      </c>
      <c r="AD34" s="81">
        <f>IF($U34="","-",AA34+Timeframes!$D$3)</f>
        <v>42459</v>
      </c>
      <c r="AE34" s="82"/>
      <c r="AF34" s="17" t="str">
        <f t="shared" si="1"/>
        <v>-</v>
      </c>
      <c r="AG34" s="81">
        <f>IF($U34="","-",AD34+Timeframes!$E$3)</f>
        <v>42519</v>
      </c>
      <c r="AH34" s="82"/>
      <c r="AI34" s="17" t="str">
        <f t="shared" si="2"/>
        <v>-</v>
      </c>
      <c r="AJ34" s="81">
        <f>IF($U34="","-",AG34+Timeframes!$F$3)</f>
        <v>42699</v>
      </c>
      <c r="AK34" s="82"/>
      <c r="AL34" s="17" t="str">
        <f t="shared" si="3"/>
        <v>-</v>
      </c>
      <c r="AM34" s="81">
        <f>IF($U34="","-",AJ34+Timeframes!$G$3)</f>
        <v>42879</v>
      </c>
      <c r="AN34" s="82"/>
      <c r="AO34" s="17" t="str">
        <f t="shared" si="4"/>
        <v>-</v>
      </c>
      <c r="AP34" s="81">
        <f>IF($U34="","-",AM34+Timeframes!$H$3)</f>
        <v>43059</v>
      </c>
      <c r="AQ34" s="82"/>
      <c r="AR34" s="82"/>
    </row>
    <row r="35" ht="15.75" customHeight="1">
      <c r="A35" s="36">
        <v>34.0</v>
      </c>
      <c r="B35" s="36" t="str">
        <f>LOOKUP($A35,Students!$A$4:$A$1016,Students!$C$4:$C$1016)</f>
        <v>Nicholas</v>
      </c>
      <c r="C35" s="36" t="str">
        <f>LOOKUP($A35,Students!$A$4:$A$1016,Students!$D$4:$D$1016)</f>
        <v/>
      </c>
      <c r="D35" s="36" t="str">
        <f>LOOKUP($A35,Students!$A$4:$A$1016,Students!$E$4:$E$1016)</f>
        <v>Lengyel</v>
      </c>
      <c r="E35" s="36" t="str">
        <f>LOOKUP($A35,Students!$A$4:$A1035,Students!$F$4:$F$1016)</f>
        <v/>
      </c>
      <c r="F35" s="49"/>
      <c r="G35" t="str">
        <f t="shared" si="5"/>
        <v>Nicholas Lengyel</v>
      </c>
      <c r="H35" t="str">
        <f>Lookup($A35, Students!$A$4:$A$1016,Students!$K$4:$K$1016)</f>
        <v>Issaquah</v>
      </c>
      <c r="I35" s="54" t="str">
        <f>Lookup($A35, Students!$A$4:$A$1016,Students!$H$4:$H1035)</f>
        <v>Dropped</v>
      </c>
      <c r="J35" s="54" t="str">
        <f>Lookup($A35, Students!$A$4:$A$1016,Students!$O$4:$O$1016)</f>
        <v>Junior</v>
      </c>
      <c r="K35" s="117" t="str">
        <f>Lookup($A35, Students!$A$4:$A$1016,Students!$N$4:$N$1016)</f>
        <v>1D</v>
      </c>
      <c r="L35" t="str">
        <f>Lookup($A35, Students!$A$4:$A$1016,Students!$M$4:$M$1016)</f>
        <v>2S</v>
      </c>
      <c r="M35" t="str">
        <f>Lookup($A35, Students!$A$4:$A$1016,Students!$AT$4:$AT$1016)</f>
        <v/>
      </c>
      <c r="N35" s="71">
        <f>Lookup($A35, Students!$A$4:$A$1016,Students!$P$4:$P$1016)</f>
        <v>38471</v>
      </c>
      <c r="O35" s="72">
        <f t="shared" si="6"/>
        <v>42917</v>
      </c>
      <c r="P35">
        <f>Lookup($A35, Students!$A$4:$A$1016,Students!$Q$4:$Q$1016)</f>
        <v>12</v>
      </c>
      <c r="U35" s="71">
        <f>Lookup($A35, Students!$A$4:$A$1016,Students!$G$4:$G$1016)</f>
        <v>42430</v>
      </c>
      <c r="V35" s="76">
        <f t="shared" si="7"/>
        <v>3</v>
      </c>
      <c r="W35" s="76">
        <f t="shared" si="8"/>
        <v>2016</v>
      </c>
      <c r="X35" s="81">
        <f>IF($U35="","-",U35+Timeframes!$B$3)</f>
        <v>42475</v>
      </c>
      <c r="Y35" s="82"/>
      <c r="Z35" s="17" t="str">
        <f t="shared" si="9"/>
        <v>-</v>
      </c>
      <c r="AA35" s="81">
        <f>IF($U35="","-",X35+Timeframes!$C$3)</f>
        <v>42520</v>
      </c>
      <c r="AB35" s="82"/>
      <c r="AC35" s="17" t="str">
        <f t="shared" si="10"/>
        <v>-</v>
      </c>
      <c r="AD35" s="81">
        <f>IF($U35="","-",AA35+Timeframes!$D$3)</f>
        <v>42580</v>
      </c>
      <c r="AE35" s="82"/>
      <c r="AF35" s="17" t="str">
        <f t="shared" si="1"/>
        <v>-</v>
      </c>
      <c r="AG35" s="81">
        <f>IF($U35="","-",AD35+Timeframes!$E$3)</f>
        <v>42640</v>
      </c>
      <c r="AH35" s="82"/>
      <c r="AI35" s="17" t="str">
        <f t="shared" si="2"/>
        <v>-</v>
      </c>
      <c r="AJ35" s="81">
        <f>IF($U35="","-",AG35+Timeframes!$F$3)</f>
        <v>42820</v>
      </c>
      <c r="AK35" s="82"/>
      <c r="AL35" s="17" t="str">
        <f t="shared" si="3"/>
        <v>-</v>
      </c>
      <c r="AM35" s="81">
        <f>IF($U35="","-",AJ35+Timeframes!$G$3)</f>
        <v>43000</v>
      </c>
      <c r="AN35" s="82"/>
      <c r="AO35" s="17" t="str">
        <f t="shared" si="4"/>
        <v>-</v>
      </c>
      <c r="AP35" s="81">
        <f>IF($U35="","-",AM35+Timeframes!$H$3)</f>
        <v>43180</v>
      </c>
      <c r="AQ35" s="82"/>
      <c r="AR35" s="82"/>
    </row>
    <row r="36" ht="15.75" customHeight="1">
      <c r="A36" s="36">
        <v>35.0</v>
      </c>
      <c r="B36" s="36" t="str">
        <f>LOOKUP($A36,Students!$A$4:$A$1016,Students!$C$4:$C$1016)</f>
        <v>Benjamin</v>
      </c>
      <c r="C36" s="36" t="str">
        <f>LOOKUP($A36,Students!$A$4:$A$1016,Students!$D$4:$D$1016)</f>
        <v/>
      </c>
      <c r="D36" s="36" t="str">
        <f>LOOKUP($A36,Students!$A$4:$A$1016,Students!$E$4:$E$1016)</f>
        <v>Reese</v>
      </c>
      <c r="E36" s="36" t="str">
        <f>LOOKUP($A36,Students!$A$4:$A1036,Students!$F$4:$F$1016)</f>
        <v/>
      </c>
      <c r="F36" s="49"/>
      <c r="G36" t="str">
        <f t="shared" si="5"/>
        <v>Benjamin Reese</v>
      </c>
      <c r="H36" s="101" t="str">
        <f>Lookup($A36, Students!$A$4:$A$1016,Students!$K$4:$K$1016)</f>
        <v>Kirkland</v>
      </c>
      <c r="I36" s="54" t="str">
        <f>Lookup($A36, Students!$A$4:$A$1016,Students!$H$4:$H1036)</f>
        <v>Active</v>
      </c>
      <c r="J36" s="54" t="str">
        <f>Lookup($A36, Students!$A$4:$A$1016,Students!$O$4:$O$1016)</f>
        <v>Junior</v>
      </c>
      <c r="K36" t="str">
        <f>Lookup($A36, Students!$A$4:$A$1016,Students!$N$4:$N$1016)</f>
        <v>2D</v>
      </c>
      <c r="L36" t="str">
        <f>Lookup($A36, Students!$A$4:$A$1016,Students!$M$4:$M$1016)</f>
        <v>1D</v>
      </c>
      <c r="M36" t="str">
        <f>Lookup($A36, Students!$A$4:$A$1016,Students!$AT$4:$AT$1016)</f>
        <v>Student</v>
      </c>
      <c r="N36" s="71">
        <f>Lookup($A36, Students!$A$4:$A$1016,Students!$P$4:$P$1016)</f>
        <v>39446</v>
      </c>
      <c r="O36" s="72">
        <f t="shared" si="6"/>
        <v>42917</v>
      </c>
      <c r="P36">
        <f>Lookup($A36, Students!$A$4:$A$1016,Students!$Q$4:$Q$1016)</f>
        <v>9</v>
      </c>
      <c r="U36" s="71">
        <f>Lookup($A36, Students!$A$4:$A$1016,Students!$G$4:$G$1016)</f>
        <v>41297</v>
      </c>
      <c r="V36" s="76">
        <f t="shared" si="7"/>
        <v>1</v>
      </c>
      <c r="W36" s="76">
        <f t="shared" si="8"/>
        <v>2013</v>
      </c>
      <c r="X36" s="81">
        <f>IF($U36="","-",U36+Timeframes!$B$3)</f>
        <v>41342</v>
      </c>
      <c r="Y36" s="82"/>
      <c r="Z36" s="17" t="str">
        <f t="shared" si="9"/>
        <v>-</v>
      </c>
      <c r="AA36" s="81">
        <f>IF($U36="","-",X36+Timeframes!$C$3)</f>
        <v>41387</v>
      </c>
      <c r="AB36" s="82"/>
      <c r="AC36" s="17" t="str">
        <f t="shared" si="10"/>
        <v>-</v>
      </c>
      <c r="AD36" s="81">
        <f>IF($U36="","-",AA36+Timeframes!$D$3)</f>
        <v>41447</v>
      </c>
      <c r="AE36" s="82"/>
      <c r="AF36" s="17" t="str">
        <f t="shared" si="1"/>
        <v>-</v>
      </c>
      <c r="AG36" s="81">
        <f>IF($U36="","-",AD36+Timeframes!$E$3)</f>
        <v>41507</v>
      </c>
      <c r="AH36" s="82"/>
      <c r="AI36" s="17" t="str">
        <f t="shared" si="2"/>
        <v>-</v>
      </c>
      <c r="AJ36" s="81">
        <f>IF($U36="","-",AG36+Timeframes!$F$3)</f>
        <v>41687</v>
      </c>
      <c r="AK36" s="82"/>
      <c r="AL36" s="17" t="str">
        <f t="shared" si="3"/>
        <v>-</v>
      </c>
      <c r="AM36" s="81">
        <f>IF($U36="","-",AJ36+Timeframes!$G$3)</f>
        <v>41867</v>
      </c>
      <c r="AN36" s="82"/>
      <c r="AO36" s="17" t="str">
        <f t="shared" si="4"/>
        <v>-</v>
      </c>
      <c r="AP36" s="81">
        <f>IF($U36="","-",AM36+Timeframes!$H$3)</f>
        <v>42047</v>
      </c>
      <c r="AQ36" s="82"/>
      <c r="AR36" s="82"/>
    </row>
    <row r="37" ht="15.75" customHeight="1">
      <c r="A37" s="36">
        <v>36.0</v>
      </c>
      <c r="B37" s="36" t="str">
        <f>LOOKUP($A37,Students!$A$4:$A$1016,Students!$C$4:$C$1016)</f>
        <v>Oliver</v>
      </c>
      <c r="C37" s="36" t="str">
        <f>LOOKUP($A37,Students!$A$4:$A$1016,Students!$D$4:$D$1016)</f>
        <v/>
      </c>
      <c r="D37" s="36" t="str">
        <f>LOOKUP($A37,Students!$A$4:$A$1016,Students!$E$4:$E$1016)</f>
        <v>Reese</v>
      </c>
      <c r="E37" s="36" t="str">
        <f>LOOKUP($A37,Students!$A$4:$A1037,Students!$F$4:$F$1016)</f>
        <v/>
      </c>
      <c r="F37" s="49"/>
      <c r="G37" t="str">
        <f t="shared" si="5"/>
        <v>Oliver Reese</v>
      </c>
      <c r="H37" s="101" t="str">
        <f>Lookup($A37, Students!$A$4:$A$1016,Students!$K$4:$K$1016)</f>
        <v>Kirkland</v>
      </c>
      <c r="I37" s="54" t="str">
        <f>Lookup($A37, Students!$A$4:$A$1016,Students!$H$4:$H1037)</f>
        <v>Active</v>
      </c>
      <c r="J37" s="54" t="str">
        <f>Lookup($A37, Students!$A$4:$A$1016,Students!$O$4:$O$1016)</f>
        <v>Junior</v>
      </c>
      <c r="K37" s="117" t="str">
        <f>Lookup($A37, Students!$A$4:$A$1016,Students!$N$4:$N$1016)</f>
        <v>1D</v>
      </c>
      <c r="L37" t="str">
        <f>Lookup($A37, Students!$A$4:$A$1016,Students!$M$4:$M$1016)</f>
        <v>6S</v>
      </c>
      <c r="M37" t="str">
        <f>Lookup($A37, Students!$A$4:$A$1016,Students!$AT$4:$AT$1016)</f>
        <v>Student</v>
      </c>
      <c r="N37" s="71">
        <f>Lookup($A37, Students!$A$4:$A$1016,Students!$P$4:$P$1016)</f>
        <v>37842</v>
      </c>
      <c r="O37" s="72">
        <f t="shared" si="6"/>
        <v>42917</v>
      </c>
      <c r="P37">
        <f>Lookup($A37, Students!$A$4:$A$1016,Students!$Q$4:$Q$1016)</f>
        <v>13</v>
      </c>
      <c r="U37" s="71">
        <f>Lookup($A37, Students!$A$4:$A$1016,Students!$G$4:$G$1016)</f>
        <v>41297</v>
      </c>
      <c r="V37" s="76">
        <f t="shared" si="7"/>
        <v>1</v>
      </c>
      <c r="W37" s="76">
        <f t="shared" si="8"/>
        <v>2013</v>
      </c>
      <c r="X37" s="81">
        <f>IF($U37="","-",U37+Timeframes!$B$3)</f>
        <v>41342</v>
      </c>
      <c r="Y37" s="82"/>
      <c r="Z37" s="17" t="str">
        <f t="shared" si="9"/>
        <v>-</v>
      </c>
      <c r="AA37" s="81">
        <f>IF($U37="","-",X37+Timeframes!$C$3)</f>
        <v>41387</v>
      </c>
      <c r="AB37" s="82"/>
      <c r="AC37" s="17" t="str">
        <f t="shared" si="10"/>
        <v>-</v>
      </c>
      <c r="AD37" s="81">
        <f>IF($U37="","-",AA37+Timeframes!$D$3)</f>
        <v>41447</v>
      </c>
      <c r="AE37" s="82"/>
      <c r="AF37" s="17" t="str">
        <f t="shared" si="1"/>
        <v>-</v>
      </c>
      <c r="AG37" s="81">
        <f>IF($U37="","-",AD37+Timeframes!$E$3)</f>
        <v>41507</v>
      </c>
      <c r="AH37" s="82"/>
      <c r="AI37" s="17" t="str">
        <f t="shared" si="2"/>
        <v>-</v>
      </c>
      <c r="AJ37" s="81">
        <f>IF($U37="","-",AG37+Timeframes!$F$3)</f>
        <v>41687</v>
      </c>
      <c r="AK37" s="82"/>
      <c r="AL37" s="17" t="str">
        <f t="shared" si="3"/>
        <v>-</v>
      </c>
      <c r="AM37" s="81">
        <f>IF($U37="","-",AJ37+Timeframes!$G$3)</f>
        <v>41867</v>
      </c>
      <c r="AN37" s="82"/>
      <c r="AO37" s="17" t="str">
        <f t="shared" si="4"/>
        <v>-</v>
      </c>
      <c r="AP37" s="81">
        <f>IF($U37="","-",AM37+Timeframes!$H$3)</f>
        <v>42047</v>
      </c>
      <c r="AQ37" s="82"/>
      <c r="AR37" s="82"/>
    </row>
    <row r="38" ht="15.75" hidden="1" customHeight="1">
      <c r="A38" s="36">
        <v>37.0</v>
      </c>
      <c r="B38" s="36" t="str">
        <f>LOOKUP($A38,Students!$A$4:$A$1016,Students!$C$4:$C$1016)</f>
        <v>Aleksandr</v>
      </c>
      <c r="C38" s="36" t="str">
        <f>LOOKUP($A38,Students!$A$4:$A$1016,Students!$D$4:$D$1016)</f>
        <v/>
      </c>
      <c r="D38" s="36" t="str">
        <f>LOOKUP($A38,Students!$A$4:$A$1016,Students!$E$4:$E$1016)</f>
        <v>Savin</v>
      </c>
      <c r="E38" s="36" t="str">
        <f>LOOKUP($A38,Students!$A$4:$A1038,Students!$F$4:$F$1016)</f>
        <v/>
      </c>
      <c r="F38" s="49"/>
      <c r="G38" t="str">
        <f t="shared" si="5"/>
        <v>Aleksandr Savin</v>
      </c>
      <c r="H38" s="117" t="str">
        <f>Lookup($A38, Students!$A$4:$A$1016,Students!$K$4:$K$1016)</f>
        <v>Redmond</v>
      </c>
      <c r="I38" s="54" t="str">
        <f>Lookup($A38, Students!$A$4:$A$1016,Students!$H$4:$H1038)</f>
        <v>Active</v>
      </c>
      <c r="J38" s="54" t="str">
        <f>Lookup($A38, Students!$A$4:$A$1016,Students!$O$4:$O$1016)</f>
        <v>Instructor</v>
      </c>
      <c r="K38" t="str">
        <f>Lookup($A38, Students!$A$4:$A$1016,Students!$N$4:$N$1016)</f>
        <v>3D</v>
      </c>
      <c r="L38" s="117" t="str">
        <f>Lookup($A38, Students!$A$4:$A$1016,Students!$M$4:$M$1016)</f>
        <v>2D</v>
      </c>
      <c r="M38" t="str">
        <f>Lookup($A38, Students!$A$4:$A$1016,Students!$AT$4:$AT$1016)</f>
        <v>Software Developer</v>
      </c>
      <c r="N38" s="71">
        <f>Lookup($A38, Students!$A$4:$A$1016,Students!$P$4:$P$1016)</f>
        <v>24478</v>
      </c>
      <c r="O38" s="72">
        <f t="shared" si="6"/>
        <v>42917</v>
      </c>
      <c r="P38">
        <f>Lookup($A38, Students!$A$4:$A$1016,Students!$Q$4:$Q$1016)</f>
        <v>50</v>
      </c>
      <c r="U38" s="71" t="str">
        <f>Lookup($A38, Students!$A$4:$A$1016,Students!$G$4:$G$1016)</f>
        <v/>
      </c>
      <c r="V38" s="76">
        <f t="shared" si="7"/>
        <v>12</v>
      </c>
      <c r="W38" s="76">
        <f t="shared" si="8"/>
        <v>1899</v>
      </c>
      <c r="X38" s="81" t="str">
        <f>IF($U38="","-",U38+Timeframes!$B$3)</f>
        <v>-</v>
      </c>
      <c r="Y38" s="82"/>
      <c r="Z38" s="17" t="str">
        <f t="shared" si="9"/>
        <v>-</v>
      </c>
      <c r="AA38" s="81" t="str">
        <f>IF($U38="","-",X38+Timeframes!$C$3)</f>
        <v>-</v>
      </c>
      <c r="AB38" s="82"/>
      <c r="AC38" s="17" t="str">
        <f t="shared" si="10"/>
        <v>-</v>
      </c>
      <c r="AD38" s="81" t="str">
        <f>IF($U38="","-",AA38+Timeframes!$D$3)</f>
        <v>-</v>
      </c>
      <c r="AE38" s="82"/>
      <c r="AF38" s="17" t="str">
        <f t="shared" si="1"/>
        <v>-</v>
      </c>
      <c r="AG38" s="81" t="str">
        <f>IF($U38="","-",AD38+Timeframes!$E$3)</f>
        <v>-</v>
      </c>
      <c r="AH38" s="82"/>
      <c r="AI38" s="17" t="str">
        <f t="shared" si="2"/>
        <v>-</v>
      </c>
      <c r="AJ38" s="81" t="str">
        <f>IF($U38="","-",AG38+Timeframes!$F$3)</f>
        <v>-</v>
      </c>
      <c r="AK38" s="82"/>
      <c r="AL38" s="17" t="str">
        <f t="shared" si="3"/>
        <v>-</v>
      </c>
      <c r="AM38" s="81" t="str">
        <f>IF($U38="","-",AJ38+Timeframes!$G$3)</f>
        <v>-</v>
      </c>
      <c r="AN38" s="82"/>
      <c r="AO38" s="17" t="str">
        <f t="shared" si="4"/>
        <v>-</v>
      </c>
      <c r="AP38" s="81" t="str">
        <f>IF($U38="","-",AM38+Timeframes!$H$3)</f>
        <v>-</v>
      </c>
      <c r="AQ38" s="82"/>
      <c r="AR38" s="82"/>
    </row>
    <row r="39" ht="15.75" customHeight="1">
      <c r="A39" s="36">
        <v>38.0</v>
      </c>
      <c r="B39" s="36" t="str">
        <f>LOOKUP($A39,Students!$A$4:$A$1016,Students!$C$4:$C$1016)</f>
        <v>Vincent</v>
      </c>
      <c r="C39" s="36" t="str">
        <f>LOOKUP($A39,Students!$A$4:$A$1016,Students!$D$4:$D$1016)</f>
        <v/>
      </c>
      <c r="D39" s="36" t="str">
        <f>LOOKUP($A39,Students!$A$4:$A$1016,Students!$E$4:$E$1016)</f>
        <v>Bahnesen</v>
      </c>
      <c r="E39" s="36" t="str">
        <f>LOOKUP($A39,Students!$A$4:$A1039,Students!$F$4:$F$1016)</f>
        <v/>
      </c>
      <c r="F39" s="49"/>
      <c r="G39" t="str">
        <f t="shared" si="5"/>
        <v>Vincent Bahnesen</v>
      </c>
      <c r="H39" s="101" t="str">
        <f>Lookup($A39, Students!$A$4:$A$1016,Students!$K$4:$K$1016)</f>
        <v>Kirkland</v>
      </c>
      <c r="I39" s="54" t="str">
        <f>Lookup($A39, Students!$A$4:$A$1016,Students!$H$4:$H1039)</f>
        <v>Active</v>
      </c>
      <c r="J39" s="54" t="str">
        <f>Lookup($A39, Students!$A$4:$A$1016,Students!$O$4:$O$1016)</f>
        <v>Junior</v>
      </c>
      <c r="K39" s="117" t="str">
        <f>Lookup($A39, Students!$A$4:$A$1016,Students!$N$4:$N$1016)</f>
        <v>1D</v>
      </c>
      <c r="L39" t="str">
        <f>Lookup($A39, Students!$A$4:$A$1016,Students!$M$4:$M$1016)</f>
        <v>3S</v>
      </c>
      <c r="M39" t="str">
        <f>Lookup($A39, Students!$A$4:$A$1016,Students!$AT$4:$AT$1016)</f>
        <v>Student</v>
      </c>
      <c r="N39" s="71">
        <f>Lookup($A39, Students!$A$4:$A$1016,Students!$P$4:$P$1016)</f>
        <v>39405</v>
      </c>
      <c r="O39" s="72">
        <f t="shared" si="6"/>
        <v>42917</v>
      </c>
      <c r="P39">
        <f>Lookup($A39, Students!$A$4:$A$1016,Students!$Q$4:$Q$1016)</f>
        <v>9</v>
      </c>
      <c r="U39" s="71">
        <f>Lookup($A39, Students!$A$4:$A$1016,Students!$G$4:$G$1016)</f>
        <v>42195</v>
      </c>
      <c r="V39" s="76">
        <f t="shared" si="7"/>
        <v>7</v>
      </c>
      <c r="W39" s="76">
        <f t="shared" si="8"/>
        <v>2015</v>
      </c>
      <c r="X39" s="81">
        <f>IF($U39="","-",U39+Timeframes!$B$3)</f>
        <v>42240</v>
      </c>
      <c r="Y39" s="82"/>
      <c r="Z39" s="17" t="str">
        <f t="shared" si="9"/>
        <v>-</v>
      </c>
      <c r="AA39" s="81">
        <f>IF($U39="","-",X39+Timeframes!$C$3)</f>
        <v>42285</v>
      </c>
      <c r="AB39" s="82"/>
      <c r="AC39" s="17" t="str">
        <f t="shared" si="10"/>
        <v>-</v>
      </c>
      <c r="AD39" s="81">
        <f>IF($U39="","-",AA39+Timeframes!$D$3)</f>
        <v>42345</v>
      </c>
      <c r="AE39" s="82"/>
      <c r="AF39" s="17" t="str">
        <f t="shared" si="1"/>
        <v>-</v>
      </c>
      <c r="AG39" s="81">
        <f>IF($U39="","-",AD39+Timeframes!$E$3)</f>
        <v>42405</v>
      </c>
      <c r="AH39" s="82"/>
      <c r="AI39" s="17" t="str">
        <f t="shared" si="2"/>
        <v>-</v>
      </c>
      <c r="AJ39" s="81">
        <f>IF($U39="","-",AG39+Timeframes!$F$3)</f>
        <v>42585</v>
      </c>
      <c r="AK39" s="82"/>
      <c r="AL39" s="17" t="str">
        <f t="shared" si="3"/>
        <v>-</v>
      </c>
      <c r="AM39" s="81">
        <f>IF($U39="","-",AJ39+Timeframes!$G$3)</f>
        <v>42765</v>
      </c>
      <c r="AN39" s="82"/>
      <c r="AO39" s="17" t="str">
        <f t="shared" si="4"/>
        <v>-</v>
      </c>
      <c r="AP39" s="81">
        <f>IF($U39="","-",AM39+Timeframes!$H$3)</f>
        <v>42945</v>
      </c>
      <c r="AQ39" s="82"/>
      <c r="AR39" s="82"/>
    </row>
    <row r="40" ht="15.75" customHeight="1">
      <c r="A40" s="36">
        <v>39.0</v>
      </c>
      <c r="B40" s="36" t="str">
        <f>LOOKUP($A40,Students!$A$4:$A$1016,Students!$C$4:$C$1016)</f>
        <v>Casey</v>
      </c>
      <c r="C40" s="36" t="str">
        <f>LOOKUP($A40,Students!$A$4:$A$1016,Students!$D$4:$D$1016)</f>
        <v>Leonard</v>
      </c>
      <c r="D40" s="36" t="str">
        <f>LOOKUP($A40,Students!$A$4:$A$1016,Students!$E$4:$E$1016)</f>
        <v>Graves</v>
      </c>
      <c r="E40" s="36" t="str">
        <f>LOOKUP($A40,Students!$A$4:$A1040,Students!$F$4:$F$1016)</f>
        <v/>
      </c>
      <c r="F40" s="49"/>
      <c r="G40" t="str">
        <f t="shared" si="5"/>
        <v>Casey Graves</v>
      </c>
      <c r="H40" t="str">
        <f>Lookup($A40, Students!$A$4:$A$1016,Students!$K$4:$K$1016)</f>
        <v>Kirkland</v>
      </c>
      <c r="I40" s="54" t="str">
        <f>Lookup($A40, Students!$A$4:$A$1016,Students!$H$4:$H1040)</f>
        <v>Active</v>
      </c>
      <c r="J40" s="54" t="str">
        <f>Lookup($A40, Students!$A$4:$A$1016,Students!$O$4:$O$1016)</f>
        <v>Junior</v>
      </c>
      <c r="K40" s="117" t="str">
        <f>Lookup($A40, Students!$A$4:$A$1016,Students!$N$4:$N$1016)</f>
        <v>1D</v>
      </c>
      <c r="L40" t="str">
        <f>Lookup($A40, Students!$A$4:$A$1016,Students!$M$4:$M$1016)</f>
        <v>3S</v>
      </c>
      <c r="M40" t="str">
        <f>Lookup($A40, Students!$A$4:$A$1016,Students!$AT$4:$AT$1016)</f>
        <v>Student</v>
      </c>
      <c r="N40" s="71">
        <f>Lookup($A40, Students!$A$4:$A$1016,Students!$P$4:$P$1016)</f>
        <v>39272</v>
      </c>
      <c r="O40" s="72">
        <f t="shared" si="6"/>
        <v>42917</v>
      </c>
      <c r="P40">
        <f>Lookup($A40, Students!$A$4:$A$1016,Students!$Q$4:$Q$1016)</f>
        <v>9</v>
      </c>
      <c r="U40" s="71">
        <f>Lookup($A40, Students!$A$4:$A$1016,Students!$G$4:$G$1016)</f>
        <v>42545</v>
      </c>
      <c r="V40" s="76">
        <f t="shared" si="7"/>
        <v>6</v>
      </c>
      <c r="W40" s="76">
        <f t="shared" si="8"/>
        <v>2016</v>
      </c>
      <c r="X40" s="81">
        <f>IF($U40="","-",U40+Timeframes!$B$3)</f>
        <v>42590</v>
      </c>
      <c r="Y40" s="82"/>
      <c r="Z40" s="17" t="str">
        <f t="shared" si="9"/>
        <v>-</v>
      </c>
      <c r="AA40" s="81">
        <f>IF($U40="","-",X40+Timeframes!$C$3)</f>
        <v>42635</v>
      </c>
      <c r="AB40" s="82"/>
      <c r="AC40" s="17" t="str">
        <f t="shared" si="10"/>
        <v>-</v>
      </c>
      <c r="AD40" s="81">
        <f>IF($U40="","-",AA40+Timeframes!$D$3)</f>
        <v>42695</v>
      </c>
      <c r="AE40" s="82"/>
      <c r="AF40" s="17" t="str">
        <f t="shared" si="1"/>
        <v>-</v>
      </c>
      <c r="AG40" s="81">
        <f>IF($U40="","-",AD40+Timeframes!$E$3)</f>
        <v>42755</v>
      </c>
      <c r="AH40" s="82"/>
      <c r="AI40" s="17" t="str">
        <f t="shared" si="2"/>
        <v>-</v>
      </c>
      <c r="AJ40" s="81">
        <f>IF($U40="","-",AG40+Timeframes!$F$3)</f>
        <v>42935</v>
      </c>
      <c r="AK40" s="82"/>
      <c r="AL40" s="17" t="str">
        <f t="shared" si="3"/>
        <v>-</v>
      </c>
      <c r="AM40" s="81">
        <f>IF($U40="","-",AJ40+Timeframes!$G$3)</f>
        <v>43115</v>
      </c>
      <c r="AN40" s="82"/>
      <c r="AO40" s="17" t="str">
        <f t="shared" si="4"/>
        <v>-</v>
      </c>
      <c r="AP40" s="81">
        <f>IF($U40="","-",AM40+Timeframes!$H$3)</f>
        <v>43295</v>
      </c>
      <c r="AQ40" s="82"/>
      <c r="AR40" s="82"/>
    </row>
    <row r="41" ht="15.75" customHeight="1">
      <c r="A41" s="36">
        <v>40.0</v>
      </c>
      <c r="B41" s="36" t="str">
        <f>LOOKUP($A41,Students!$A$4:$A$1016,Students!$C$4:$C$1016)</f>
        <v>Lyla</v>
      </c>
      <c r="C41" s="36" t="str">
        <f>LOOKUP($A41,Students!$A$4:$A$1016,Students!$D$4:$D$1016)</f>
        <v>Gerosa</v>
      </c>
      <c r="D41" s="36" t="str">
        <f>LOOKUP($A41,Students!$A$4:$A$1016,Students!$E$4:$E$1016)</f>
        <v>Fulton</v>
      </c>
      <c r="E41" s="36" t="str">
        <f>LOOKUP($A41,Students!$A$4:$A1041,Students!$F$4:$F$1016)</f>
        <v/>
      </c>
      <c r="F41" s="49"/>
      <c r="G41" t="str">
        <f t="shared" si="5"/>
        <v>Lyla Fulton</v>
      </c>
      <c r="H41" t="str">
        <f>Lookup($A41, Students!$A$4:$A$1016,Students!$K$4:$K$1016)</f>
        <v>Kirkland</v>
      </c>
      <c r="I41" s="54" t="str">
        <f>Lookup($A41, Students!$A$4:$A$1016,Students!$H$4:$H1041)</f>
        <v>Active</v>
      </c>
      <c r="J41" s="54" t="str">
        <f>Lookup($A41, Students!$A$4:$A$1016,Students!$O$4:$O$1016)</f>
        <v>Child</v>
      </c>
      <c r="K41" s="117" t="str">
        <f>Lookup($A41, Students!$A$4:$A$1016,Students!$N$4:$N$1016)</f>
        <v>1D</v>
      </c>
      <c r="L41" t="str">
        <f>Lookup($A41, Students!$A$4:$A$1016,Students!$M$4:$M$1016)</f>
        <v>3S</v>
      </c>
      <c r="M41" t="str">
        <f>Lookup($A41, Students!$A$4:$A$1016,Students!$AT$4:$AT$1016)</f>
        <v>Student</v>
      </c>
      <c r="N41" s="71">
        <f>Lookup($A41, Students!$A$4:$A$1016,Students!$P$4:$P$1016)</f>
        <v>39982</v>
      </c>
      <c r="O41" s="72">
        <f t="shared" si="6"/>
        <v>42917</v>
      </c>
      <c r="P41">
        <f>Lookup($A41, Students!$A$4:$A$1016,Students!$Q$4:$Q$1016)</f>
        <v>8</v>
      </c>
      <c r="U41" s="71">
        <f>Lookup($A41, Students!$A$4:$A$1016,Students!$G$4:$G$1016)</f>
        <v>42484</v>
      </c>
      <c r="V41" s="76">
        <f t="shared" si="7"/>
        <v>4</v>
      </c>
      <c r="W41" s="76">
        <f t="shared" si="8"/>
        <v>2016</v>
      </c>
      <c r="X41" s="81">
        <f>IF($U41="","-",U41+Timeframes!$B$3)</f>
        <v>42529</v>
      </c>
      <c r="Y41" s="82"/>
      <c r="Z41" s="17" t="str">
        <f t="shared" si="9"/>
        <v>-</v>
      </c>
      <c r="AA41" s="81">
        <f>IF($U41="","-",X41+Timeframes!$C$3)</f>
        <v>42574</v>
      </c>
      <c r="AB41" s="82"/>
      <c r="AC41" s="17" t="str">
        <f t="shared" si="10"/>
        <v>-</v>
      </c>
      <c r="AD41" s="81">
        <f>IF($U41="","-",AA41+Timeframes!$D$3)</f>
        <v>42634</v>
      </c>
      <c r="AE41" s="82"/>
      <c r="AF41" s="17" t="str">
        <f t="shared" si="1"/>
        <v>-</v>
      </c>
      <c r="AG41" s="81">
        <f>IF($U41="","-",AD41+Timeframes!$E$3)</f>
        <v>42694</v>
      </c>
      <c r="AH41" s="82"/>
      <c r="AI41" s="17" t="str">
        <f t="shared" si="2"/>
        <v>-</v>
      </c>
      <c r="AJ41" s="81">
        <f>IF($U41="","-",AG41+Timeframes!$F$3)</f>
        <v>42874</v>
      </c>
      <c r="AK41" s="82"/>
      <c r="AL41" s="17" t="str">
        <f t="shared" si="3"/>
        <v>-</v>
      </c>
      <c r="AM41" s="81">
        <f>IF($U41="","-",AJ41+Timeframes!$G$3)</f>
        <v>43054</v>
      </c>
      <c r="AN41" s="82"/>
      <c r="AO41" s="17" t="str">
        <f t="shared" si="4"/>
        <v>-</v>
      </c>
      <c r="AP41" s="81">
        <f>IF($U41="","-",AM41+Timeframes!$H$3)</f>
        <v>43234</v>
      </c>
      <c r="AQ41" s="82"/>
      <c r="AR41" s="82"/>
    </row>
    <row r="42" ht="15.75" customHeight="1">
      <c r="A42" s="36">
        <v>41.0</v>
      </c>
      <c r="B42" s="36" t="str">
        <f>LOOKUP($A42,Students!$A$4:$A$1016,Students!$C$4:$C$1016)</f>
        <v>Aarna</v>
      </c>
      <c r="C42" s="36" t="str">
        <f>LOOKUP($A42,Students!$A$4:$A$1016,Students!$D$4:$D$1016)</f>
        <v/>
      </c>
      <c r="D42" s="36" t="str">
        <f>LOOKUP($A42,Students!$A$4:$A$1016,Students!$E$4:$E$1016)</f>
        <v>Bajaj</v>
      </c>
      <c r="E42" s="36" t="str">
        <f>LOOKUP($A42,Students!$A$4:$A1042,Students!$F$4:$F$1016)</f>
        <v/>
      </c>
      <c r="F42" s="49"/>
      <c r="G42" t="str">
        <f t="shared" si="5"/>
        <v>Aarna Bajaj</v>
      </c>
      <c r="H42" s="117" t="str">
        <f>Lookup($A42, Students!$A$4:$A$1016,Students!$K$4:$K$1016)</f>
        <v>Redmond</v>
      </c>
      <c r="I42" s="54" t="str">
        <f>Lookup($A42, Students!$A$4:$A$1016,Students!$H$4:$H1042)</f>
        <v>Active</v>
      </c>
      <c r="J42" s="54" t="str">
        <f>Lookup($A42, Students!$A$4:$A$1016,Students!$O$4:$O$1016)</f>
        <v>Junior</v>
      </c>
      <c r="K42" s="117" t="str">
        <f>Lookup($A42, Students!$A$4:$A$1016,Students!$N$4:$N$1016)</f>
        <v>1D</v>
      </c>
      <c r="L42" t="str">
        <f>Lookup($A42, Students!$A$4:$A$1016,Students!$M$4:$M$1016)</f>
        <v>5S</v>
      </c>
      <c r="M42" t="str">
        <f>Lookup($A42, Students!$A$4:$A$1016,Students!$AT$4:$AT$1016)</f>
        <v>Student</v>
      </c>
      <c r="N42" s="71">
        <f>Lookup($A42, Students!$A$4:$A$1016,Students!$P$4:$P$1016)</f>
        <v>39340</v>
      </c>
      <c r="O42" s="72">
        <f t="shared" si="6"/>
        <v>42917</v>
      </c>
      <c r="P42">
        <f>Lookup($A42, Students!$A$4:$A$1016,Students!$Q$4:$Q$1016)</f>
        <v>9</v>
      </c>
      <c r="U42" s="71">
        <f>Lookup($A42, Students!$A$4:$A$1016,Students!$G$4:$G$1016)</f>
        <v>41429</v>
      </c>
      <c r="V42" s="76">
        <f t="shared" si="7"/>
        <v>6</v>
      </c>
      <c r="W42" s="76">
        <f t="shared" si="8"/>
        <v>2013</v>
      </c>
      <c r="X42" s="81">
        <f>IF($U42="","-",U42+Timeframes!$B$3)</f>
        <v>41474</v>
      </c>
      <c r="Y42" s="82"/>
      <c r="Z42" s="17" t="str">
        <f t="shared" si="9"/>
        <v>-</v>
      </c>
      <c r="AA42" s="81">
        <f>IF($U42="","-",X42+Timeframes!$C$3)</f>
        <v>41519</v>
      </c>
      <c r="AB42" s="82"/>
      <c r="AC42" s="17" t="str">
        <f t="shared" si="10"/>
        <v>-</v>
      </c>
      <c r="AD42" s="81">
        <f>IF($U42="","-",AA42+Timeframes!$D$3)</f>
        <v>41579</v>
      </c>
      <c r="AE42" s="82"/>
      <c r="AF42" s="17" t="str">
        <f t="shared" si="1"/>
        <v>-</v>
      </c>
      <c r="AG42" s="81">
        <f>IF($U42="","-",AD42+Timeframes!$E$3)</f>
        <v>41639</v>
      </c>
      <c r="AH42" s="82"/>
      <c r="AI42" s="17" t="str">
        <f t="shared" si="2"/>
        <v>-</v>
      </c>
      <c r="AJ42" s="81">
        <f>IF($U42="","-",AG42+Timeframes!$F$3)</f>
        <v>41819</v>
      </c>
      <c r="AK42" s="82"/>
      <c r="AL42" s="17" t="str">
        <f t="shared" si="3"/>
        <v>-</v>
      </c>
      <c r="AM42" s="81">
        <f>IF($U42="","-",AJ42+Timeframes!$G$3)</f>
        <v>41999</v>
      </c>
      <c r="AN42" s="82"/>
      <c r="AO42" s="17" t="str">
        <f t="shared" si="4"/>
        <v>-</v>
      </c>
      <c r="AP42" s="81">
        <f>IF($U42="","-",AM42+Timeframes!$H$3)</f>
        <v>42179</v>
      </c>
      <c r="AQ42" s="82"/>
      <c r="AR42" s="82"/>
    </row>
    <row r="43" ht="15.75" customHeight="1">
      <c r="A43" s="36">
        <v>42.0</v>
      </c>
      <c r="B43" s="36" t="str">
        <f>LOOKUP($A43,Students!$A$4:$A$1016,Students!$C$4:$C$1016)</f>
        <v>Agatha</v>
      </c>
      <c r="C43" s="36" t="str">
        <f>LOOKUP($A43,Students!$A$4:$A$1016,Students!$D$4:$D$1016)</f>
        <v/>
      </c>
      <c r="D43" s="36" t="str">
        <f>LOOKUP($A43,Students!$A$4:$A$1016,Students!$E$4:$E$1016)</f>
        <v>Herrera</v>
      </c>
      <c r="E43" s="36" t="str">
        <f>LOOKUP($A43,Students!$A$4:$A1043,Students!$F$4:$F$1016)</f>
        <v/>
      </c>
      <c r="F43" s="49"/>
      <c r="G43" t="str">
        <f t="shared" si="5"/>
        <v>Agatha Herrera</v>
      </c>
      <c r="H43" s="117" t="str">
        <f>Lookup($A43, Students!$A$4:$A$1016,Students!$K$4:$K$1016)</f>
        <v>Redmond</v>
      </c>
      <c r="I43" s="54" t="str">
        <f>Lookup($A43, Students!$A$4:$A$1016,Students!$H$4:$H1043)</f>
        <v>Active</v>
      </c>
      <c r="J43" s="54" t="str">
        <f>Lookup($A43, Students!$A$4:$A$1016,Students!$O$4:$O$1016)</f>
        <v>Junior</v>
      </c>
      <c r="K43" s="117" t="str">
        <f>Lookup($A43, Students!$A$4:$A$1016,Students!$N$4:$N$1016)</f>
        <v>1D</v>
      </c>
      <c r="L43" t="str">
        <f>Lookup($A43, Students!$A$4:$A$1016,Students!$M$4:$M$1016)</f>
        <v>5S</v>
      </c>
      <c r="M43" t="str">
        <f>Lookup($A43, Students!$A$4:$A$1016,Students!$AT$4:$AT$1016)</f>
        <v>Student</v>
      </c>
      <c r="N43" s="71">
        <f>Lookup($A43, Students!$A$4:$A$1016,Students!$P$4:$P$1016)</f>
        <v>39249</v>
      </c>
      <c r="O43" s="72">
        <f t="shared" si="6"/>
        <v>42917</v>
      </c>
      <c r="P43">
        <f>Lookup($A43, Students!$A$4:$A$1016,Students!$Q$4:$Q$1016)</f>
        <v>10</v>
      </c>
      <c r="U43" s="71">
        <f>Lookup($A43, Students!$A$4:$A$1016,Students!$G$4:$G$1016)</f>
        <v>41596</v>
      </c>
      <c r="V43" s="76">
        <f t="shared" si="7"/>
        <v>11</v>
      </c>
      <c r="W43" s="76">
        <f t="shared" si="8"/>
        <v>2013</v>
      </c>
      <c r="X43" s="81">
        <f>IF($U43="","-",U43+Timeframes!$B$3)</f>
        <v>41641</v>
      </c>
      <c r="Y43" s="82"/>
      <c r="Z43" s="17" t="str">
        <f t="shared" si="9"/>
        <v>-</v>
      </c>
      <c r="AA43" s="81">
        <f>IF($U43="","-",X43+Timeframes!$C$3)</f>
        <v>41686</v>
      </c>
      <c r="AB43" s="82"/>
      <c r="AC43" s="17" t="str">
        <f t="shared" si="10"/>
        <v>-</v>
      </c>
      <c r="AD43" s="81">
        <f>IF($U43="","-",AA43+Timeframes!$D$3)</f>
        <v>41746</v>
      </c>
      <c r="AE43" s="82"/>
      <c r="AF43" s="17" t="str">
        <f t="shared" si="1"/>
        <v>-</v>
      </c>
      <c r="AG43" s="81">
        <f>IF($U43="","-",AD43+Timeframes!$E$3)</f>
        <v>41806</v>
      </c>
      <c r="AH43" s="82"/>
      <c r="AI43" s="17" t="str">
        <f t="shared" si="2"/>
        <v>-</v>
      </c>
      <c r="AJ43" s="81">
        <f>IF($U43="","-",AG43+Timeframes!$F$3)</f>
        <v>41986</v>
      </c>
      <c r="AK43" s="82"/>
      <c r="AL43" s="17" t="str">
        <f t="shared" si="3"/>
        <v>-</v>
      </c>
      <c r="AM43" s="81">
        <f>IF($U43="","-",AJ43+Timeframes!$G$3)</f>
        <v>42166</v>
      </c>
      <c r="AN43" s="82"/>
      <c r="AO43" s="17" t="str">
        <f t="shared" si="4"/>
        <v>-</v>
      </c>
      <c r="AP43" s="81">
        <f>IF($U43="","-",AM43+Timeframes!$H$3)</f>
        <v>42346</v>
      </c>
      <c r="AQ43" s="82"/>
      <c r="AR43" s="82"/>
    </row>
    <row r="44" ht="15.75" customHeight="1">
      <c r="A44" s="36">
        <v>43.0</v>
      </c>
      <c r="B44" s="36" t="str">
        <f>LOOKUP($A44,Students!$A$4:$A$1016,Students!$C$4:$C$1016)</f>
        <v>Felix</v>
      </c>
      <c r="C44" s="36" t="str">
        <f>LOOKUP($A44,Students!$A$4:$A$1016,Students!$D$4:$D$1016)</f>
        <v/>
      </c>
      <c r="D44" s="36" t="str">
        <f>LOOKUP($A44,Students!$A$4:$A$1016,Students!$E$4:$E$1016)</f>
        <v>Borges</v>
      </c>
      <c r="E44" s="36" t="str">
        <f>LOOKUP($A44,Students!$A$4:$A1044,Students!$F$4:$F$1016)</f>
        <v>Gabe</v>
      </c>
      <c r="F44" s="49"/>
      <c r="G44" t="str">
        <f t="shared" si="5"/>
        <v>Felix Borges</v>
      </c>
      <c r="H44" t="str">
        <f>Lookup($A44, Students!$A$4:$A$1016,Students!$K$4:$K$1016)</f>
        <v>Seattle</v>
      </c>
      <c r="I44" s="54" t="str">
        <f>Lookup($A44, Students!$A$4:$A$1016,Students!$H$4:$H1044)</f>
        <v>Active</v>
      </c>
      <c r="J44" s="54" t="str">
        <f>Lookup($A44, Students!$A$4:$A$1016,Students!$O$4:$O$1016)</f>
        <v>Adult</v>
      </c>
      <c r="K44" s="117" t="str">
        <f>Lookup($A44, Students!$A$4:$A$1016,Students!$N$4:$N$1016)</f>
        <v>1D</v>
      </c>
      <c r="L44" t="str">
        <f>Lookup($A44, Students!$A$4:$A$1016,Students!$M$4:$M$1016)</f>
        <v>6S</v>
      </c>
      <c r="M44" t="str">
        <f>Lookup($A44, Students!$A$4:$A$1016,Students!$AT$4:$AT$1016)</f>
        <v>Bus Driver</v>
      </c>
      <c r="N44" s="71">
        <f>Lookup($A44, Students!$A$4:$A$1016,Students!$P$4:$P$1016)</f>
        <v>30659</v>
      </c>
      <c r="O44" s="72">
        <f t="shared" si="6"/>
        <v>42917</v>
      </c>
      <c r="P44">
        <f>Lookup($A44, Students!$A$4:$A$1016,Students!$Q$4:$Q$1016)</f>
        <v>33</v>
      </c>
      <c r="U44" s="71">
        <f>Lookup($A44, Students!$A$4:$A$1016,Students!$G$4:$G$1016)</f>
        <v>42633</v>
      </c>
      <c r="V44" s="76">
        <f t="shared" si="7"/>
        <v>9</v>
      </c>
      <c r="W44" s="76">
        <f t="shared" si="8"/>
        <v>2016</v>
      </c>
      <c r="X44" s="81">
        <f>IF($U44="","-",U44+Timeframes!$B$3)</f>
        <v>42678</v>
      </c>
      <c r="Y44" s="82"/>
      <c r="Z44" s="17" t="str">
        <f t="shared" si="9"/>
        <v>-</v>
      </c>
      <c r="AA44" s="81">
        <f>IF($U44="","-",X44+Timeframes!$C$3)</f>
        <v>42723</v>
      </c>
      <c r="AB44" s="82"/>
      <c r="AC44" s="17" t="str">
        <f t="shared" si="10"/>
        <v>-</v>
      </c>
      <c r="AD44" s="81">
        <f>IF($U44="","-",AA44+Timeframes!$D$3)</f>
        <v>42783</v>
      </c>
      <c r="AE44" s="82"/>
      <c r="AF44" s="17" t="str">
        <f t="shared" si="1"/>
        <v>-</v>
      </c>
      <c r="AG44" s="81">
        <f>IF($U44="","-",AD44+Timeframes!$E$3)</f>
        <v>42843</v>
      </c>
      <c r="AH44" s="82"/>
      <c r="AI44" s="17" t="str">
        <f t="shared" si="2"/>
        <v>-</v>
      </c>
      <c r="AJ44" s="81">
        <f>IF($U44="","-",AG44+Timeframes!$F$3)</f>
        <v>43023</v>
      </c>
      <c r="AK44" s="82">
        <v>42703.0</v>
      </c>
      <c r="AL44" s="17" t="str">
        <f t="shared" si="3"/>
        <v>-</v>
      </c>
      <c r="AM44" s="81">
        <f>IF($U44="","-",AJ44+Timeframes!$G$3)</f>
        <v>43203</v>
      </c>
      <c r="AN44" s="82"/>
      <c r="AO44" s="17" t="str">
        <f t="shared" si="4"/>
        <v>-</v>
      </c>
      <c r="AP44" s="81">
        <f>IF($U44="","-",AM44+Timeframes!$H$3)</f>
        <v>43383</v>
      </c>
      <c r="AQ44" s="82"/>
      <c r="AR44" s="82"/>
    </row>
    <row r="45" ht="15.75" customHeight="1">
      <c r="A45" s="36">
        <v>44.0</v>
      </c>
      <c r="B45" s="36" t="str">
        <f>LOOKUP($A45,Students!$A$4:$A$1016,Students!$C$4:$C$1016)</f>
        <v>Gloria</v>
      </c>
      <c r="C45" s="36" t="str">
        <f>LOOKUP($A45,Students!$A$4:$A$1016,Students!$D$4:$D$1016)</f>
        <v>Elizabeth</v>
      </c>
      <c r="D45" s="36" t="str">
        <f>LOOKUP($A45,Students!$A$4:$A$1016,Students!$E$4:$E$1016)</f>
        <v>Martin</v>
      </c>
      <c r="E45" s="36" t="str">
        <f>LOOKUP($A45,Students!$A$4:$A1045,Students!$F$4:$F$1016)</f>
        <v/>
      </c>
      <c r="F45" s="49"/>
      <c r="G45" t="str">
        <f t="shared" si="5"/>
        <v>Gloria Martin</v>
      </c>
      <c r="H45" t="str">
        <f>Lookup($A45, Students!$A$4:$A$1016,Students!$K$4:$K$1016)</f>
        <v>Seattle</v>
      </c>
      <c r="I45" s="54" t="str">
        <f>Lookup($A45, Students!$A$4:$A$1016,Students!$H$4:$H1045)</f>
        <v>Active</v>
      </c>
      <c r="J45" s="54" t="str">
        <f>Lookup($A45, Students!$A$4:$A$1016,Students!$O$4:$O$1016)</f>
        <v>Adult</v>
      </c>
      <c r="K45" s="117" t="str">
        <f>Lookup($A45, Students!$A$4:$A$1016,Students!$N$4:$N$1016)</f>
        <v>1D</v>
      </c>
      <c r="L45" t="str">
        <f>Lookup($A45, Students!$A$4:$A$1016,Students!$M$4:$M$1016)</f>
        <v>6S</v>
      </c>
      <c r="M45" t="str">
        <f>Lookup($A45, Students!$A$4:$A$1016,Students!$AT$4:$AT$1016)</f>
        <v>Student</v>
      </c>
      <c r="N45" s="71">
        <f>Lookup($A45, Students!$A$4:$A$1016,Students!$P$4:$P$1016)</f>
        <v>28287</v>
      </c>
      <c r="O45" s="72">
        <f t="shared" si="6"/>
        <v>42917</v>
      </c>
      <c r="P45">
        <f>Lookup($A45, Students!$A$4:$A$1016,Students!$Q$4:$Q$1016)</f>
        <v>40</v>
      </c>
      <c r="U45" s="71">
        <f>Lookup($A45, Students!$A$4:$A$1016,Students!$G$4:$G$1016)</f>
        <v>41294</v>
      </c>
      <c r="V45" s="76">
        <f t="shared" si="7"/>
        <v>1</v>
      </c>
      <c r="W45" s="76">
        <f t="shared" si="8"/>
        <v>2013</v>
      </c>
      <c r="X45" s="81">
        <f>IF($U45="","-",U45+Timeframes!$B$3)</f>
        <v>41339</v>
      </c>
      <c r="Y45" s="82"/>
      <c r="Z45" s="17" t="str">
        <f t="shared" si="9"/>
        <v>-</v>
      </c>
      <c r="AA45" s="81">
        <f>IF($U45="","-",X45+Timeframes!$C$3)</f>
        <v>41384</v>
      </c>
      <c r="AB45" s="82"/>
      <c r="AC45" s="17" t="str">
        <f t="shared" si="10"/>
        <v>-</v>
      </c>
      <c r="AD45" s="81">
        <f>IF($U45="","-",AA45+Timeframes!$D$3)</f>
        <v>41444</v>
      </c>
      <c r="AE45" s="82"/>
      <c r="AF45" s="17" t="str">
        <f t="shared" si="1"/>
        <v>-</v>
      </c>
      <c r="AG45" s="81">
        <f>IF($U45="","-",AD45+Timeframes!$E$3)</f>
        <v>41504</v>
      </c>
      <c r="AH45" s="82"/>
      <c r="AI45" s="17" t="str">
        <f t="shared" si="2"/>
        <v>-</v>
      </c>
      <c r="AJ45" s="81">
        <f>IF($U45="","-",AG45+Timeframes!$F$3)</f>
        <v>41684</v>
      </c>
      <c r="AK45" s="82"/>
      <c r="AL45" s="17" t="str">
        <f t="shared" si="3"/>
        <v>-</v>
      </c>
      <c r="AM45" s="81">
        <f>IF($U45="","-",AJ45+Timeframes!$G$3)</f>
        <v>41864</v>
      </c>
      <c r="AN45" s="82">
        <v>42703.0</v>
      </c>
      <c r="AO45" s="17" t="str">
        <f t="shared" si="4"/>
        <v>!</v>
      </c>
      <c r="AP45" s="81">
        <f>IF($U45="","-",AM45+Timeframes!$H$3)</f>
        <v>42044</v>
      </c>
      <c r="AQ45" s="82"/>
      <c r="AR45" s="82"/>
    </row>
    <row r="46" ht="15.75" customHeight="1">
      <c r="A46" s="36">
        <v>45.0</v>
      </c>
      <c r="B46" s="36" t="str">
        <f>LOOKUP($A46,Students!$A$4:$A$1016,Students!$C$4:$C$1016)</f>
        <v>Erik</v>
      </c>
      <c r="C46" s="36" t="str">
        <f>LOOKUP($A46,Students!$A$4:$A$1016,Students!$D$4:$D$1016)</f>
        <v/>
      </c>
      <c r="D46" s="36" t="str">
        <f>LOOKUP($A46,Students!$A$4:$A$1016,Students!$E$4:$E$1016)</f>
        <v>Jensen</v>
      </c>
      <c r="E46" s="36" t="str">
        <f>LOOKUP($A46,Students!$A$4:$A1046,Students!$F$4:$F$1016)</f>
        <v/>
      </c>
      <c r="F46" s="49"/>
      <c r="G46" t="str">
        <f t="shared" si="5"/>
        <v>Erik Jensen</v>
      </c>
      <c r="H46" s="117" t="str">
        <f>Lookup($A46, Students!$A$4:$A$1016,Students!$K$4:$K$1016)</f>
        <v>Redmond</v>
      </c>
      <c r="I46" s="54" t="str">
        <f>Lookup($A46, Students!$A$4:$A$1016,Students!$H$4:$H1046)</f>
        <v>Inactive</v>
      </c>
      <c r="J46" s="54" t="str">
        <f>Lookup($A46, Students!$A$4:$A$1016,Students!$O$4:$O$1016)</f>
        <v>Adult</v>
      </c>
      <c r="K46" t="str">
        <f>Lookup($A46, Students!$A$4:$A$1016,Students!$N$4:$N$1016)</f>
        <v>2D</v>
      </c>
      <c r="L46" s="117" t="str">
        <f>Lookup($A46, Students!$A$4:$A$1016,Students!$M$4:$M$1016)</f>
        <v>1D</v>
      </c>
      <c r="M46" t="str">
        <f>Lookup($A46, Students!$A$4:$A$1016,Students!$AT$4:$AT$1016)</f>
        <v>House Designer</v>
      </c>
      <c r="N46" s="71">
        <f>Lookup($A46, Students!$A$4:$A$1016,Students!$P$4:$P$1016)</f>
        <v>27243</v>
      </c>
      <c r="O46" s="72">
        <f t="shared" si="6"/>
        <v>42917</v>
      </c>
      <c r="P46">
        <f>Lookup($A46, Students!$A$4:$A$1016,Students!$Q$4:$Q$1016)</f>
        <v>42</v>
      </c>
      <c r="U46" s="71" t="str">
        <f>Lookup($A46, Students!$A$4:$A$1016,Students!$G$4:$G$1016)</f>
        <v/>
      </c>
      <c r="V46" s="76">
        <f t="shared" si="7"/>
        <v>12</v>
      </c>
      <c r="W46" s="76">
        <f t="shared" si="8"/>
        <v>1899</v>
      </c>
      <c r="X46" s="81" t="str">
        <f>IF($U46="","-",U46+Timeframes!$B$3)</f>
        <v>-</v>
      </c>
      <c r="Y46" s="82"/>
      <c r="Z46" s="17" t="str">
        <f t="shared" si="9"/>
        <v>-</v>
      </c>
      <c r="AA46" s="81" t="str">
        <f>IF($U46="","-",X46+Timeframes!$C$3)</f>
        <v>-</v>
      </c>
      <c r="AB46" s="82"/>
      <c r="AC46" s="17" t="str">
        <f t="shared" si="10"/>
        <v>-</v>
      </c>
      <c r="AD46" s="81" t="str">
        <f>IF($U46="","-",AA46+Timeframes!$D$3)</f>
        <v>-</v>
      </c>
      <c r="AE46" s="82"/>
      <c r="AF46" s="17" t="str">
        <f t="shared" si="1"/>
        <v>-</v>
      </c>
      <c r="AG46" s="81" t="str">
        <f>IF($U46="","-",AD46+Timeframes!$E$3)</f>
        <v>-</v>
      </c>
      <c r="AH46" s="82"/>
      <c r="AI46" s="17" t="str">
        <f t="shared" si="2"/>
        <v>-</v>
      </c>
      <c r="AJ46" s="81" t="str">
        <f>IF($U46="","-",AG46+Timeframes!$F$3)</f>
        <v>-</v>
      </c>
      <c r="AK46" s="82"/>
      <c r="AL46" s="17" t="str">
        <f t="shared" si="3"/>
        <v>-</v>
      </c>
      <c r="AM46" s="81" t="str">
        <f>IF($U46="","-",AJ46+Timeframes!$G$3)</f>
        <v>-</v>
      </c>
      <c r="AN46" s="82"/>
      <c r="AO46" s="17" t="str">
        <f t="shared" si="4"/>
        <v>-</v>
      </c>
      <c r="AP46" s="81" t="str">
        <f>IF($U46="","-",AM46+Timeframes!$H$3)</f>
        <v>-</v>
      </c>
      <c r="AQ46" s="82"/>
      <c r="AR46" s="82"/>
    </row>
    <row r="47" ht="15.75" hidden="1" customHeight="1">
      <c r="A47" s="36">
        <v>46.0</v>
      </c>
      <c r="B47" s="36" t="str">
        <f>LOOKUP($A47,Students!$A$4:$A$1016,Students!$C$4:$C$1016)</f>
        <v>Helga</v>
      </c>
      <c r="C47" s="36" t="str">
        <f>LOOKUP($A47,Students!$A$4:$A$1016,Students!$D$4:$D$1016)</f>
        <v/>
      </c>
      <c r="D47" s="36" t="str">
        <f>LOOKUP($A47,Students!$A$4:$A$1016,Students!$E$4:$E$1016)</f>
        <v>Ding</v>
      </c>
      <c r="E47" s="36" t="str">
        <f>LOOKUP($A47,Students!$A$4:$A1047,Students!$F$4:$F$1016)</f>
        <v/>
      </c>
      <c r="F47" s="49"/>
      <c r="G47" t="str">
        <f t="shared" si="5"/>
        <v>Helga Ding</v>
      </c>
      <c r="H47" s="117" t="str">
        <f>Lookup($A47, Students!$A$4:$A$1016,Students!$K$4:$K$1016)</f>
        <v>Redmond</v>
      </c>
      <c r="I47" s="54" t="str">
        <f>Lookup($A47, Students!$A$4:$A$1016,Students!$H$4:$H1047)</f>
        <v>Active</v>
      </c>
      <c r="J47" s="54" t="str">
        <f>Lookup($A47, Students!$A$4:$A$1016,Students!$O$4:$O$1016)</f>
        <v>Instructor</v>
      </c>
      <c r="K47" t="str">
        <f>Lookup($A47, Students!$A$4:$A$1016,Students!$N$4:$N$1016)</f>
        <v>2D</v>
      </c>
      <c r="L47" s="117" t="str">
        <f>Lookup($A47, Students!$A$4:$A$1016,Students!$M$4:$M$1016)</f>
        <v>1D</v>
      </c>
      <c r="M47" t="str">
        <f>Lookup($A47, Students!$A$4:$A$1016,Students!$AT$4:$AT$1016)</f>
        <v>Dir. Of Operations</v>
      </c>
      <c r="N47" s="71">
        <f>Lookup($A47, Students!$A$4:$A$1016,Students!$P$4:$P$1016)</f>
        <v>20772</v>
      </c>
      <c r="O47" s="72">
        <f t="shared" si="6"/>
        <v>42917</v>
      </c>
      <c r="P47">
        <f>Lookup($A47, Students!$A$4:$A$1016,Students!$Q$4:$Q$1016)</f>
        <v>60</v>
      </c>
      <c r="U47" s="71">
        <f>Lookup($A47, Students!$A$4:$A$1016,Students!$G$4:$G$1016)</f>
        <v>40513</v>
      </c>
      <c r="V47" s="76">
        <f t="shared" si="7"/>
        <v>12</v>
      </c>
      <c r="W47" s="76">
        <f t="shared" si="8"/>
        <v>2010</v>
      </c>
      <c r="X47" s="81">
        <f>IF($U47="","-",U47+Timeframes!$B$3)</f>
        <v>40558</v>
      </c>
      <c r="Y47" s="82"/>
      <c r="Z47" s="17" t="str">
        <f t="shared" si="9"/>
        <v>-</v>
      </c>
      <c r="AA47" s="81">
        <f>IF($U47="","-",X47+Timeframes!$C$3)</f>
        <v>40603</v>
      </c>
      <c r="AB47" s="82"/>
      <c r="AC47" s="17" t="str">
        <f t="shared" si="10"/>
        <v>-</v>
      </c>
      <c r="AD47" s="81">
        <f>IF($U47="","-",AA47+Timeframes!$D$3)</f>
        <v>40663</v>
      </c>
      <c r="AE47" s="82"/>
      <c r="AF47" s="17" t="str">
        <f t="shared" si="1"/>
        <v>-</v>
      </c>
      <c r="AG47" s="81">
        <f>IF($U47="","-",AD47+Timeframes!$E$3)</f>
        <v>40723</v>
      </c>
      <c r="AH47" s="82"/>
      <c r="AI47" s="17" t="str">
        <f t="shared" si="2"/>
        <v>-</v>
      </c>
      <c r="AJ47" s="81">
        <f>IF($U47="","-",AG47+Timeframes!$F$3)</f>
        <v>40903</v>
      </c>
      <c r="AK47" s="82"/>
      <c r="AL47" s="17" t="str">
        <f t="shared" si="3"/>
        <v>-</v>
      </c>
      <c r="AM47" s="81">
        <f>IF($U47="","-",AJ47+Timeframes!$G$3)</f>
        <v>41083</v>
      </c>
      <c r="AN47" s="82"/>
      <c r="AO47" s="17" t="str">
        <f t="shared" si="4"/>
        <v>-</v>
      </c>
      <c r="AP47" s="81">
        <f>IF($U47="","-",AM47+Timeframes!$H$3)</f>
        <v>41263</v>
      </c>
      <c r="AQ47" s="82"/>
      <c r="AR47" s="82"/>
    </row>
    <row r="48" ht="15.75" customHeight="1">
      <c r="A48" s="36">
        <v>47.0</v>
      </c>
      <c r="B48" s="36" t="str">
        <f>LOOKUP($A48,Students!$A$4:$A$1016,Students!$C$4:$C$1016)</f>
        <v>Trinity</v>
      </c>
      <c r="C48" s="36" t="str">
        <f>LOOKUP($A48,Students!$A$4:$A$1016,Students!$D$4:$D$1016)</f>
        <v/>
      </c>
      <c r="D48" s="36" t="str">
        <f>LOOKUP($A48,Students!$A$4:$A$1016,Students!$E$4:$E$1016)</f>
        <v>Perreault</v>
      </c>
      <c r="E48" s="36" t="str">
        <f>LOOKUP($A48,Students!$A$4:$A1048,Students!$F$4:$F$1016)</f>
        <v/>
      </c>
      <c r="F48" s="49"/>
      <c r="G48" t="str">
        <f t="shared" si="5"/>
        <v>Trinity Perreault</v>
      </c>
      <c r="H48" s="117" t="str">
        <f>Lookup($A48, Students!$A$4:$A$1016,Students!$K$4:$K$1016)</f>
        <v>Redmond</v>
      </c>
      <c r="I48" s="54" t="str">
        <f>Lookup($A48, Students!$A$4:$A$1016,Students!$H$4:$H1048)</f>
        <v>Inactive</v>
      </c>
      <c r="J48" s="54" t="str">
        <f>Lookup($A48, Students!$A$4:$A$1016,Students!$O$4:$O$1016)</f>
        <v>Adult</v>
      </c>
      <c r="K48" t="str">
        <f>Lookup($A48, Students!$A$4:$A$1016,Students!$N$4:$N$1016)</f>
        <v>2D</v>
      </c>
      <c r="L48" s="117" t="str">
        <f>Lookup($A48, Students!$A$4:$A$1016,Students!$M$4:$M$1016)</f>
        <v>1D</v>
      </c>
      <c r="M48" t="str">
        <f>Lookup($A48, Students!$A$4:$A$1016,Students!$AT$4:$AT$1016)</f>
        <v>Chef / Cook</v>
      </c>
      <c r="N48" s="71">
        <f>Lookup($A48, Students!$A$4:$A$1016,Students!$P$4:$P$1016)</f>
        <v>31043</v>
      </c>
      <c r="O48" s="72">
        <f t="shared" si="6"/>
        <v>42917</v>
      </c>
      <c r="P48">
        <f>Lookup($A48, Students!$A$4:$A$1016,Students!$Q$4:$Q$1016)</f>
        <v>32</v>
      </c>
      <c r="U48" s="71">
        <f>Lookup($A48, Students!$A$4:$A$1016,Students!$G$4:$G$1016)</f>
        <v>42219</v>
      </c>
      <c r="V48" s="76">
        <f t="shared" si="7"/>
        <v>8</v>
      </c>
      <c r="W48" s="76">
        <f t="shared" si="8"/>
        <v>2015</v>
      </c>
      <c r="X48" s="81">
        <f>IF($U48="","-",U48+Timeframes!$B$3)</f>
        <v>42264</v>
      </c>
      <c r="Y48" s="82"/>
      <c r="Z48" s="17" t="str">
        <f t="shared" si="9"/>
        <v>-</v>
      </c>
      <c r="AA48" s="81">
        <f>IF($U48="","-",X48+Timeframes!$C$3)</f>
        <v>42309</v>
      </c>
      <c r="AB48" s="82"/>
      <c r="AC48" s="17" t="str">
        <f t="shared" si="10"/>
        <v>-</v>
      </c>
      <c r="AD48" s="81">
        <f>IF($U48="","-",AA48+Timeframes!$D$3)</f>
        <v>42369</v>
      </c>
      <c r="AE48" s="82"/>
      <c r="AF48" s="17" t="str">
        <f t="shared" si="1"/>
        <v>-</v>
      </c>
      <c r="AG48" s="81">
        <f>IF($U48="","-",AD48+Timeframes!$E$3)</f>
        <v>42429</v>
      </c>
      <c r="AH48" s="82"/>
      <c r="AI48" s="17" t="str">
        <f t="shared" si="2"/>
        <v>-</v>
      </c>
      <c r="AJ48" s="81">
        <f>IF($U48="","-",AG48+Timeframes!$F$3)</f>
        <v>42609</v>
      </c>
      <c r="AK48" s="82"/>
      <c r="AL48" s="17" t="str">
        <f t="shared" si="3"/>
        <v>-</v>
      </c>
      <c r="AM48" s="81">
        <f>IF($U48="","-",AJ48+Timeframes!$G$3)</f>
        <v>42789</v>
      </c>
      <c r="AN48" s="82"/>
      <c r="AO48" s="17" t="str">
        <f t="shared" si="4"/>
        <v>-</v>
      </c>
      <c r="AP48" s="81">
        <f>IF($U48="","-",AM48+Timeframes!$H$3)</f>
        <v>42969</v>
      </c>
      <c r="AQ48" s="82"/>
      <c r="AR48" s="82"/>
    </row>
    <row r="49" ht="15.75" customHeight="1">
      <c r="A49" s="36">
        <v>48.0</v>
      </c>
      <c r="B49" s="36" t="str">
        <f>LOOKUP($A49,Students!$A$4:$A$1016,Students!$C$4:$C$1016)</f>
        <v>Noel</v>
      </c>
      <c r="C49" s="36" t="str">
        <f>LOOKUP($A49,Students!$A$4:$A$1016,Students!$D$4:$D$1016)</f>
        <v/>
      </c>
      <c r="D49" s="36" t="str">
        <f>LOOKUP($A49,Students!$A$4:$A$1016,Students!$E$4:$E$1016)</f>
        <v>Mejia</v>
      </c>
      <c r="E49" s="36" t="str">
        <f>LOOKUP($A49,Students!$A$4:$A1049,Students!$F$4:$F$1016)</f>
        <v/>
      </c>
      <c r="F49" s="49"/>
      <c r="G49" t="str">
        <f t="shared" si="5"/>
        <v>Noel Mejia</v>
      </c>
      <c r="H49" s="117" t="str">
        <f>Lookup($A49, Students!$A$4:$A$1016,Students!$K$4:$K$1016)</f>
        <v>Redmond</v>
      </c>
      <c r="I49" s="54" t="str">
        <f>Lookup($A49, Students!$A$4:$A$1016,Students!$H$4:$H1049)</f>
        <v>Dropped</v>
      </c>
      <c r="J49" s="54" t="str">
        <f>Lookup($A49, Students!$A$4:$A$1016,Students!$O$4:$O$1016)</f>
        <v>Adult</v>
      </c>
      <c r="K49" s="117" t="str">
        <f>Lookup($A49, Students!$A$4:$A$1016,Students!$N$4:$N$1016)</f>
        <v>1D</v>
      </c>
      <c r="L49" s="117" t="str">
        <f>Lookup($A49, Students!$A$4:$A$1016,Students!$M$4:$M$1016)</f>
        <v>6S</v>
      </c>
      <c r="M49" s="117" t="str">
        <f>Lookup($A49, Students!$A$4:$A$1016,Students!$AT$4:$AT$1016)</f>
        <v>Delivers papers, babysits</v>
      </c>
      <c r="N49" s="71">
        <f>Lookup($A49, Students!$A$4:$A$1016,Students!$P$4:$P$1016)</f>
        <v>23699</v>
      </c>
      <c r="O49" s="72">
        <f t="shared" si="6"/>
        <v>42917</v>
      </c>
      <c r="P49">
        <f>Lookup($A49, Students!$A$4:$A$1016,Students!$Q$4:$Q$1016)</f>
        <v>52</v>
      </c>
      <c r="U49" s="71">
        <f>Lookup($A49, Students!$A$4:$A$1016,Students!$G$4:$G$1016)</f>
        <v>40920</v>
      </c>
      <c r="V49" s="76">
        <f t="shared" si="7"/>
        <v>1</v>
      </c>
      <c r="W49" s="76">
        <f t="shared" si="8"/>
        <v>2012</v>
      </c>
      <c r="X49" s="81">
        <f>IF($U49="","-",U49+Timeframes!$B$3)</f>
        <v>40965</v>
      </c>
      <c r="Y49" s="82"/>
      <c r="Z49" s="17" t="str">
        <f t="shared" si="9"/>
        <v>-</v>
      </c>
      <c r="AA49" s="81">
        <f>IF($U49="","-",X49+Timeframes!$C$3)</f>
        <v>41010</v>
      </c>
      <c r="AB49" s="82"/>
      <c r="AC49" s="17" t="str">
        <f t="shared" si="10"/>
        <v>-</v>
      </c>
      <c r="AD49" s="81">
        <f>IF($U49="","-",AA49+Timeframes!$D$3)</f>
        <v>41070</v>
      </c>
      <c r="AE49" s="82"/>
      <c r="AF49" s="17" t="str">
        <f t="shared" si="1"/>
        <v>-</v>
      </c>
      <c r="AG49" s="81">
        <f>IF($U49="","-",AD49+Timeframes!$E$3)</f>
        <v>41130</v>
      </c>
      <c r="AH49" s="82"/>
      <c r="AI49" s="17" t="str">
        <f t="shared" si="2"/>
        <v>-</v>
      </c>
      <c r="AJ49" s="81">
        <f>IF($U49="","-",AG49+Timeframes!$F$3)</f>
        <v>41310</v>
      </c>
      <c r="AK49" s="82"/>
      <c r="AL49" s="17" t="str">
        <f t="shared" si="3"/>
        <v>-</v>
      </c>
      <c r="AM49" s="81">
        <f>IF($U49="","-",AJ49+Timeframes!$G$3)</f>
        <v>41490</v>
      </c>
      <c r="AN49" s="82"/>
      <c r="AO49" s="17" t="str">
        <f t="shared" si="4"/>
        <v>-</v>
      </c>
      <c r="AP49" s="81">
        <f>IF($U49="","-",AM49+Timeframes!$H$3)</f>
        <v>41670</v>
      </c>
      <c r="AQ49" s="82"/>
      <c r="AR49" s="82"/>
    </row>
    <row r="50" ht="15.75" customHeight="1">
      <c r="A50" s="36">
        <v>49.0</v>
      </c>
      <c r="B50" s="36" t="str">
        <f>LOOKUP($A50,Students!$A$4:$A$1016,Students!$C$4:$C$1016)</f>
        <v>Sofia</v>
      </c>
      <c r="C50" s="36" t="str">
        <f>LOOKUP($A50,Students!$A$4:$A$1016,Students!$D$4:$D$1016)</f>
        <v/>
      </c>
      <c r="D50" s="36" t="str">
        <f>LOOKUP($A50,Students!$A$4:$A$1016,Students!$E$4:$E$1016)</f>
        <v>Marshak</v>
      </c>
      <c r="E50" s="36" t="str">
        <f>LOOKUP($A50,Students!$A$4:$A1050,Students!$F$4:$F$1016)</f>
        <v/>
      </c>
      <c r="F50" s="49"/>
      <c r="G50" t="str">
        <f t="shared" si="5"/>
        <v>Sofia Marshak</v>
      </c>
      <c r="H50" s="117" t="str">
        <f>Lookup($A50, Students!$A$4:$A$1016,Students!$K$4:$K$1016)</f>
        <v>Redmond</v>
      </c>
      <c r="I50" s="54" t="str">
        <f>Lookup($A50, Students!$A$4:$A$1016,Students!$H$4:$H1050)</f>
        <v>Dropped</v>
      </c>
      <c r="J50" s="54" t="str">
        <f>Lookup($A50, Students!$A$4:$A$1016,Students!$O$4:$O$1016)</f>
        <v>Adult</v>
      </c>
      <c r="K50" s="117" t="str">
        <f>Lookup($A50, Students!$A$4:$A$1016,Students!$N$4:$N$1016)</f>
        <v>1D</v>
      </c>
      <c r="L50" s="117" t="str">
        <f>Lookup($A50, Students!$A$4:$A$1016,Students!$M$4:$M$1016)</f>
        <v>4S</v>
      </c>
      <c r="M50" t="str">
        <f>Lookup($A50, Students!$A$4:$A$1016,Students!$AT$4:$AT$1016)</f>
        <v>School Teacher</v>
      </c>
      <c r="N50" s="71">
        <f>Lookup($A50, Students!$A$4:$A$1016,Students!$P$4:$P$1016)</f>
        <v>28517</v>
      </c>
      <c r="O50" s="72">
        <f t="shared" si="6"/>
        <v>42917</v>
      </c>
      <c r="P50">
        <f>Lookup($A50, Students!$A$4:$A$1016,Students!$Q$4:$Q$1016)</f>
        <v>39</v>
      </c>
      <c r="U50" s="71" t="str">
        <f>Lookup($A50, Students!$A$4:$A$1016,Students!$G$4:$G$1016)</f>
        <v/>
      </c>
      <c r="V50" s="76">
        <f t="shared" si="7"/>
        <v>12</v>
      </c>
      <c r="W50" s="76">
        <f t="shared" si="8"/>
        <v>1899</v>
      </c>
      <c r="X50" s="81" t="str">
        <f>IF($U50="","-",U50+Timeframes!$B$3)</f>
        <v>-</v>
      </c>
      <c r="Y50" s="82"/>
      <c r="Z50" s="17" t="str">
        <f t="shared" si="9"/>
        <v>-</v>
      </c>
      <c r="AA50" s="81" t="str">
        <f>IF($U50="","-",X50+Timeframes!$C$3)</f>
        <v>-</v>
      </c>
      <c r="AB50" s="82"/>
      <c r="AC50" s="17" t="str">
        <f t="shared" si="10"/>
        <v>-</v>
      </c>
      <c r="AD50" s="81" t="str">
        <f>IF($U50="","-",AA50+Timeframes!$D$3)</f>
        <v>-</v>
      </c>
      <c r="AE50" s="82"/>
      <c r="AF50" s="17" t="str">
        <f t="shared" si="1"/>
        <v>-</v>
      </c>
      <c r="AG50" s="81" t="str">
        <f>IF($U50="","-",AD50+Timeframes!$E$3)</f>
        <v>-</v>
      </c>
      <c r="AH50" s="82"/>
      <c r="AI50" s="17" t="str">
        <f t="shared" si="2"/>
        <v>-</v>
      </c>
      <c r="AJ50" s="81" t="str">
        <f>IF($U50="","-",AG50+Timeframes!$F$3)</f>
        <v>-</v>
      </c>
      <c r="AK50" s="82"/>
      <c r="AL50" s="17" t="str">
        <f t="shared" si="3"/>
        <v>-</v>
      </c>
      <c r="AM50" s="81" t="str">
        <f>IF($U50="","-",AJ50+Timeframes!$G$3)</f>
        <v>-</v>
      </c>
      <c r="AN50" s="82"/>
      <c r="AO50" s="17" t="str">
        <f t="shared" si="4"/>
        <v>-</v>
      </c>
      <c r="AP50" s="81" t="str">
        <f>IF($U50="","-",AM50+Timeframes!$H$3)</f>
        <v>-</v>
      </c>
      <c r="AQ50" s="82"/>
      <c r="AR50" s="82"/>
    </row>
    <row r="51" ht="15.75" customHeight="1">
      <c r="A51" s="36">
        <v>50.0</v>
      </c>
      <c r="B51" s="36" t="str">
        <f>LOOKUP($A51,Students!$A$4:$A$1016,Students!$C$4:$C$1016)</f>
        <v>Shankar</v>
      </c>
      <c r="C51" s="36" t="str">
        <f>LOOKUP($A51,Students!$A$4:$A$1016,Students!$D$4:$D$1016)</f>
        <v/>
      </c>
      <c r="D51" s="36" t="str">
        <f>LOOKUP($A51,Students!$A$4:$A$1016,Students!$E$4:$E$1016)</f>
        <v>Vaidyanathan</v>
      </c>
      <c r="E51" s="36" t="str">
        <f>LOOKUP($A51,Students!$A$4:$A1051,Students!$F$4:$F$1016)</f>
        <v/>
      </c>
      <c r="F51" s="49"/>
      <c r="G51" t="str">
        <f t="shared" si="5"/>
        <v>Shankar Vaidyanathan</v>
      </c>
      <c r="H51" s="117" t="str">
        <f>Lookup($A51, Students!$A$4:$A$1016,Students!$K$4:$K$1016)</f>
        <v>Redmond</v>
      </c>
      <c r="I51" s="54" t="str">
        <f>Lookup($A51, Students!$A$4:$A$1016,Students!$H$4:$H1051)</f>
        <v>Active</v>
      </c>
      <c r="J51" s="54" t="str">
        <f>Lookup($A51, Students!$A$4:$A$1016,Students!$O$4:$O$1016)</f>
        <v>Adult</v>
      </c>
      <c r="K51" s="117" t="str">
        <f>Lookup($A51, Students!$A$4:$A$1016,Students!$N$4:$N$1016)</f>
        <v>1D</v>
      </c>
      <c r="L51" t="str">
        <f>Lookup($A51, Students!$A$4:$A$1016,Students!$M$4:$M$1016)</f>
        <v>4S</v>
      </c>
      <c r="M51" t="str">
        <f>Lookup($A51, Students!$A$4:$A$1016,Students!$AT$4:$AT$1016)</f>
        <v>Design &amp; Development</v>
      </c>
      <c r="N51" s="71">
        <f>Lookup($A51, Students!$A$4:$A$1016,Students!$P$4:$P$1016)</f>
        <v>24276</v>
      </c>
      <c r="O51" s="72">
        <f t="shared" si="6"/>
        <v>42917</v>
      </c>
      <c r="P51">
        <f>Lookup($A51, Students!$A$4:$A$1016,Students!$Q$4:$Q$1016)</f>
        <v>51</v>
      </c>
      <c r="U51" s="71">
        <f>Lookup($A51, Students!$A$4:$A$1016,Students!$G$4:$G$1016)</f>
        <v>41591</v>
      </c>
      <c r="V51" s="76">
        <f t="shared" si="7"/>
        <v>11</v>
      </c>
      <c r="W51" s="76">
        <f t="shared" si="8"/>
        <v>2013</v>
      </c>
      <c r="X51" s="81">
        <f>IF($U51="","-",U51+Timeframes!$B$3)</f>
        <v>41636</v>
      </c>
      <c r="Y51" s="82"/>
      <c r="Z51" s="17" t="str">
        <f t="shared" si="9"/>
        <v>-</v>
      </c>
      <c r="AA51" s="81">
        <f>IF($U51="","-",X51+Timeframes!$C$3)</f>
        <v>41681</v>
      </c>
      <c r="AB51" s="82"/>
      <c r="AC51" s="17" t="str">
        <f t="shared" si="10"/>
        <v>-</v>
      </c>
      <c r="AD51" s="81">
        <f>IF($U51="","-",AA51+Timeframes!$D$3)</f>
        <v>41741</v>
      </c>
      <c r="AF51" s="17" t="str">
        <f t="shared" si="1"/>
        <v>-</v>
      </c>
      <c r="AG51" s="81">
        <f>IF($U51="","-",AD51+Timeframes!$E$3)</f>
        <v>41801</v>
      </c>
      <c r="AH51" s="82">
        <v>42754.0</v>
      </c>
      <c r="AI51" s="17" t="str">
        <f t="shared" si="2"/>
        <v>!</v>
      </c>
      <c r="AJ51" s="81">
        <f>IF($U51="","-",AG51+Timeframes!$F$3)</f>
        <v>41981</v>
      </c>
      <c r="AK51" s="82"/>
      <c r="AL51" s="17" t="str">
        <f t="shared" si="3"/>
        <v>-</v>
      </c>
      <c r="AM51" s="81">
        <f>IF($U51="","-",AJ51+Timeframes!$G$3)</f>
        <v>42161</v>
      </c>
      <c r="AN51" s="82"/>
      <c r="AO51" s="17" t="str">
        <f t="shared" si="4"/>
        <v>-</v>
      </c>
      <c r="AP51" s="81">
        <f>IF($U51="","-",AM51+Timeframes!$H$3)</f>
        <v>42341</v>
      </c>
      <c r="AQ51" s="82"/>
      <c r="AR51" s="82"/>
    </row>
    <row r="52" ht="15.75" customHeight="1">
      <c r="A52" s="36">
        <v>51.0</v>
      </c>
      <c r="B52" s="36" t="str">
        <f>LOOKUP($A52,Students!$A$4:$A$1016,Students!$C$4:$C$1016)</f>
        <v>Susan</v>
      </c>
      <c r="C52" s="36" t="str">
        <f>LOOKUP($A52,Students!$A$4:$A$1016,Students!$D$4:$D$1016)</f>
        <v/>
      </c>
      <c r="D52" s="36" t="str">
        <f>LOOKUP($A52,Students!$A$4:$A$1016,Students!$E$4:$E$1016)</f>
        <v>Park</v>
      </c>
      <c r="E52" s="36" t="str">
        <f>LOOKUP($A52,Students!$A$4:$A1052,Students!$F$4:$F$1016)</f>
        <v/>
      </c>
      <c r="F52" s="49"/>
      <c r="G52" t="str">
        <f t="shared" si="5"/>
        <v>Susan Park</v>
      </c>
      <c r="H52" s="117" t="str">
        <f>Lookup($A52, Students!$A$4:$A$1016,Students!$K$4:$K$1016)</f>
        <v>Redmond</v>
      </c>
      <c r="I52" s="54" t="str">
        <f>Lookup($A52, Students!$A$4:$A$1016,Students!$H$4:$H1052)</f>
        <v>Dropped</v>
      </c>
      <c r="J52" s="54" t="str">
        <f>Lookup($A52, Students!$A$4:$A$1016,Students!$O$4:$O$1016)</f>
        <v>Adult</v>
      </c>
      <c r="K52" s="117" t="str">
        <f>Lookup($A52, Students!$A$4:$A$1016,Students!$N$4:$N$1016)</f>
        <v>1D</v>
      </c>
      <c r="L52" s="117" t="str">
        <f>Lookup($A52, Students!$A$4:$A$1016,Students!$M$4:$M$1016)</f>
        <v>2S</v>
      </c>
      <c r="M52" t="str">
        <f>Lookup($A52, Students!$A$4:$A$1016,Students!$AT$4:$AT$1016)</f>
        <v>Real Estate</v>
      </c>
      <c r="N52" s="71">
        <f>Lookup($A52, Students!$A$4:$A$1016,Students!$P$4:$P$1016)</f>
        <v>16575</v>
      </c>
      <c r="O52" s="72">
        <f t="shared" si="6"/>
        <v>42917</v>
      </c>
      <c r="P52">
        <f>Lookup($A52, Students!$A$4:$A$1016,Students!$Q$4:$Q$1016)</f>
        <v>72</v>
      </c>
      <c r="U52" s="71">
        <f>Lookup($A52, Students!$A$4:$A$1016,Students!$G$4:$G$1016)</f>
        <v>41838</v>
      </c>
      <c r="V52" s="76">
        <f t="shared" si="7"/>
        <v>7</v>
      </c>
      <c r="W52" s="76">
        <f t="shared" si="8"/>
        <v>2014</v>
      </c>
      <c r="X52" s="172">
        <f>IF($U52="","-",U52+Timeframes!$B$3)</f>
        <v>41883</v>
      </c>
      <c r="Y52" s="173"/>
      <c r="Z52" s="174" t="str">
        <f t="shared" si="9"/>
        <v>-</v>
      </c>
      <c r="AA52" s="172">
        <f>IF($U52="","-",X52+Timeframes!$C$3)</f>
        <v>41928</v>
      </c>
      <c r="AB52" s="173"/>
      <c r="AC52" s="174" t="str">
        <f t="shared" si="10"/>
        <v>-</v>
      </c>
      <c r="AD52" s="172">
        <f>IF($U52="","-",AA52+Timeframes!$D$3)</f>
        <v>41988</v>
      </c>
      <c r="AE52" s="173"/>
      <c r="AF52" s="174" t="str">
        <f t="shared" si="1"/>
        <v>-</v>
      </c>
      <c r="AG52" s="172">
        <f>IF($U52="","-",AD52+Timeframes!$E$3)</f>
        <v>42048</v>
      </c>
      <c r="AH52" s="173"/>
      <c r="AI52" s="174" t="str">
        <f t="shared" si="2"/>
        <v>-</v>
      </c>
      <c r="AJ52" s="172">
        <f>IF($U52="","-",AG52+Timeframes!$F$3)</f>
        <v>42228</v>
      </c>
      <c r="AK52" s="173"/>
      <c r="AL52" s="174" t="str">
        <f t="shared" si="3"/>
        <v>-</v>
      </c>
      <c r="AM52" s="172">
        <f>IF($U52="","-",AJ52+Timeframes!$G$3)</f>
        <v>42408</v>
      </c>
      <c r="AN52" s="173"/>
      <c r="AO52" s="174" t="str">
        <f t="shared" si="4"/>
        <v>-</v>
      </c>
      <c r="AP52" s="172">
        <f>IF($U52="","-",AM52+Timeframes!$H$3)</f>
        <v>42588</v>
      </c>
      <c r="AQ52" s="173"/>
      <c r="AR52" s="173"/>
    </row>
    <row r="53" ht="15.75" customHeight="1">
      <c r="A53" s="36">
        <v>52.0</v>
      </c>
      <c r="B53" s="36" t="str">
        <f>LOOKUP($A53,Students!$A$4:$A$1016,Students!$C$4:$C$1016)</f>
        <v>Julie</v>
      </c>
      <c r="C53" s="36" t="str">
        <f>LOOKUP($A53,Students!$A$4:$A$1016,Students!$D$4:$D$1016)</f>
        <v/>
      </c>
      <c r="D53" s="36" t="str">
        <f>LOOKUP($A53,Students!$A$4:$A$1016,Students!$E$4:$E$1016)</f>
        <v>Madhusoodanan</v>
      </c>
      <c r="E53" s="36" t="str">
        <f>LOOKUP($A53,Students!$A$4:$A1053,Students!$F$4:$F$1016)</f>
        <v/>
      </c>
      <c r="F53" s="49"/>
      <c r="G53" t="str">
        <f t="shared" si="5"/>
        <v>Julie Madhusoodanan</v>
      </c>
      <c r="H53" s="117" t="str">
        <f>Lookup($A53, Students!$A$4:$A$1016,Students!$K$4:$K$1016)</f>
        <v>Redmond</v>
      </c>
      <c r="I53" s="54" t="str">
        <f>Lookup($A53, Students!$A$4:$A$1016,Students!$H$4:$H1053)</f>
        <v>Dropped</v>
      </c>
      <c r="J53" s="54" t="str">
        <f>Lookup($A53, Students!$A$4:$A$1016,Students!$O$4:$O$1016)</f>
        <v>Adult</v>
      </c>
      <c r="K53" s="117" t="str">
        <f>Lookup($A53, Students!$A$4:$A$1016,Students!$N$4:$N$1016)</f>
        <v>1D</v>
      </c>
      <c r="L53" s="117" t="str">
        <f>Lookup($A53, Students!$A$4:$A$1016,Students!$M$4:$M$1016)</f>
        <v>2S</v>
      </c>
      <c r="M53" t="str">
        <f>Lookup($A53, Students!$A$4:$A$1016,Students!$AT$4:$AT$1016)</f>
        <v>Homemaker</v>
      </c>
      <c r="N53" s="71">
        <f>Lookup($A53, Students!$A$4:$A$1016,Students!$P$4:$P$1016)</f>
        <v>27079</v>
      </c>
      <c r="O53" s="72">
        <f t="shared" si="6"/>
        <v>42917</v>
      </c>
      <c r="P53">
        <f>Lookup($A53, Students!$A$4:$A$1016,Students!$Q$4:$Q$1016)</f>
        <v>43</v>
      </c>
      <c r="U53" s="71">
        <f>Lookup($A53, Students!$A$4:$A$1016,Students!$G$4:$G$1016)</f>
        <v>41918</v>
      </c>
      <c r="V53" s="76">
        <f t="shared" si="7"/>
        <v>10</v>
      </c>
      <c r="W53" s="76">
        <f t="shared" si="8"/>
        <v>2014</v>
      </c>
      <c r="X53" s="172">
        <f>IF($U53="","-",U53+Timeframes!$B$3)</f>
        <v>41963</v>
      </c>
      <c r="Y53" s="173"/>
      <c r="Z53" s="174" t="str">
        <f t="shared" si="9"/>
        <v>-</v>
      </c>
      <c r="AA53" s="172">
        <f>IF($U53="","-",X53+Timeframes!$C$3)</f>
        <v>42008</v>
      </c>
      <c r="AB53" s="173"/>
      <c r="AC53" s="174" t="str">
        <f t="shared" si="10"/>
        <v>-</v>
      </c>
      <c r="AD53" s="172">
        <f>IF($U53="","-",AA53+Timeframes!$D$3)</f>
        <v>42068</v>
      </c>
      <c r="AE53" s="173"/>
      <c r="AF53" s="174" t="str">
        <f t="shared" si="1"/>
        <v>-</v>
      </c>
      <c r="AG53" s="172">
        <f>IF($U53="","-",AD53+Timeframes!$E$3)</f>
        <v>42128</v>
      </c>
      <c r="AH53" s="173"/>
      <c r="AI53" s="174" t="str">
        <f t="shared" si="2"/>
        <v>-</v>
      </c>
      <c r="AJ53" s="172">
        <f>IF($U53="","-",AG53+Timeframes!$F$3)</f>
        <v>42308</v>
      </c>
      <c r="AK53" s="173"/>
      <c r="AL53" s="174" t="str">
        <f t="shared" si="3"/>
        <v>-</v>
      </c>
      <c r="AM53" s="172">
        <f>IF($U53="","-",AJ53+Timeframes!$G$3)</f>
        <v>42488</v>
      </c>
      <c r="AN53" s="173"/>
      <c r="AO53" s="174" t="str">
        <f t="shared" si="4"/>
        <v>-</v>
      </c>
      <c r="AP53" s="172">
        <f>IF($U53="","-",AM53+Timeframes!$H$3)</f>
        <v>42668</v>
      </c>
      <c r="AQ53" s="173"/>
      <c r="AR53" s="173"/>
    </row>
    <row r="54" ht="15.75" customHeight="1">
      <c r="A54" s="36">
        <v>53.0</v>
      </c>
      <c r="B54" s="36" t="str">
        <f>LOOKUP($A54,Students!$A$4:$A$1016,Students!$C$4:$C$1016)</f>
        <v>Devi</v>
      </c>
      <c r="C54" s="36" t="str">
        <f>LOOKUP($A54,Students!$A$4:$A$1016,Students!$D$4:$D$1016)</f>
        <v/>
      </c>
      <c r="D54" s="36" t="str">
        <f>LOOKUP($A54,Students!$A$4:$A$1016,Students!$E$4:$E$1016)</f>
        <v>Nayar</v>
      </c>
      <c r="E54" s="36" t="str">
        <f>LOOKUP($A54,Students!$A$4:$A1054,Students!$F$4:$F$1016)</f>
        <v/>
      </c>
      <c r="F54" s="49"/>
      <c r="G54" t="str">
        <f t="shared" si="5"/>
        <v>Devi Nayar</v>
      </c>
      <c r="H54" s="117" t="str">
        <f>Lookup($A54, Students!$A$4:$A$1016,Students!$K$4:$K$1016)</f>
        <v>Redmond</v>
      </c>
      <c r="I54" s="54" t="str">
        <f>Lookup($A54, Students!$A$4:$A$1016,Students!$H$4:$H1054)</f>
        <v>Dropped</v>
      </c>
      <c r="J54" s="54" t="str">
        <f>Lookup($A54, Students!$A$4:$A$1016,Students!$O$4:$O$1016)</f>
        <v>Adult</v>
      </c>
      <c r="K54" s="117" t="str">
        <f>Lookup($A54, Students!$A$4:$A$1016,Students!$N$4:$N$1016)</f>
        <v>1D</v>
      </c>
      <c r="L54" s="117" t="str">
        <f>Lookup($A54, Students!$A$4:$A$1016,Students!$M$4:$M$1016)</f>
        <v>2S</v>
      </c>
      <c r="M54" t="str">
        <f>Lookup($A54, Students!$A$4:$A$1016,Students!$AT$4:$AT$1016)</f>
        <v>Software Engineer</v>
      </c>
      <c r="N54" s="71">
        <f>Lookup($A54, Students!$A$4:$A$1016,Students!$P$4:$P$1016)</f>
        <v>24972</v>
      </c>
      <c r="O54" s="72">
        <f t="shared" si="6"/>
        <v>42917</v>
      </c>
      <c r="P54">
        <f>Lookup($A54, Students!$A$4:$A$1016,Students!$Q$4:$Q$1016)</f>
        <v>49</v>
      </c>
      <c r="U54" s="71">
        <f>Lookup($A54, Students!$A$4:$A$1016,Students!$G$4:$G$1016)</f>
        <v>41981</v>
      </c>
      <c r="V54" s="76">
        <f t="shared" si="7"/>
        <v>12</v>
      </c>
      <c r="W54" s="76">
        <f t="shared" si="8"/>
        <v>2014</v>
      </c>
      <c r="X54" s="172">
        <f>IF($U54="","-",U54+Timeframes!$B$3)</f>
        <v>42026</v>
      </c>
      <c r="Y54" s="173"/>
      <c r="Z54" s="174" t="str">
        <f t="shared" si="9"/>
        <v>-</v>
      </c>
      <c r="AA54" s="172">
        <f>IF($U54="","-",X54+Timeframes!$C$3)</f>
        <v>42071</v>
      </c>
      <c r="AB54" s="173"/>
      <c r="AC54" s="174" t="str">
        <f t="shared" si="10"/>
        <v>-</v>
      </c>
      <c r="AD54" s="172">
        <f>IF($U54="","-",AA54+Timeframes!$D$3)</f>
        <v>42131</v>
      </c>
      <c r="AE54" s="173"/>
      <c r="AF54" s="174" t="str">
        <f t="shared" si="1"/>
        <v>-</v>
      </c>
      <c r="AG54" s="172">
        <f>IF($U54="","-",AD54+Timeframes!$E$3)</f>
        <v>42191</v>
      </c>
      <c r="AH54" s="173"/>
      <c r="AI54" s="174" t="str">
        <f t="shared" si="2"/>
        <v>-</v>
      </c>
      <c r="AJ54" s="172">
        <f>IF($U54="","-",AG54+Timeframes!$F$3)</f>
        <v>42371</v>
      </c>
      <c r="AK54" s="173"/>
      <c r="AL54" s="174" t="str">
        <f t="shared" si="3"/>
        <v>-</v>
      </c>
      <c r="AM54" s="172">
        <f>IF($U54="","-",AJ54+Timeframes!$G$3)</f>
        <v>42551</v>
      </c>
      <c r="AN54" s="173"/>
      <c r="AO54" s="174" t="str">
        <f t="shared" si="4"/>
        <v>-</v>
      </c>
      <c r="AP54" s="172">
        <f>IF($U54="","-",AM54+Timeframes!$H$3)</f>
        <v>42731</v>
      </c>
      <c r="AQ54" s="173"/>
      <c r="AR54" s="173"/>
    </row>
    <row r="55" ht="15.75" customHeight="1">
      <c r="A55" s="36">
        <v>54.0</v>
      </c>
      <c r="B55" s="36" t="str">
        <f>LOOKUP($A55,Students!$A$4:$A$1016,Students!$C$4:$C$1016)</f>
        <v>Nataliya</v>
      </c>
      <c r="C55" s="36" t="str">
        <f>LOOKUP($A55,Students!$A$4:$A$1016,Students!$D$4:$D$1016)</f>
        <v/>
      </c>
      <c r="D55" s="36" t="str">
        <f>LOOKUP($A55,Students!$A$4:$A$1016,Students!$E$4:$E$1016)</f>
        <v>Husar</v>
      </c>
      <c r="E55" s="36" t="str">
        <f>LOOKUP($A55,Students!$A$4:$A1055,Students!$F$4:$F$1016)</f>
        <v/>
      </c>
      <c r="F55" s="49"/>
      <c r="G55" t="str">
        <f t="shared" si="5"/>
        <v>Nataliya Husar</v>
      </c>
      <c r="H55" s="117" t="str">
        <f>Lookup($A55, Students!$A$4:$A$1016,Students!$K$4:$K$1016)</f>
        <v>Redmond</v>
      </c>
      <c r="I55" s="54" t="str">
        <f>Lookup($A55, Students!$A$4:$A$1016,Students!$H$4:$H1055)</f>
        <v>Dropped</v>
      </c>
      <c r="J55" s="54" t="str">
        <f>Lookup($A55, Students!$A$4:$A$1016,Students!$O$4:$O$1016)</f>
        <v>Adult</v>
      </c>
      <c r="K55" s="117" t="str">
        <f>Lookup($A55, Students!$A$4:$A$1016,Students!$N$4:$N$1016)</f>
        <v>1D</v>
      </c>
      <c r="L55" s="117" t="str">
        <f>Lookup($A55, Students!$A$4:$A$1016,Students!$M$4:$M$1016)</f>
        <v>1S</v>
      </c>
      <c r="M55" t="str">
        <f>Lookup($A55, Students!$A$4:$A$1016,Students!$AT$4:$AT$1016)</f>
        <v>Homemaker &amp; Mom</v>
      </c>
      <c r="N55" s="71">
        <f>Lookup($A55, Students!$A$4:$A$1016,Students!$P$4:$P$1016)</f>
        <v>27647</v>
      </c>
      <c r="O55" s="72">
        <f t="shared" si="6"/>
        <v>42917</v>
      </c>
      <c r="P55">
        <f>Lookup($A55, Students!$A$4:$A$1016,Students!$Q$4:$Q$1016)</f>
        <v>41</v>
      </c>
      <c r="U55" s="71">
        <f>Lookup($A55, Students!$A$4:$A$1016,Students!$G$4:$G$1016)</f>
        <v>42058</v>
      </c>
      <c r="V55" s="76">
        <f t="shared" si="7"/>
        <v>2</v>
      </c>
      <c r="W55" s="76">
        <f t="shared" si="8"/>
        <v>2015</v>
      </c>
      <c r="X55" s="172">
        <f>IF($U55="","-",U55+Timeframes!$B$3)</f>
        <v>42103</v>
      </c>
      <c r="Y55" s="173"/>
      <c r="Z55" s="174" t="str">
        <f t="shared" si="9"/>
        <v>-</v>
      </c>
      <c r="AA55" s="172">
        <f>IF($U55="","-",X55+Timeframes!$C$3)</f>
        <v>42148</v>
      </c>
      <c r="AB55" s="173"/>
      <c r="AC55" s="174" t="str">
        <f t="shared" si="10"/>
        <v>-</v>
      </c>
      <c r="AD55" s="172">
        <f>IF($U55="","-",AA55+Timeframes!$D$3)</f>
        <v>42208</v>
      </c>
      <c r="AE55" s="173"/>
      <c r="AF55" s="174" t="str">
        <f t="shared" si="1"/>
        <v>-</v>
      </c>
      <c r="AG55" s="172">
        <f>IF($U55="","-",AD55+Timeframes!$E$3)</f>
        <v>42268</v>
      </c>
      <c r="AH55" s="173"/>
      <c r="AI55" s="174" t="str">
        <f t="shared" si="2"/>
        <v>-</v>
      </c>
      <c r="AJ55" s="172">
        <f>IF($U55="","-",AG55+Timeframes!$F$3)</f>
        <v>42448</v>
      </c>
      <c r="AK55" s="173"/>
      <c r="AL55" s="174" t="str">
        <f t="shared" si="3"/>
        <v>-</v>
      </c>
      <c r="AM55" s="172">
        <f>IF($U55="","-",AJ55+Timeframes!$G$3)</f>
        <v>42628</v>
      </c>
      <c r="AN55" s="173"/>
      <c r="AO55" s="174" t="str">
        <f t="shared" si="4"/>
        <v>-</v>
      </c>
      <c r="AP55" s="172">
        <f>IF($U55="","-",AM55+Timeframes!$H$3)</f>
        <v>42808</v>
      </c>
      <c r="AQ55" s="173"/>
      <c r="AR55" s="173"/>
    </row>
    <row r="56" ht="15.75" customHeight="1">
      <c r="A56" s="36">
        <v>55.0</v>
      </c>
      <c r="B56" s="36" t="str">
        <f>LOOKUP($A56,Students!$A$4:$A$1016,Students!$C$4:$C$1016)</f>
        <v>Hannah</v>
      </c>
      <c r="C56" s="36" t="str">
        <f>LOOKUP($A56,Students!$A$4:$A$1016,Students!$D$4:$D$1016)</f>
        <v>C.</v>
      </c>
      <c r="D56" s="36" t="str">
        <f>LOOKUP($A56,Students!$A$4:$A$1016,Students!$E$4:$E$1016)</f>
        <v>White</v>
      </c>
      <c r="E56" s="36" t="str">
        <f>LOOKUP($A56,Students!$A$4:$A1056,Students!$F$4:$F$1016)</f>
        <v/>
      </c>
      <c r="F56" s="49"/>
      <c r="G56" t="str">
        <f t="shared" si="5"/>
        <v>Hannah White</v>
      </c>
      <c r="H56" s="117" t="str">
        <f>Lookup($A56, Students!$A$4:$A$1016,Students!$K$4:$K$1016)</f>
        <v>Redmond</v>
      </c>
      <c r="I56" s="54" t="str">
        <f>Lookup($A56, Students!$A$4:$A$1016,Students!$H$4:$H1056)</f>
        <v>Dropped</v>
      </c>
      <c r="J56" s="54" t="str">
        <f>Lookup($A56, Students!$A$4:$A$1016,Students!$O$4:$O$1016)</f>
        <v>Adult</v>
      </c>
      <c r="K56" s="117" t="str">
        <f>Lookup($A56, Students!$A$4:$A$1016,Students!$N$4:$N$1016)</f>
        <v>1D</v>
      </c>
      <c r="L56" t="str">
        <f>Lookup($A56, Students!$A$4:$A$1016,Students!$M$4:$M$1016)</f>
        <v>WB</v>
      </c>
      <c r="M56" s="117" t="str">
        <f>Lookup($A56, Students!$A$4:$A$1016,Students!$AT$4:$AT$1016)</f>
        <v/>
      </c>
      <c r="N56" s="71">
        <f>Lookup($A56, Students!$A$4:$A$1016,Students!$P$4:$P$1016)</f>
        <v>33610</v>
      </c>
      <c r="O56" s="72">
        <f t="shared" si="6"/>
        <v>42917</v>
      </c>
      <c r="P56">
        <f>Lookup($A56, Students!$A$4:$A$1016,Students!$Q$4:$Q$1016)</f>
        <v>25</v>
      </c>
      <c r="U56" s="71">
        <f>Lookup($A56, Students!$A$4:$A$1016,Students!$G$4:$G$1016)</f>
        <v>42248</v>
      </c>
      <c r="V56" s="76">
        <f t="shared" si="7"/>
        <v>9</v>
      </c>
      <c r="W56" s="76">
        <f t="shared" si="8"/>
        <v>2015</v>
      </c>
      <c r="X56" s="172">
        <f>IF($U56="","-",U56+Timeframes!$B$3)</f>
        <v>42293</v>
      </c>
      <c r="Y56" s="173"/>
      <c r="Z56" s="174" t="str">
        <f t="shared" si="9"/>
        <v>-</v>
      </c>
      <c r="AA56" s="172">
        <f>IF($U56="","-",X56+Timeframes!$C$3)</f>
        <v>42338</v>
      </c>
      <c r="AB56" s="173"/>
      <c r="AC56" s="174" t="str">
        <f t="shared" si="10"/>
        <v>-</v>
      </c>
      <c r="AD56" s="172">
        <f>IF($U56="","-",AA56+Timeframes!$D$3)</f>
        <v>42398</v>
      </c>
      <c r="AE56" s="173"/>
      <c r="AF56" s="174" t="str">
        <f t="shared" si="1"/>
        <v>-</v>
      </c>
      <c r="AG56" s="172">
        <f>IF($U56="","-",AD56+Timeframes!$E$3)</f>
        <v>42458</v>
      </c>
      <c r="AH56" s="173"/>
      <c r="AI56" s="174" t="str">
        <f t="shared" si="2"/>
        <v>-</v>
      </c>
      <c r="AJ56" s="172">
        <f>IF($U56="","-",AG56+Timeframes!$F$3)</f>
        <v>42638</v>
      </c>
      <c r="AK56" s="173"/>
      <c r="AL56" s="174" t="str">
        <f t="shared" si="3"/>
        <v>-</v>
      </c>
      <c r="AM56" s="172">
        <f>IF($U56="","-",AJ56+Timeframes!$G$3)</f>
        <v>42818</v>
      </c>
      <c r="AN56" s="173"/>
      <c r="AO56" s="174" t="str">
        <f t="shared" si="4"/>
        <v>-</v>
      </c>
      <c r="AP56" s="172">
        <f>IF($U56="","-",AM56+Timeframes!$H$3)</f>
        <v>42998</v>
      </c>
      <c r="AQ56" s="173"/>
      <c r="AR56" s="173"/>
    </row>
    <row r="57" ht="15.75" customHeight="1">
      <c r="A57" s="36">
        <v>56.0</v>
      </c>
      <c r="B57" s="36" t="str">
        <f>LOOKUP($A57,Students!$A$4:$A$1016,Students!$C$4:$C$1016)</f>
        <v>Jason</v>
      </c>
      <c r="C57" s="36" t="str">
        <f>LOOKUP($A57,Students!$A$4:$A$1016,Students!$D$4:$D$1016)</f>
        <v/>
      </c>
      <c r="D57" s="36" t="str">
        <f>LOOKUP($A57,Students!$A$4:$A$1016,Students!$E$4:$E$1016)</f>
        <v>Bakken-Fecker</v>
      </c>
      <c r="E57" s="36" t="str">
        <f>LOOKUP($A57,Students!$A$4:$A1057,Students!$F$4:$F$1016)</f>
        <v/>
      </c>
      <c r="F57" s="49"/>
      <c r="G57" t="str">
        <f t="shared" si="5"/>
        <v>Jason Bakken-Fecker</v>
      </c>
      <c r="H57" s="117" t="str">
        <f>Lookup($A57, Students!$A$4:$A$1016,Students!$K$4:$K$1016)</f>
        <v>Redmond</v>
      </c>
      <c r="I57" s="54" t="str">
        <f>Lookup($A57, Students!$A$4:$A$1016,Students!$H$4:$H1057)</f>
        <v>Active</v>
      </c>
      <c r="J57" s="54" t="str">
        <f>Lookup($A57, Students!$A$4:$A$1016,Students!$O$4:$O$1016)</f>
        <v>Adult</v>
      </c>
      <c r="K57" s="117" t="str">
        <f>Lookup($A57, Students!$A$4:$A$1016,Students!$N$4:$N$1016)</f>
        <v>1D</v>
      </c>
      <c r="L57" t="str">
        <f>Lookup($A57, Students!$A$4:$A$1016,Students!$M$4:$M$1016)</f>
        <v>1S</v>
      </c>
      <c r="M57" s="117" t="str">
        <f>Lookup($A57, Students!$A$4:$A$1016,Students!$AT$4:$AT$1016)</f>
        <v/>
      </c>
      <c r="N57" s="71">
        <f>Lookup($A57, Students!$A$4:$A$1016,Students!$P$4:$P$1016)</f>
        <v>32271</v>
      </c>
      <c r="O57" s="72">
        <f t="shared" si="6"/>
        <v>42917</v>
      </c>
      <c r="P57">
        <f>Lookup($A57, Students!$A$4:$A$1016,Students!$Q$4:$Q$1016)</f>
        <v>29</v>
      </c>
      <c r="U57" s="71">
        <f>Lookup($A57, Students!$A$4:$A$1016,Students!$G$4:$G$1016)</f>
        <v>42276</v>
      </c>
      <c r="V57" s="76">
        <f t="shared" si="7"/>
        <v>9</v>
      </c>
      <c r="W57" s="76">
        <f t="shared" si="8"/>
        <v>2015</v>
      </c>
      <c r="X57" s="81">
        <f>IF($U57="","-",U57+Timeframes!$B$3)</f>
        <v>42321</v>
      </c>
      <c r="Y57" s="82">
        <v>42342.0</v>
      </c>
      <c r="Z57" s="17" t="str">
        <f t="shared" si="9"/>
        <v>!</v>
      </c>
      <c r="AA57" s="81">
        <f>IF($U57="","-",X57+Timeframes!$C$3)</f>
        <v>42366</v>
      </c>
      <c r="AB57" s="82"/>
      <c r="AC57" s="17" t="str">
        <f t="shared" si="10"/>
        <v>-</v>
      </c>
      <c r="AD57" s="81">
        <f>IF($U57="","-",AA57+Timeframes!$D$3)</f>
        <v>42426</v>
      </c>
      <c r="AE57" s="82"/>
      <c r="AF57" s="17" t="str">
        <f t="shared" si="1"/>
        <v>-</v>
      </c>
      <c r="AG57" s="81">
        <f>IF($U57="","-",AD57+Timeframes!$E$3)</f>
        <v>42486</v>
      </c>
      <c r="AH57" s="82"/>
      <c r="AI57" s="17" t="str">
        <f t="shared" si="2"/>
        <v>-</v>
      </c>
      <c r="AJ57" s="81">
        <f>IF($U57="","-",AG57+Timeframes!$F$3)</f>
        <v>42666</v>
      </c>
      <c r="AK57" s="82"/>
      <c r="AL57" s="17" t="str">
        <f t="shared" si="3"/>
        <v>-</v>
      </c>
      <c r="AM57" s="81">
        <f>IF($U57="","-",AJ57+Timeframes!$G$3)</f>
        <v>42846</v>
      </c>
      <c r="AN57" s="82"/>
      <c r="AO57" s="17" t="str">
        <f t="shared" si="4"/>
        <v>-</v>
      </c>
      <c r="AP57" s="81">
        <f>IF($U57="","-",AM57+Timeframes!$H$3)</f>
        <v>43026</v>
      </c>
      <c r="AQ57" s="82"/>
      <c r="AR57" s="82"/>
    </row>
    <row r="58" ht="15.75" customHeight="1">
      <c r="A58" s="36">
        <v>57.0</v>
      </c>
      <c r="B58" s="36" t="str">
        <f>LOOKUP($A58,Students!$A$4:$A$1016,Students!$C$4:$C$1016)</f>
        <v>Monica</v>
      </c>
      <c r="C58" s="36" t="str">
        <f>LOOKUP($A58,Students!$A$4:$A$1016,Students!$D$4:$D$1016)</f>
        <v/>
      </c>
      <c r="D58" s="36" t="str">
        <f>LOOKUP($A58,Students!$A$4:$A$1016,Students!$E$4:$E$1016)</f>
        <v>Thompson</v>
      </c>
      <c r="E58" s="36" t="str">
        <f>LOOKUP($A58,Students!$A$4:$A1058,Students!$F$4:$F$1016)</f>
        <v/>
      </c>
      <c r="F58" s="49"/>
      <c r="G58" t="str">
        <f t="shared" si="5"/>
        <v>Monica Thompson</v>
      </c>
      <c r="H58" s="117" t="str">
        <f>Lookup($A58, Students!$A$4:$A$1016,Students!$K$4:$K$1016)</f>
        <v>Redmond</v>
      </c>
      <c r="I58" s="54" t="str">
        <f>Lookup($A58, Students!$A$4:$A$1016,Students!$H$4:$H1058)</f>
        <v>Dropped</v>
      </c>
      <c r="J58" s="54" t="str">
        <f>Lookup($A58, Students!$A$4:$A$1016,Students!$O$4:$O$1016)</f>
        <v>Adult</v>
      </c>
      <c r="K58" s="117" t="str">
        <f>Lookup($A58, Students!$A$4:$A$1016,Students!$N$4:$N$1016)</f>
        <v>1D</v>
      </c>
      <c r="L58" s="117" t="str">
        <f>Lookup($A58, Students!$A$4:$A$1016,Students!$M$4:$M$1016)</f>
        <v>WB</v>
      </c>
      <c r="M58" s="117" t="str">
        <f>Lookup($A58, Students!$A$4:$A$1016,Students!$AT$4:$AT$1016)</f>
        <v/>
      </c>
      <c r="N58" s="71">
        <f>Lookup($A58, Students!$A$4:$A$1016,Students!$P$4:$P$1016)</f>
        <v>42238</v>
      </c>
      <c r="O58" s="72">
        <f t="shared" si="6"/>
        <v>42917</v>
      </c>
      <c r="P58">
        <f>Lookup($A58, Students!$A$4:$A$1016,Students!$Q$4:$Q$1016)</f>
        <v>1</v>
      </c>
      <c r="U58" s="71">
        <f>Lookup($A58, Students!$A$4:$A$1016,Students!$G$4:$G$1016)</f>
        <v>42283</v>
      </c>
      <c r="V58" s="76">
        <f t="shared" si="7"/>
        <v>10</v>
      </c>
      <c r="W58" s="76">
        <f t="shared" si="8"/>
        <v>2015</v>
      </c>
      <c r="X58" s="81">
        <f>IF($U58="","-",U58+Timeframes!$B$3)</f>
        <v>42328</v>
      </c>
      <c r="Y58" s="82"/>
      <c r="Z58" s="17" t="str">
        <f t="shared" si="9"/>
        <v>-</v>
      </c>
      <c r="AA58" s="81">
        <f>IF($U58="","-",X58+Timeframes!$C$3)</f>
        <v>42373</v>
      </c>
      <c r="AB58" s="82"/>
      <c r="AC58" s="17" t="str">
        <f t="shared" si="10"/>
        <v>-</v>
      </c>
      <c r="AD58" s="81">
        <f>IF($U58="","-",AA58+Timeframes!$D$3)</f>
        <v>42433</v>
      </c>
      <c r="AE58" s="82"/>
      <c r="AF58" s="17" t="str">
        <f t="shared" si="1"/>
        <v>-</v>
      </c>
      <c r="AG58" s="81">
        <f>IF($U58="","-",AD58+Timeframes!$E$3)</f>
        <v>42493</v>
      </c>
      <c r="AH58" s="82"/>
      <c r="AI58" s="17" t="str">
        <f t="shared" si="2"/>
        <v>-</v>
      </c>
      <c r="AJ58" s="81">
        <f>IF($U58="","-",AG58+Timeframes!$F$3)</f>
        <v>42673</v>
      </c>
      <c r="AK58" s="82"/>
      <c r="AL58" s="17" t="str">
        <f t="shared" si="3"/>
        <v>-</v>
      </c>
      <c r="AM58" s="81">
        <f>IF($U58="","-",AJ58+Timeframes!$G$3)</f>
        <v>42853</v>
      </c>
      <c r="AN58" s="82"/>
      <c r="AO58" s="17" t="str">
        <f t="shared" si="4"/>
        <v>-</v>
      </c>
      <c r="AP58" s="81">
        <f>IF($U58="","-",AM58+Timeframes!$H$3)</f>
        <v>43033</v>
      </c>
      <c r="AQ58" s="82"/>
      <c r="AR58" s="82"/>
    </row>
    <row r="59" ht="15.75" customHeight="1">
      <c r="A59" s="36">
        <v>58.0</v>
      </c>
      <c r="B59" s="36" t="str">
        <f>LOOKUP($A59,Students!$A$4:$A$1016,Students!$C$4:$C$1016)</f>
        <v>Ahmed</v>
      </c>
      <c r="C59" s="36" t="str">
        <f>LOOKUP($A59,Students!$A$4:$A$1016,Students!$D$4:$D$1016)</f>
        <v/>
      </c>
      <c r="D59" s="36" t="str">
        <f>LOOKUP($A59,Students!$A$4:$A$1016,Students!$E$4:$E$1016)</f>
        <v>Kotb</v>
      </c>
      <c r="E59" s="36" t="str">
        <f>LOOKUP($A59,Students!$A$4:$A1059,Students!$F$4:$F$1016)</f>
        <v/>
      </c>
      <c r="F59" s="49"/>
      <c r="G59" t="str">
        <f t="shared" si="5"/>
        <v>Ahmed Kotb</v>
      </c>
      <c r="H59" s="117" t="str">
        <f>Lookup($A59, Students!$A$4:$A$1016,Students!$K$4:$K$1016)</f>
        <v>Redmond</v>
      </c>
      <c r="I59" s="54" t="str">
        <f>Lookup($A59, Students!$A$4:$A$1016,Students!$H$4:$H1059)</f>
        <v>Dropped</v>
      </c>
      <c r="J59" s="54" t="str">
        <f>Lookup($A59, Students!$A$4:$A$1016,Students!$O$4:$O$1016)</f>
        <v>Adult</v>
      </c>
      <c r="K59" s="117" t="str">
        <f>Lookup($A59, Students!$A$4:$A$1016,Students!$N$4:$N$1016)</f>
        <v>1D</v>
      </c>
      <c r="L59" s="117" t="str">
        <f>Lookup($A59, Students!$A$4:$A$1016,Students!$M$4:$M$1016)</f>
        <v>WB</v>
      </c>
      <c r="M59" s="117" t="str">
        <f>Lookup($A59, Students!$A$4:$A$1016,Students!$AT$4:$AT$1016)</f>
        <v/>
      </c>
      <c r="N59" s="71">
        <f>Lookup($A59, Students!$A$4:$A$1016,Students!$P$4:$P$1016)</f>
        <v>32769</v>
      </c>
      <c r="O59" s="72">
        <f t="shared" si="6"/>
        <v>42917</v>
      </c>
      <c r="P59">
        <f>Lookup($A59, Students!$A$4:$A$1016,Students!$Q$4:$Q$1016)</f>
        <v>27</v>
      </c>
      <c r="U59" s="71">
        <f>Lookup($A59, Students!$A$4:$A$1016,Students!$G$4:$G$1016)</f>
        <v>42276</v>
      </c>
      <c r="V59" s="76">
        <f t="shared" si="7"/>
        <v>9</v>
      </c>
      <c r="W59" s="76">
        <f t="shared" si="8"/>
        <v>2015</v>
      </c>
      <c r="X59" s="81">
        <f>IF($U59="","-",U59+Timeframes!$B$3)</f>
        <v>42321</v>
      </c>
      <c r="Y59" s="82"/>
      <c r="Z59" s="17" t="str">
        <f t="shared" si="9"/>
        <v>-</v>
      </c>
      <c r="AA59" s="81">
        <f>IF($U59="","-",X59+Timeframes!$C$3)</f>
        <v>42366</v>
      </c>
      <c r="AB59" s="82"/>
      <c r="AC59" s="17" t="str">
        <f t="shared" si="10"/>
        <v>-</v>
      </c>
      <c r="AD59" s="81">
        <f>IF($U59="","-",AA59+Timeframes!$D$3)</f>
        <v>42426</v>
      </c>
      <c r="AE59" s="82"/>
      <c r="AF59" s="17" t="str">
        <f t="shared" si="1"/>
        <v>-</v>
      </c>
      <c r="AG59" s="81">
        <f>IF($U59="","-",AD59+Timeframes!$E$3)</f>
        <v>42486</v>
      </c>
      <c r="AH59" s="82"/>
      <c r="AI59" s="17" t="str">
        <f t="shared" si="2"/>
        <v>-</v>
      </c>
      <c r="AJ59" s="81">
        <f>IF($U59="","-",AG59+Timeframes!$F$3)</f>
        <v>42666</v>
      </c>
      <c r="AK59" s="82"/>
      <c r="AL59" s="17" t="str">
        <f t="shared" si="3"/>
        <v>-</v>
      </c>
      <c r="AM59" s="81">
        <f>IF($U59="","-",AJ59+Timeframes!$G$3)</f>
        <v>42846</v>
      </c>
      <c r="AN59" s="82"/>
      <c r="AO59" s="17" t="str">
        <f t="shared" si="4"/>
        <v>-</v>
      </c>
      <c r="AP59" s="81">
        <f>IF($U59="","-",AM59+Timeframes!$H$3)</f>
        <v>43026</v>
      </c>
      <c r="AQ59" s="82"/>
      <c r="AR59" s="82"/>
    </row>
    <row r="60" ht="15.75" customHeight="1">
      <c r="A60" s="36">
        <v>59.0</v>
      </c>
      <c r="B60" s="36" t="str">
        <f>LOOKUP($A60,Students!$A$4:$A$1016,Students!$C$4:$C$1016)</f>
        <v>Abdullah</v>
      </c>
      <c r="C60" s="36" t="str">
        <f>LOOKUP($A60,Students!$A$4:$A$1016,Students!$D$4:$D$1016)</f>
        <v/>
      </c>
      <c r="D60" s="36" t="str">
        <f>LOOKUP($A60,Students!$A$4:$A$1016,Students!$E$4:$E$1016)</f>
        <v>Mohammad</v>
      </c>
      <c r="E60" s="36" t="str">
        <f>LOOKUP($A60,Students!$A$4:$A1060,Students!$F$4:$F$1016)</f>
        <v/>
      </c>
      <c r="F60" s="49"/>
      <c r="G60" t="str">
        <f t="shared" si="5"/>
        <v>Abdullah Mohammad</v>
      </c>
      <c r="H60" s="117" t="str">
        <f>Lookup($A60, Students!$A$4:$A$1016,Students!$K$4:$K$1016)</f>
        <v>Redmond</v>
      </c>
      <c r="I60" s="54" t="str">
        <f>Lookup($A60, Students!$A$4:$A$1016,Students!$H$4:$H1060)</f>
        <v>Inactive</v>
      </c>
      <c r="J60" s="54" t="str">
        <f>Lookup($A60, Students!$A$4:$A$1016,Students!$O$4:$O$1016)</f>
        <v>Junior</v>
      </c>
      <c r="K60" t="str">
        <f>Lookup($A60, Students!$A$4:$A$1016,Students!$N$4:$N$1016)</f>
        <v>2D</v>
      </c>
      <c r="L60" s="117" t="str">
        <f>Lookup($A60, Students!$A$4:$A$1016,Students!$M$4:$M$1016)</f>
        <v>1D</v>
      </c>
      <c r="M60" t="str">
        <f>Lookup($A60, Students!$A$4:$A$1016,Students!$AT$4:$AT$1016)</f>
        <v>Student</v>
      </c>
      <c r="N60" s="71">
        <f>Lookup($A60, Students!$A$4:$A$1016,Students!$P$4:$P$1016)</f>
        <v>37223</v>
      </c>
      <c r="O60" s="72">
        <f t="shared" si="6"/>
        <v>42917</v>
      </c>
      <c r="P60">
        <f>Lookup($A60, Students!$A$4:$A$1016,Students!$Q$4:$Q$1016)</f>
        <v>15</v>
      </c>
      <c r="U60" s="71">
        <f>Lookup($A60, Students!$A$4:$A$1016,Students!$G$4:$G$1016)</f>
        <v>40637</v>
      </c>
      <c r="V60" s="76">
        <f t="shared" si="7"/>
        <v>4</v>
      </c>
      <c r="W60" s="76">
        <f t="shared" si="8"/>
        <v>2011</v>
      </c>
      <c r="X60" s="81">
        <f>IF($U60="","-",U60+Timeframes!$B$3)</f>
        <v>40682</v>
      </c>
      <c r="Y60" s="82"/>
      <c r="Z60" s="17" t="str">
        <f t="shared" si="9"/>
        <v>-</v>
      </c>
      <c r="AA60" s="81">
        <f>IF($U60="","-",X60+Timeframes!$C$3)</f>
        <v>40727</v>
      </c>
      <c r="AB60" s="82"/>
      <c r="AC60" s="17" t="str">
        <f t="shared" si="10"/>
        <v>-</v>
      </c>
      <c r="AD60" s="81">
        <f>IF($U60="","-",AA60+Timeframes!$D$3)</f>
        <v>40787</v>
      </c>
      <c r="AE60" s="82"/>
      <c r="AF60" s="17" t="str">
        <f t="shared" si="1"/>
        <v>-</v>
      </c>
      <c r="AG60" s="81">
        <f>IF($U60="","-",AD60+Timeframes!$E$3)</f>
        <v>40847</v>
      </c>
      <c r="AH60" s="82"/>
      <c r="AI60" s="17" t="str">
        <f t="shared" si="2"/>
        <v>-</v>
      </c>
      <c r="AJ60" s="81">
        <f>IF($U60="","-",AG60+Timeframes!$F$3)</f>
        <v>41027</v>
      </c>
      <c r="AK60" s="82"/>
      <c r="AL60" s="17" t="str">
        <f t="shared" si="3"/>
        <v>-</v>
      </c>
      <c r="AM60" s="81">
        <f>IF($U60="","-",AJ60+Timeframes!$G$3)</f>
        <v>41207</v>
      </c>
      <c r="AN60" s="82"/>
      <c r="AO60" s="17" t="str">
        <f t="shared" si="4"/>
        <v>-</v>
      </c>
      <c r="AP60" s="81">
        <f>IF($U60="","-",AM60+Timeframes!$H$3)</f>
        <v>41387</v>
      </c>
      <c r="AQ60" s="82"/>
      <c r="AR60" s="82"/>
    </row>
    <row r="61" ht="15.75" customHeight="1">
      <c r="A61" s="36">
        <v>60.0</v>
      </c>
      <c r="B61" s="36" t="str">
        <f>LOOKUP($A61,Students!$A$4:$A$1016,Students!$C$4:$C$1016)</f>
        <v>Tim</v>
      </c>
      <c r="C61" s="36" t="str">
        <f>LOOKUP($A61,Students!$A$4:$A$1016,Students!$D$4:$D$1016)</f>
        <v/>
      </c>
      <c r="D61" s="36" t="str">
        <f>LOOKUP($A61,Students!$A$4:$A$1016,Students!$E$4:$E$1016)</f>
        <v>Minkin</v>
      </c>
      <c r="E61" s="36" t="str">
        <f>LOOKUP($A61,Students!$A$4:$A1061,Students!$F$4:$F$1016)</f>
        <v/>
      </c>
      <c r="F61" s="49"/>
      <c r="G61" t="str">
        <f t="shared" si="5"/>
        <v>Tim Minkin</v>
      </c>
      <c r="H61" s="117" t="str">
        <f>Lookup($A61, Students!$A$4:$A$1016,Students!$K$4:$K$1016)</f>
        <v>Kirkland</v>
      </c>
      <c r="I61" s="54" t="str">
        <f>Lookup($A61, Students!$A$4:$A$1016,Students!$H$4:$H1061)</f>
        <v>Active</v>
      </c>
      <c r="J61" s="54" t="str">
        <f>Lookup($A61, Students!$A$4:$A$1016,Students!$O$4:$O$1016)</f>
        <v>Junior</v>
      </c>
      <c r="K61" s="117" t="str">
        <f>Lookup($A61, Students!$A$4:$A$1016,Students!$N$4:$N$1016)</f>
        <v>1D</v>
      </c>
      <c r="L61" t="str">
        <f>Lookup($A61, Students!$A$4:$A$1016,Students!$M$4:$M$1016)</f>
        <v>5S</v>
      </c>
      <c r="M61" t="str">
        <f>Lookup($A61, Students!$A$4:$A$1016,Students!$AT$4:$AT$1016)</f>
        <v>Student</v>
      </c>
      <c r="N61" s="71">
        <f>Lookup($A61, Students!$A$4:$A$1016,Students!$P$4:$P$1016)</f>
        <v>38554</v>
      </c>
      <c r="O61" s="72">
        <f t="shared" si="6"/>
        <v>42917</v>
      </c>
      <c r="P61">
        <f>Lookup($A61, Students!$A$4:$A$1016,Students!$Q$4:$Q$1016)</f>
        <v>11</v>
      </c>
      <c r="U61" s="71">
        <f>Lookup($A61, Students!$A$4:$A$1016,Students!$G$4:$G$1016)</f>
        <v>41040</v>
      </c>
      <c r="V61" s="76">
        <f t="shared" si="7"/>
        <v>5</v>
      </c>
      <c r="W61" s="76">
        <f t="shared" si="8"/>
        <v>2012</v>
      </c>
      <c r="X61" s="81">
        <f>IF($U61="","-",U61+Timeframes!$B$3)</f>
        <v>41085</v>
      </c>
      <c r="Y61" s="82"/>
      <c r="Z61" s="17" t="str">
        <f t="shared" si="9"/>
        <v>-</v>
      </c>
      <c r="AA61" s="81">
        <f>IF($U61="","-",X61+Timeframes!$C$3)</f>
        <v>41130</v>
      </c>
      <c r="AB61" s="82"/>
      <c r="AC61" s="17" t="str">
        <f t="shared" si="10"/>
        <v>-</v>
      </c>
      <c r="AD61" s="81">
        <f>IF($U61="","-",AA61+Timeframes!$D$3)</f>
        <v>41190</v>
      </c>
      <c r="AE61" s="82"/>
      <c r="AF61" s="17" t="str">
        <f t="shared" si="1"/>
        <v>-</v>
      </c>
      <c r="AG61" s="81">
        <f>IF($U61="","-",AD61+Timeframes!$E$3)</f>
        <v>41250</v>
      </c>
      <c r="AH61" s="82"/>
      <c r="AI61" s="17" t="str">
        <f t="shared" si="2"/>
        <v>-</v>
      </c>
      <c r="AJ61" s="81">
        <f>IF($U61="","-",AG61+Timeframes!$F$3)</f>
        <v>41430</v>
      </c>
      <c r="AK61" s="82"/>
      <c r="AL61" s="17" t="str">
        <f t="shared" si="3"/>
        <v>-</v>
      </c>
      <c r="AM61" s="81">
        <f>IF($U61="","-",AJ61+Timeframes!$G$3)</f>
        <v>41610</v>
      </c>
      <c r="AN61" s="82"/>
      <c r="AO61" s="17" t="str">
        <f t="shared" si="4"/>
        <v>-</v>
      </c>
      <c r="AP61" s="81">
        <f>IF($U61="","-",AM61+Timeframes!$H$3)</f>
        <v>41790</v>
      </c>
      <c r="AQ61" s="82"/>
      <c r="AR61" s="82"/>
    </row>
    <row r="62" ht="15.75" customHeight="1">
      <c r="A62" s="36">
        <v>61.0</v>
      </c>
      <c r="B62" s="36" t="str">
        <f>LOOKUP($A62,Students!$A$4:$A$1016,Students!$C$4:$C$1016)</f>
        <v>Caden</v>
      </c>
      <c r="C62" s="36" t="str">
        <f>LOOKUP($A62,Students!$A$4:$A$1016,Students!$D$4:$D$1016)</f>
        <v/>
      </c>
      <c r="D62" s="36" t="str">
        <f>LOOKUP($A62,Students!$A$4:$A$1016,Students!$E$4:$E$1016)</f>
        <v>Campbell</v>
      </c>
      <c r="E62" s="36" t="str">
        <f>LOOKUP($A62,Students!$A$4:$A1062,Students!$F$4:$F$1016)</f>
        <v/>
      </c>
      <c r="F62" s="49"/>
      <c r="G62" t="str">
        <f t="shared" si="5"/>
        <v>Caden Campbell</v>
      </c>
      <c r="H62" s="117" t="str">
        <f>Lookup($A62, Students!$A$4:$A$1016,Students!$K$4:$K$1016)</f>
        <v>Redmond</v>
      </c>
      <c r="I62" s="54" t="str">
        <f>Lookup($A62, Students!$A$4:$A$1016,Students!$H$4:$H1062)</f>
        <v>Dropped</v>
      </c>
      <c r="J62" s="54" t="str">
        <f>Lookup($A62, Students!$A$4:$A$1016,Students!$O$4:$O$1016)</f>
        <v>Child</v>
      </c>
      <c r="K62" s="117" t="str">
        <f>Lookup($A62, Students!$A$4:$A$1016,Students!$N$4:$N$1016)</f>
        <v>1D</v>
      </c>
      <c r="L62" s="117" t="str">
        <f>Lookup($A62, Students!$A$4:$A$1016,Students!$M$4:$M$1016)</f>
        <v>5S</v>
      </c>
      <c r="M62" t="str">
        <f>Lookup($A62, Students!$A$4:$A$1016,Students!$AT$4:$AT$1016)</f>
        <v>Student</v>
      </c>
      <c r="N62" s="71">
        <f>Lookup($A62, Students!$A$4:$A$1016,Students!$P$4:$P$1016)</f>
        <v>38397</v>
      </c>
      <c r="O62" s="72">
        <f t="shared" si="6"/>
        <v>42917</v>
      </c>
      <c r="P62">
        <f>Lookup($A62, Students!$A$4:$A$1016,Students!$Q$4:$Q$1016)</f>
        <v>12</v>
      </c>
      <c r="U62" s="71">
        <f>Lookup($A62, Students!$A$4:$A$1016,Students!$G$4:$G$1016)</f>
        <v>41179</v>
      </c>
      <c r="V62" s="76">
        <f t="shared" si="7"/>
        <v>9</v>
      </c>
      <c r="W62" s="76">
        <f t="shared" si="8"/>
        <v>2012</v>
      </c>
      <c r="X62" s="81">
        <f>IF($U62="","-",U62+Timeframes!$B$3)</f>
        <v>41224</v>
      </c>
      <c r="Y62" s="82"/>
      <c r="Z62" s="17" t="str">
        <f t="shared" si="9"/>
        <v>-</v>
      </c>
      <c r="AA62" s="81">
        <f>IF($U62="","-",X62+Timeframes!$C$3)</f>
        <v>41269</v>
      </c>
      <c r="AB62" s="82"/>
      <c r="AC62" s="17" t="str">
        <f t="shared" si="10"/>
        <v>-</v>
      </c>
      <c r="AD62" s="81">
        <f>IF($U62="","-",AA62+Timeframes!$D$3)</f>
        <v>41329</v>
      </c>
      <c r="AE62" s="82"/>
      <c r="AF62" s="17" t="str">
        <f t="shared" si="1"/>
        <v>-</v>
      </c>
      <c r="AG62" s="81">
        <f>IF($U62="","-",AD62+Timeframes!$E$3)</f>
        <v>41389</v>
      </c>
      <c r="AH62" s="82"/>
      <c r="AI62" s="17" t="str">
        <f t="shared" si="2"/>
        <v>-</v>
      </c>
      <c r="AJ62" s="81">
        <f>IF($U62="","-",AG62+Timeframes!$F$3)</f>
        <v>41569</v>
      </c>
      <c r="AK62" s="82"/>
      <c r="AL62" s="17" t="str">
        <f t="shared" si="3"/>
        <v>-</v>
      </c>
      <c r="AM62" s="81">
        <f>IF($U62="","-",AJ62+Timeframes!$G$3)</f>
        <v>41749</v>
      </c>
      <c r="AN62" s="82"/>
      <c r="AO62" s="17" t="str">
        <f t="shared" si="4"/>
        <v>-</v>
      </c>
      <c r="AP62" s="81">
        <f>IF($U62="","-",AM62+Timeframes!$H$3)</f>
        <v>41929</v>
      </c>
      <c r="AQ62" s="82"/>
      <c r="AR62" s="82"/>
    </row>
    <row r="63" ht="15.75" customHeight="1">
      <c r="A63" s="36">
        <v>62.0</v>
      </c>
      <c r="B63" s="36" t="str">
        <f>LOOKUP($A63,Students!$A$4:$A$1016,Students!$C$4:$C$1016)</f>
        <v>Kirill</v>
      </c>
      <c r="C63" s="36" t="str">
        <f>LOOKUP($A63,Students!$A$4:$A$1016,Students!$D$4:$D$1016)</f>
        <v/>
      </c>
      <c r="D63" s="36" t="str">
        <f>LOOKUP($A63,Students!$A$4:$A$1016,Students!$E$4:$E$1016)</f>
        <v>Obraztsov</v>
      </c>
      <c r="E63" s="36" t="str">
        <f>LOOKUP($A63,Students!$A$4:$A1063,Students!$F$4:$F$1016)</f>
        <v/>
      </c>
      <c r="F63" s="49"/>
      <c r="G63" t="str">
        <f t="shared" si="5"/>
        <v>Kirill Obraztsov</v>
      </c>
      <c r="H63" s="117" t="str">
        <f>Lookup($A63, Students!$A$4:$A$1016,Students!$K$4:$K$1016)</f>
        <v>Redmond</v>
      </c>
      <c r="I63" s="54" t="str">
        <f>Lookup($A63, Students!$A$4:$A$1016,Students!$H$4:$H1063)</f>
        <v>Active</v>
      </c>
      <c r="J63" s="54" t="str">
        <f>Lookup($A63, Students!$A$4:$A$1016,Students!$O$4:$O$1016)</f>
        <v>Junior</v>
      </c>
      <c r="K63" s="117" t="str">
        <f>Lookup($A63, Students!$A$4:$A$1016,Students!$N$4:$N$1016)</f>
        <v>1D</v>
      </c>
      <c r="L63" t="str">
        <f>Lookup($A63, Students!$A$4:$A$1016,Students!$M$4:$M$1016)</f>
        <v>6S</v>
      </c>
      <c r="M63" t="str">
        <f>Lookup($A63, Students!$A$4:$A$1016,Students!$AT$4:$AT$1016)</f>
        <v>Student</v>
      </c>
      <c r="N63" s="71">
        <f>Lookup($A63, Students!$A$4:$A$1016,Students!$P$4:$P$1016)</f>
        <v>38392</v>
      </c>
      <c r="O63" s="72">
        <f t="shared" si="6"/>
        <v>42917</v>
      </c>
      <c r="P63">
        <f>Lookup($A63, Students!$A$4:$A$1016,Students!$Q$4:$Q$1016)</f>
        <v>12</v>
      </c>
      <c r="U63" s="71">
        <f>Lookup($A63, Students!$A$4:$A$1016,Students!$G$4:$G$1016)</f>
        <v>41651</v>
      </c>
      <c r="V63" s="76">
        <f t="shared" si="7"/>
        <v>1</v>
      </c>
      <c r="W63" s="76">
        <f t="shared" si="8"/>
        <v>2014</v>
      </c>
      <c r="X63" s="81">
        <f>IF($U63="","-",U63+Timeframes!$B$3)</f>
        <v>41696</v>
      </c>
      <c r="Y63" s="82"/>
      <c r="Z63" s="17" t="str">
        <f t="shared" si="9"/>
        <v>-</v>
      </c>
      <c r="AA63" s="81">
        <f>IF($U63="","-",X63+Timeframes!$C$3)</f>
        <v>41741</v>
      </c>
      <c r="AB63" s="82"/>
      <c r="AC63" s="17" t="str">
        <f t="shared" si="10"/>
        <v>-</v>
      </c>
      <c r="AD63" s="81">
        <f>IF($U63="","-",AA63+Timeframes!$D$3)</f>
        <v>41801</v>
      </c>
      <c r="AE63" s="82"/>
      <c r="AF63" s="17" t="str">
        <f t="shared" si="1"/>
        <v>-</v>
      </c>
      <c r="AG63" s="81">
        <f>IF($U63="","-",AD63+Timeframes!$E$3)</f>
        <v>41861</v>
      </c>
      <c r="AH63" s="82"/>
      <c r="AI63" s="17" t="str">
        <f t="shared" si="2"/>
        <v>-</v>
      </c>
      <c r="AJ63" s="81">
        <f>IF($U63="","-",AG63+Timeframes!$F$3)</f>
        <v>42041</v>
      </c>
      <c r="AK63" s="82"/>
      <c r="AL63" s="17" t="str">
        <f t="shared" si="3"/>
        <v>-</v>
      </c>
      <c r="AM63" s="81">
        <f>IF($U63="","-",AJ63+Timeframes!$G$3)</f>
        <v>42221</v>
      </c>
      <c r="AN63" s="82"/>
      <c r="AO63" s="17" t="str">
        <f t="shared" si="4"/>
        <v>-</v>
      </c>
      <c r="AP63" s="81">
        <f>IF($U63="","-",AM63+Timeframes!$H$3)</f>
        <v>42401</v>
      </c>
      <c r="AQ63" s="82"/>
      <c r="AR63" s="82"/>
    </row>
    <row r="64" ht="15.75" customHeight="1">
      <c r="A64" s="36">
        <v>63.0</v>
      </c>
      <c r="B64" s="36" t="str">
        <f>LOOKUP($A64,Students!$A$4:$A$1016,Students!$C$4:$C$1016)</f>
        <v>Phohanh</v>
      </c>
      <c r="C64" s="36" t="str">
        <f>LOOKUP($A64,Students!$A$4:$A$1016,Students!$D$4:$D$1016)</f>
        <v/>
      </c>
      <c r="D64" s="36" t="str">
        <f>LOOKUP($A64,Students!$A$4:$A$1016,Students!$E$4:$E$1016)</f>
        <v>Tran</v>
      </c>
      <c r="E64" s="36" t="str">
        <f>LOOKUP($A64,Students!$A$4:$A1064,Students!$F$4:$F$1016)</f>
        <v/>
      </c>
      <c r="F64" s="49"/>
      <c r="G64" t="str">
        <f t="shared" si="5"/>
        <v>Phohanh Tran</v>
      </c>
      <c r="H64" s="117" t="str">
        <f>Lookup($A64, Students!$A$4:$A$1016,Students!$K$4:$K$1016)</f>
        <v>Redmond</v>
      </c>
      <c r="I64" s="54" t="str">
        <f>Lookup($A64, Students!$A$4:$A$1016,Students!$H$4:$H1064)</f>
        <v>Dropped</v>
      </c>
      <c r="J64" s="54" t="str">
        <f>Lookup($A64, Students!$A$4:$A$1016,Students!$O$4:$O$1016)</f>
        <v>Child</v>
      </c>
      <c r="K64" s="117" t="str">
        <f>Lookup($A64, Students!$A$4:$A$1016,Students!$N$4:$N$1016)</f>
        <v>1D</v>
      </c>
      <c r="L64" s="117" t="str">
        <f>Lookup($A64, Students!$A$4:$A$1016,Students!$M$4:$M$1016)</f>
        <v>5S</v>
      </c>
      <c r="M64" t="str">
        <f>Lookup($A64, Students!$A$4:$A$1016,Students!$AT$4:$AT$1016)</f>
        <v>Student</v>
      </c>
      <c r="N64" s="71">
        <f>Lookup($A64, Students!$A$4:$A$1016,Students!$P$4:$P$1016)</f>
        <v>38669</v>
      </c>
      <c r="O64" s="72">
        <f t="shared" si="6"/>
        <v>42917</v>
      </c>
      <c r="P64">
        <f>Lookup($A64, Students!$A$4:$A$1016,Students!$Q$4:$Q$1016)</f>
        <v>11</v>
      </c>
      <c r="U64" s="71" t="str">
        <f>Lookup($A64, Students!$A$4:$A$1016,Students!$G$4:$G$1016)</f>
        <v/>
      </c>
      <c r="V64" s="76">
        <f t="shared" si="7"/>
        <v>12</v>
      </c>
      <c r="W64" s="76">
        <f t="shared" si="8"/>
        <v>1899</v>
      </c>
      <c r="X64" s="81" t="str">
        <f>IF($U64="","-",U64+Timeframes!$B$3)</f>
        <v>-</v>
      </c>
      <c r="Y64" s="82"/>
      <c r="Z64" s="17" t="str">
        <f t="shared" si="9"/>
        <v>-</v>
      </c>
      <c r="AA64" s="81" t="str">
        <f>IF($U64="","-",X64+Timeframes!$C$3)</f>
        <v>-</v>
      </c>
      <c r="AB64" s="82"/>
      <c r="AC64" s="17" t="str">
        <f t="shared" si="10"/>
        <v>-</v>
      </c>
      <c r="AD64" s="81" t="str">
        <f>IF($U64="","-",AA64+Timeframes!$D$3)</f>
        <v>-</v>
      </c>
      <c r="AE64" s="82"/>
      <c r="AF64" s="17" t="str">
        <f t="shared" si="1"/>
        <v>-</v>
      </c>
      <c r="AG64" s="81" t="str">
        <f>IF($U64="","-",AD64+Timeframes!$E$3)</f>
        <v>-</v>
      </c>
      <c r="AH64" s="82"/>
      <c r="AI64" s="17" t="str">
        <f t="shared" si="2"/>
        <v>-</v>
      </c>
      <c r="AJ64" s="81" t="str">
        <f>IF($U64="","-",AG64+Timeframes!$F$3)</f>
        <v>-</v>
      </c>
      <c r="AK64" s="82"/>
      <c r="AL64" s="17" t="str">
        <f t="shared" si="3"/>
        <v>-</v>
      </c>
      <c r="AM64" s="81" t="str">
        <f>IF($U64="","-",AJ64+Timeframes!$G$3)</f>
        <v>-</v>
      </c>
      <c r="AN64" s="82"/>
      <c r="AO64" s="17" t="str">
        <f t="shared" si="4"/>
        <v>-</v>
      </c>
      <c r="AP64" s="81" t="str">
        <f>IF($U64="","-",AM64+Timeframes!$H$3)</f>
        <v>-</v>
      </c>
      <c r="AQ64" s="82"/>
      <c r="AR64" s="82"/>
    </row>
    <row r="65" ht="15.75" customHeight="1">
      <c r="A65" s="36">
        <v>64.0</v>
      </c>
      <c r="B65" s="36" t="str">
        <f>LOOKUP($A65,Students!$A$4:$A$1016,Students!$C$4:$C$1016)</f>
        <v>Mohamed</v>
      </c>
      <c r="C65" s="36" t="str">
        <f>LOOKUP($A65,Students!$A$4:$A$1016,Students!$D$4:$D$1016)</f>
        <v/>
      </c>
      <c r="D65" s="36" t="str">
        <f>LOOKUP($A65,Students!$A$4:$A$1016,Students!$E$4:$E$1016)</f>
        <v>Morsy</v>
      </c>
      <c r="E65" s="36" t="str">
        <f>LOOKUP($A65,Students!$A$4:$A1065,Students!$F$4:$F$1016)</f>
        <v/>
      </c>
      <c r="F65" s="49"/>
      <c r="G65" t="str">
        <f t="shared" si="5"/>
        <v>Mohamed Morsy</v>
      </c>
      <c r="H65" s="117" t="str">
        <f>Lookup($A65, Students!$A$4:$A$1016,Students!$K$4:$K$1016)</f>
        <v>Redmond</v>
      </c>
      <c r="I65" s="54" t="str">
        <f>Lookup($A65, Students!$A$4:$A$1016,Students!$H$4:$H1065)</f>
        <v>Inactive</v>
      </c>
      <c r="J65" s="54" t="str">
        <f>Lookup($A65, Students!$A$4:$A$1016,Students!$O$4:$O$1016)</f>
        <v>Child</v>
      </c>
      <c r="K65" s="117" t="str">
        <f>Lookup($A65, Students!$A$4:$A$1016,Students!$N$4:$N$1016)</f>
        <v>1D</v>
      </c>
      <c r="L65" s="117" t="str">
        <f>Lookup($A65, Students!$A$4:$A$1016,Students!$M$4:$M$1016)</f>
        <v>1S</v>
      </c>
      <c r="M65" t="str">
        <f>Lookup($A65, Students!$A$4:$A$1016,Students!$AT$4:$AT$1016)</f>
        <v>Student</v>
      </c>
      <c r="N65" s="71">
        <f>Lookup($A65, Students!$A$4:$A$1016,Students!$P$4:$P$1016)</f>
        <v>39970</v>
      </c>
      <c r="O65" s="72">
        <f t="shared" si="6"/>
        <v>42917</v>
      </c>
      <c r="P65">
        <f>Lookup($A65, Students!$A$4:$A$1016,Students!$Q$4:$Q$1016)</f>
        <v>8</v>
      </c>
      <c r="U65" s="71">
        <f>Lookup($A65, Students!$A$4:$A$1016,Students!$G$4:$G$1016)</f>
        <v>42021</v>
      </c>
      <c r="V65" s="76">
        <f t="shared" si="7"/>
        <v>1</v>
      </c>
      <c r="W65" s="76">
        <f t="shared" si="8"/>
        <v>2015</v>
      </c>
      <c r="X65" s="81">
        <f>IF($U65="","-",U65+Timeframes!$B$3)</f>
        <v>42066</v>
      </c>
      <c r="Y65" s="82"/>
      <c r="Z65" s="17" t="str">
        <f t="shared" si="9"/>
        <v>-</v>
      </c>
      <c r="AA65" s="81">
        <f>IF($U65="","-",X65+Timeframes!$C$3)</f>
        <v>42111</v>
      </c>
      <c r="AB65" s="82"/>
      <c r="AC65" s="17" t="str">
        <f t="shared" si="10"/>
        <v>-</v>
      </c>
      <c r="AD65" s="81">
        <f>IF($U65="","-",AA65+Timeframes!$D$3)</f>
        <v>42171</v>
      </c>
      <c r="AE65" s="82"/>
      <c r="AF65" s="17" t="str">
        <f t="shared" si="1"/>
        <v>-</v>
      </c>
      <c r="AG65" s="81">
        <f>IF($U65="","-",AD65+Timeframes!$E$3)</f>
        <v>42231</v>
      </c>
      <c r="AH65" s="82"/>
      <c r="AI65" s="17" t="str">
        <f t="shared" si="2"/>
        <v>-</v>
      </c>
      <c r="AJ65" s="81">
        <f>IF($U65="","-",AG65+Timeframes!$F$3)</f>
        <v>42411</v>
      </c>
      <c r="AK65" s="82"/>
      <c r="AL65" s="17" t="str">
        <f t="shared" si="3"/>
        <v>-</v>
      </c>
      <c r="AM65" s="81">
        <f>IF($U65="","-",AJ65+Timeframes!$G$3)</f>
        <v>42591</v>
      </c>
      <c r="AN65" s="82"/>
      <c r="AO65" s="17" t="str">
        <f t="shared" si="4"/>
        <v>-</v>
      </c>
      <c r="AP65" s="81">
        <f>IF($U65="","-",AM65+Timeframes!$H$3)</f>
        <v>42771</v>
      </c>
      <c r="AQ65" s="82"/>
      <c r="AR65" s="82"/>
    </row>
    <row r="66" ht="15.75" customHeight="1">
      <c r="A66" s="36">
        <v>65.0</v>
      </c>
      <c r="B66" s="36" t="str">
        <f>LOOKUP($A66,Students!$A$4:$A$1016,Students!$C$4:$C$1016)</f>
        <v>Conner</v>
      </c>
      <c r="C66" s="36" t="str">
        <f>LOOKUP($A66,Students!$A$4:$A$1016,Students!$D$4:$D$1016)</f>
        <v/>
      </c>
      <c r="D66" s="36" t="str">
        <f>LOOKUP($A66,Students!$A$4:$A$1016,Students!$E$4:$E$1016)</f>
        <v>Campbell</v>
      </c>
      <c r="E66" s="36" t="str">
        <f>LOOKUP($A66,Students!$A$4:$A1066,Students!$F$4:$F$1016)</f>
        <v/>
      </c>
      <c r="F66" s="49"/>
      <c r="G66" t="str">
        <f t="shared" si="5"/>
        <v>Conner Campbell</v>
      </c>
      <c r="H66" s="117" t="str">
        <f>Lookup($A66, Students!$A$4:$A$1016,Students!$K$4:$K$1016)</f>
        <v>Redmond</v>
      </c>
      <c r="I66" s="54" t="str">
        <f>Lookup($A66, Students!$A$4:$A$1016,Students!$H$4:$H1066)</f>
        <v>Dropped</v>
      </c>
      <c r="J66" s="54" t="str">
        <f>Lookup($A66, Students!$A$4:$A$1016,Students!$O$4:$O$1016)</f>
        <v>Child</v>
      </c>
      <c r="K66" s="117" t="str">
        <f>Lookup($A66, Students!$A$4:$A$1016,Students!$N$4:$N$1016)</f>
        <v>1D</v>
      </c>
      <c r="L66" s="117" t="str">
        <f>Lookup($A66, Students!$A$4:$A$1016,Students!$M$4:$M$1016)</f>
        <v>1S</v>
      </c>
      <c r="M66" t="str">
        <f>Lookup($A66, Students!$A$4:$A$1016,Students!$AT$4:$AT$1016)</f>
        <v>Student</v>
      </c>
      <c r="N66" s="71">
        <f>Lookup($A66, Students!$A$4:$A$1016,Students!$P$4:$P$1016)</f>
        <v>39798</v>
      </c>
      <c r="O66" s="72">
        <f t="shared" si="6"/>
        <v>42917</v>
      </c>
      <c r="P66">
        <f>Lookup($A66, Students!$A$4:$A$1016,Students!$Q$4:$Q$1016)</f>
        <v>8</v>
      </c>
      <c r="U66" s="71">
        <f>Lookup($A66, Students!$A$4:$A$1016,Students!$G$4:$G$1016)</f>
        <v>42058</v>
      </c>
      <c r="V66" s="76">
        <f t="shared" si="7"/>
        <v>2</v>
      </c>
      <c r="W66" s="76">
        <f t="shared" si="8"/>
        <v>2015</v>
      </c>
      <c r="X66" s="81">
        <f>IF($U66="","-",U66+Timeframes!$B$3)</f>
        <v>42103</v>
      </c>
      <c r="Y66" s="82"/>
      <c r="Z66" s="17" t="str">
        <f t="shared" si="9"/>
        <v>-</v>
      </c>
      <c r="AA66" s="81">
        <f>IF($U66="","-",X66+Timeframes!$C$3)</f>
        <v>42148</v>
      </c>
      <c r="AB66" s="82"/>
      <c r="AC66" s="17" t="str">
        <f t="shared" si="10"/>
        <v>-</v>
      </c>
      <c r="AD66" s="81">
        <f>IF($U66="","-",AA66+Timeframes!$D$3)</f>
        <v>42208</v>
      </c>
      <c r="AE66" s="82"/>
      <c r="AF66" s="17" t="str">
        <f t="shared" si="1"/>
        <v>-</v>
      </c>
      <c r="AG66" s="81">
        <f>IF($U66="","-",AD66+Timeframes!$E$3)</f>
        <v>42268</v>
      </c>
      <c r="AH66" s="82"/>
      <c r="AI66" s="17" t="str">
        <f t="shared" si="2"/>
        <v>-</v>
      </c>
      <c r="AJ66" s="81">
        <f>IF($U66="","-",AG66+Timeframes!$F$3)</f>
        <v>42448</v>
      </c>
      <c r="AK66" s="82"/>
      <c r="AL66" s="17" t="str">
        <f t="shared" si="3"/>
        <v>-</v>
      </c>
      <c r="AM66" s="81">
        <f>IF($U66="","-",AJ66+Timeframes!$G$3)</f>
        <v>42628</v>
      </c>
      <c r="AN66" s="82"/>
      <c r="AO66" s="17" t="str">
        <f t="shared" si="4"/>
        <v>-</v>
      </c>
      <c r="AP66" s="81">
        <f>IF($U66="","-",AM66+Timeframes!$H$3)</f>
        <v>42808</v>
      </c>
      <c r="AQ66" s="82"/>
      <c r="AR66" s="82"/>
    </row>
    <row r="67" ht="15.75" customHeight="1">
      <c r="A67" s="36">
        <v>66.0</v>
      </c>
      <c r="B67" s="36" t="str">
        <f>LOOKUP($A67,Students!$A$4:$A$1016,Students!$C$4:$C$1016)</f>
        <v>Anna</v>
      </c>
      <c r="C67" s="36" t="str">
        <f>LOOKUP($A67,Students!$A$4:$A$1016,Students!$D$4:$D$1016)</f>
        <v/>
      </c>
      <c r="D67" s="36" t="str">
        <f>LOOKUP($A67,Students!$A$4:$A$1016,Students!$E$4:$E$1016)</f>
        <v>Melomed</v>
      </c>
      <c r="E67" s="36" t="str">
        <f>LOOKUP($A67,Students!$A$4:$A1067,Students!$F$4:$F$1016)</f>
        <v/>
      </c>
      <c r="F67" s="49"/>
      <c r="G67" t="str">
        <f t="shared" si="5"/>
        <v>Anna Melomed</v>
      </c>
      <c r="H67" s="117" t="str">
        <f>Lookup($A67, Students!$A$4:$A$1016,Students!$K$4:$K$1016)</f>
        <v>Redmond</v>
      </c>
      <c r="I67" s="54" t="str">
        <f>Lookup($A67, Students!$A$4:$A$1016,Students!$H$4:$H1067)</f>
        <v>Dropped</v>
      </c>
      <c r="J67" s="54" t="str">
        <f>Lookup($A67, Students!$A$4:$A$1016,Students!$O$4:$O$1016)</f>
        <v>Child</v>
      </c>
      <c r="K67" s="117" t="str">
        <f>Lookup($A67, Students!$A$4:$A$1016,Students!$N$4:$N$1016)</f>
        <v>1D</v>
      </c>
      <c r="L67" s="117" t="str">
        <f>Lookup($A67, Students!$A$4:$A$1016,Students!$M$4:$M$1016)</f>
        <v>1S</v>
      </c>
      <c r="M67" t="str">
        <f>Lookup($A67, Students!$A$4:$A$1016,Students!$AT$4:$AT$1016)</f>
        <v>Student</v>
      </c>
      <c r="N67" s="71">
        <f>Lookup($A67, Students!$A$4:$A$1016,Students!$P$4:$P$1016)</f>
        <v>39155</v>
      </c>
      <c r="O67" s="72">
        <f t="shared" si="6"/>
        <v>42917</v>
      </c>
      <c r="P67">
        <f>Lookup($A67, Students!$A$4:$A$1016,Students!$Q$4:$Q$1016)</f>
        <v>10</v>
      </c>
      <c r="U67" s="71">
        <f>Lookup($A67, Students!$A$4:$A$1016,Students!$G$4:$G$1016)</f>
        <v>42184</v>
      </c>
      <c r="V67" s="76">
        <f t="shared" si="7"/>
        <v>6</v>
      </c>
      <c r="W67" s="76">
        <f t="shared" si="8"/>
        <v>2015</v>
      </c>
      <c r="X67" s="81">
        <f>IF($U67="","-",U67+Timeframes!$B$3)</f>
        <v>42229</v>
      </c>
      <c r="Y67" s="82"/>
      <c r="Z67" s="17" t="str">
        <f t="shared" si="9"/>
        <v>-</v>
      </c>
      <c r="AA67" s="81">
        <f>IF($U67="","-",X67+Timeframes!$C$3)</f>
        <v>42274</v>
      </c>
      <c r="AB67" s="82"/>
      <c r="AC67" s="17" t="str">
        <f t="shared" si="10"/>
        <v>-</v>
      </c>
      <c r="AD67" s="81">
        <f>IF($U67="","-",AA67+Timeframes!$D$3)</f>
        <v>42334</v>
      </c>
      <c r="AE67" s="82"/>
      <c r="AF67" s="17" t="str">
        <f t="shared" si="1"/>
        <v>-</v>
      </c>
      <c r="AG67" s="81">
        <f>IF($U67="","-",AD67+Timeframes!$E$3)</f>
        <v>42394</v>
      </c>
      <c r="AH67" s="82"/>
      <c r="AI67" s="17" t="str">
        <f t="shared" si="2"/>
        <v>-</v>
      </c>
      <c r="AJ67" s="81">
        <f>IF($U67="","-",AG67+Timeframes!$F$3)</f>
        <v>42574</v>
      </c>
      <c r="AK67" s="82"/>
      <c r="AL67" s="17" t="str">
        <f t="shared" si="3"/>
        <v>-</v>
      </c>
      <c r="AM67" s="81">
        <f>IF($U67="","-",AJ67+Timeframes!$G$3)</f>
        <v>42754</v>
      </c>
      <c r="AN67" s="82"/>
      <c r="AO67" s="17" t="str">
        <f t="shared" si="4"/>
        <v>-</v>
      </c>
      <c r="AP67" s="81">
        <f>IF($U67="","-",AM67+Timeframes!$H$3)</f>
        <v>42934</v>
      </c>
      <c r="AQ67" s="82"/>
      <c r="AR67" s="82"/>
    </row>
    <row r="68" ht="15.75" customHeight="1">
      <c r="A68" s="36">
        <v>67.0</v>
      </c>
      <c r="B68" s="36" t="str">
        <f>LOOKUP($A68,Students!$A$4:$A$1016,Students!$C$4:$C$1016)</f>
        <v>Sondos</v>
      </c>
      <c r="C68" s="36" t="str">
        <f>LOOKUP($A68,Students!$A$4:$A$1016,Students!$D$4:$D$1016)</f>
        <v>Sayed</v>
      </c>
      <c r="D68" s="36" t="str">
        <f>LOOKUP($A68,Students!$A$4:$A$1016,Students!$E$4:$E$1016)</f>
        <v>Abdelaziz</v>
      </c>
      <c r="E68" s="36" t="str">
        <f>LOOKUP($A68,Students!$A$4:$A1068,Students!$F$4:$F$1016)</f>
        <v/>
      </c>
      <c r="F68" s="49"/>
      <c r="G68" t="str">
        <f t="shared" si="5"/>
        <v>Sondos Abdelaziz</v>
      </c>
      <c r="H68" s="117" t="str">
        <f>Lookup($A68, Students!$A$4:$A$1016,Students!$K$4:$K$1016)</f>
        <v>Redmond</v>
      </c>
      <c r="I68" s="54" t="str">
        <f>Lookup($A68, Students!$A$4:$A$1016,Students!$H$4:$H1068)</f>
        <v>Dropped</v>
      </c>
      <c r="J68" s="54" t="str">
        <f>Lookup($A68, Students!$A$4:$A$1016,Students!$O$4:$O$1016)</f>
        <v>Child</v>
      </c>
      <c r="K68" s="117" t="str">
        <f>Lookup($A68, Students!$A$4:$A$1016,Students!$N$4:$N$1016)</f>
        <v>1D</v>
      </c>
      <c r="L68" s="117" t="str">
        <f>Lookup($A68, Students!$A$4:$A$1016,Students!$M$4:$M$1016)</f>
        <v>WB</v>
      </c>
      <c r="M68" t="str">
        <f>Lookup($A68, Students!$A$4:$A$1016,Students!$AT$4:$AT$1016)</f>
        <v>Student</v>
      </c>
      <c r="N68" s="71">
        <f>Lookup($A68, Students!$A$4:$A$1016,Students!$P$4:$P$1016)</f>
        <v>40377</v>
      </c>
      <c r="O68" s="72">
        <f t="shared" si="6"/>
        <v>42917</v>
      </c>
      <c r="P68">
        <f>Lookup($A68, Students!$A$4:$A$1016,Students!$Q$4:$Q$1016)</f>
        <v>6</v>
      </c>
      <c r="U68" s="71">
        <f>Lookup($A68, Students!$A$4:$A$1016,Students!$G$4:$G$1016)</f>
        <v>42209</v>
      </c>
      <c r="V68" s="76">
        <f t="shared" si="7"/>
        <v>7</v>
      </c>
      <c r="W68" s="76">
        <f t="shared" si="8"/>
        <v>2015</v>
      </c>
      <c r="X68" s="81">
        <f>IF($U68="","-",U68+Timeframes!$B$3)</f>
        <v>42254</v>
      </c>
      <c r="Y68" s="82"/>
      <c r="Z68" s="17" t="str">
        <f t="shared" si="9"/>
        <v>-</v>
      </c>
      <c r="AA68" s="81">
        <f>IF($U68="","-",X68+Timeframes!$C$3)</f>
        <v>42299</v>
      </c>
      <c r="AB68" s="82"/>
      <c r="AC68" s="17" t="str">
        <f t="shared" si="10"/>
        <v>-</v>
      </c>
      <c r="AD68" s="81">
        <f>IF($U68="","-",AA68+Timeframes!$D$3)</f>
        <v>42359</v>
      </c>
      <c r="AE68" s="82"/>
      <c r="AF68" s="17" t="str">
        <f t="shared" si="1"/>
        <v>-</v>
      </c>
      <c r="AG68" s="81">
        <f>IF($U68="","-",AD68+Timeframes!$E$3)</f>
        <v>42419</v>
      </c>
      <c r="AH68" s="82"/>
      <c r="AI68" s="17" t="str">
        <f t="shared" si="2"/>
        <v>-</v>
      </c>
      <c r="AJ68" s="81">
        <f>IF($U68="","-",AG68+Timeframes!$F$3)</f>
        <v>42599</v>
      </c>
      <c r="AK68" s="82"/>
      <c r="AL68" s="17" t="str">
        <f t="shared" si="3"/>
        <v>-</v>
      </c>
      <c r="AM68" s="81">
        <f>IF($U68="","-",AJ68+Timeframes!$G$3)</f>
        <v>42779</v>
      </c>
      <c r="AN68" s="82"/>
      <c r="AO68" s="17" t="str">
        <f t="shared" si="4"/>
        <v>-</v>
      </c>
      <c r="AP68" s="81">
        <f>IF($U68="","-",AM68+Timeframes!$H$3)</f>
        <v>42959</v>
      </c>
      <c r="AQ68" s="82"/>
      <c r="AR68" s="82"/>
    </row>
    <row r="69" ht="15.75" customHeight="1">
      <c r="A69" s="36">
        <v>68.0</v>
      </c>
      <c r="B69" s="36" t="str">
        <f>LOOKUP($A69,Students!$A$4:$A$1016,Students!$C$4:$C$1016)</f>
        <v>Niharika</v>
      </c>
      <c r="C69" s="36" t="str">
        <f>LOOKUP($A69,Students!$A$4:$A$1016,Students!$D$4:$D$1016)</f>
        <v/>
      </c>
      <c r="D69" s="36" t="str">
        <f>LOOKUP($A69,Students!$A$4:$A$1016,Students!$E$4:$E$1016)</f>
        <v>Dinesh</v>
      </c>
      <c r="E69" s="36" t="str">
        <f>LOOKUP($A69,Students!$A$4:$A1069,Students!$F$4:$F$1016)</f>
        <v/>
      </c>
      <c r="F69" s="49"/>
      <c r="G69" t="str">
        <f t="shared" si="5"/>
        <v>Niharika Dinesh</v>
      </c>
      <c r="H69" s="117" t="str">
        <f>Lookup($A69, Students!$A$4:$A$1016,Students!$K$4:$K$1016)</f>
        <v>Redmond</v>
      </c>
      <c r="I69" s="54" t="str">
        <f>Lookup($A69, Students!$A$4:$A$1016,Students!$H$4:$H1069)</f>
        <v>Active</v>
      </c>
      <c r="J69" s="54" t="str">
        <f>Lookup($A69, Students!$A$4:$A$1016,Students!$O$4:$O$1016)</f>
        <v>Junior</v>
      </c>
      <c r="K69" s="117" t="str">
        <f>Lookup($A69, Students!$A$4:$A$1016,Students!$N$4:$N$1016)</f>
        <v>1D</v>
      </c>
      <c r="L69" s="117" t="str">
        <f>Lookup($A69, Students!$A$4:$A$1016,Students!$M$4:$M$1016)</f>
        <v>WB</v>
      </c>
      <c r="M69" t="str">
        <f>Lookup($A69, Students!$A$4:$A$1016,Students!$AT$4:$AT$1016)</f>
        <v>Student</v>
      </c>
      <c r="N69" s="71">
        <f>Lookup($A69, Students!$A$4:$A$1016,Students!$P$4:$P$1016)</f>
        <v>39364</v>
      </c>
      <c r="O69" s="72">
        <f t="shared" si="6"/>
        <v>42917</v>
      </c>
      <c r="P69">
        <f>Lookup($A69, Students!$A$4:$A$1016,Students!$Q$4:$Q$1016)</f>
        <v>9</v>
      </c>
      <c r="U69" s="71">
        <f>Lookup($A69, Students!$A$4:$A$1016,Students!$G$4:$G$1016)</f>
        <v>42212</v>
      </c>
      <c r="V69" s="76">
        <f t="shared" si="7"/>
        <v>7</v>
      </c>
      <c r="W69" s="76">
        <f t="shared" si="8"/>
        <v>2015</v>
      </c>
      <c r="X69" s="81">
        <f>IF($U69="","-",U69+Timeframes!$B$3)</f>
        <v>42257</v>
      </c>
      <c r="Y69" s="82"/>
      <c r="Z69" s="17" t="str">
        <f t="shared" si="9"/>
        <v>-</v>
      </c>
      <c r="AA69" s="81">
        <f>IF($U69="","-",X69+Timeframes!$C$3)</f>
        <v>42302</v>
      </c>
      <c r="AB69" s="82"/>
      <c r="AC69" s="17" t="str">
        <f t="shared" si="10"/>
        <v>-</v>
      </c>
      <c r="AD69" s="81">
        <f>IF($U69="","-",AA69+Timeframes!$D$3)</f>
        <v>42362</v>
      </c>
      <c r="AE69" s="82"/>
      <c r="AF69" s="17" t="str">
        <f t="shared" si="1"/>
        <v>-</v>
      </c>
      <c r="AG69" s="81">
        <f>IF($U69="","-",AD69+Timeframes!$E$3)</f>
        <v>42422</v>
      </c>
      <c r="AH69" s="82"/>
      <c r="AI69" s="17" t="str">
        <f t="shared" si="2"/>
        <v>-</v>
      </c>
      <c r="AJ69" s="81">
        <f>IF($U69="","-",AG69+Timeframes!$F$3)</f>
        <v>42602</v>
      </c>
      <c r="AK69" s="82"/>
      <c r="AL69" s="17" t="str">
        <f t="shared" si="3"/>
        <v>-</v>
      </c>
      <c r="AM69" s="81">
        <f>IF($U69="","-",AJ69+Timeframes!$G$3)</f>
        <v>42782</v>
      </c>
      <c r="AN69" s="82"/>
      <c r="AO69" s="17" t="str">
        <f t="shared" si="4"/>
        <v>-</v>
      </c>
      <c r="AP69" s="81">
        <f>IF($U69="","-",AM69+Timeframes!$H$3)</f>
        <v>42962</v>
      </c>
      <c r="AQ69" s="82"/>
      <c r="AR69" s="82"/>
    </row>
    <row r="70" ht="15.75" customHeight="1">
      <c r="A70" s="36">
        <v>69.0</v>
      </c>
      <c r="B70" s="36" t="str">
        <f>LOOKUP($A70,Students!$A$4:$A$1016,Students!$C$4:$C$1016)</f>
        <v>Ravnak</v>
      </c>
      <c r="C70" s="36" t="str">
        <f>LOOKUP($A70,Students!$A$4:$A$1016,Students!$D$4:$D$1016)</f>
        <v/>
      </c>
      <c r="D70" s="36" t="str">
        <f>LOOKUP($A70,Students!$A$4:$A$1016,Students!$E$4:$E$1016)</f>
        <v>Dinesh</v>
      </c>
      <c r="E70" s="36" t="str">
        <f>LOOKUP($A70,Students!$A$4:$A1070,Students!$F$4:$F$1016)</f>
        <v/>
      </c>
      <c r="F70" s="49"/>
      <c r="G70" t="str">
        <f t="shared" si="5"/>
        <v>Ravnak Dinesh</v>
      </c>
      <c r="H70" s="117" t="str">
        <f>Lookup($A70, Students!$A$4:$A$1016,Students!$K$4:$K$1016)</f>
        <v>Redmond</v>
      </c>
      <c r="I70" s="54" t="str">
        <f>Lookup($A70, Students!$A$4:$A$1016,Students!$H$4:$H1070)</f>
        <v>Active</v>
      </c>
      <c r="J70" s="54" t="str">
        <f>Lookup($A70, Students!$A$4:$A$1016,Students!$O$4:$O$1016)</f>
        <v>Child</v>
      </c>
      <c r="K70" s="117" t="str">
        <f>Lookup($A70, Students!$A$4:$A$1016,Students!$N$4:$N$1016)</f>
        <v>1D</v>
      </c>
      <c r="L70" s="117" t="str">
        <f>Lookup($A70, Students!$A$4:$A$1016,Students!$M$4:$M$1016)</f>
        <v>WB</v>
      </c>
      <c r="M70" t="str">
        <f>Lookup($A70, Students!$A$4:$A$1016,Students!$AT$4:$AT$1016)</f>
        <v>Student</v>
      </c>
      <c r="N70" s="71">
        <f>Lookup($A70, Students!$A$4:$A$1016,Students!$P$4:$P$1016)</f>
        <v>40665</v>
      </c>
      <c r="O70" s="72">
        <f t="shared" si="6"/>
        <v>42917</v>
      </c>
      <c r="P70">
        <f>Lookup($A70, Students!$A$4:$A$1016,Students!$Q$4:$Q$1016)</f>
        <v>6</v>
      </c>
      <c r="U70" s="71">
        <f>Lookup($A70, Students!$A$4:$A$1016,Students!$G$4:$G$1016)</f>
        <v>42212</v>
      </c>
      <c r="V70" s="76">
        <f t="shared" si="7"/>
        <v>7</v>
      </c>
      <c r="W70" s="76">
        <f t="shared" si="8"/>
        <v>2015</v>
      </c>
      <c r="X70" s="81">
        <f>IF($U70="","-",U70+Timeframes!$B$3)</f>
        <v>42257</v>
      </c>
      <c r="Y70" s="82"/>
      <c r="Z70" s="17" t="str">
        <f t="shared" si="9"/>
        <v>-</v>
      </c>
      <c r="AA70" s="81">
        <f>IF($U70="","-",X70+Timeframes!$C$3)</f>
        <v>42302</v>
      </c>
      <c r="AB70" s="82"/>
      <c r="AC70" s="17" t="str">
        <f t="shared" si="10"/>
        <v>-</v>
      </c>
      <c r="AD70" s="81">
        <f>IF($U70="","-",AA70+Timeframes!$D$3)</f>
        <v>42362</v>
      </c>
      <c r="AE70" s="82"/>
      <c r="AF70" s="17" t="str">
        <f t="shared" si="1"/>
        <v>-</v>
      </c>
      <c r="AG70" s="81">
        <f>IF($U70="","-",AD70+Timeframes!$E$3)</f>
        <v>42422</v>
      </c>
      <c r="AH70" s="82"/>
      <c r="AI70" s="17" t="str">
        <f t="shared" si="2"/>
        <v>-</v>
      </c>
      <c r="AJ70" s="81">
        <f>IF($U70="","-",AG70+Timeframes!$F$3)</f>
        <v>42602</v>
      </c>
      <c r="AK70" s="82"/>
      <c r="AL70" s="17" t="str">
        <f t="shared" si="3"/>
        <v>-</v>
      </c>
      <c r="AM70" s="81">
        <f>IF($U70="","-",AJ70+Timeframes!$G$3)</f>
        <v>42782</v>
      </c>
      <c r="AN70" s="82"/>
      <c r="AO70" s="17" t="str">
        <f t="shared" si="4"/>
        <v>-</v>
      </c>
      <c r="AP70" s="81">
        <f>IF($U70="","-",AM70+Timeframes!$H$3)</f>
        <v>42962</v>
      </c>
      <c r="AQ70" s="82"/>
      <c r="AR70" s="82"/>
    </row>
    <row r="71" ht="15.75" customHeight="1">
      <c r="A71" s="36">
        <v>70.0</v>
      </c>
      <c r="B71" s="36" t="str">
        <f>LOOKUP($A71,Students!$A$4:$A$1016,Students!$C$4:$C$1016)</f>
        <v>Kaden</v>
      </c>
      <c r="C71" s="36" t="str">
        <f>LOOKUP($A71,Students!$A$4:$A$1016,Students!$D$4:$D$1016)</f>
        <v/>
      </c>
      <c r="D71" s="36" t="str">
        <f>LOOKUP($A71,Students!$A$4:$A$1016,Students!$E$4:$E$1016)</f>
        <v>Adamatiz</v>
      </c>
      <c r="E71" s="36" t="str">
        <f>LOOKUP($A71,Students!$A$4:$A1071,Students!$F$4:$F$1016)</f>
        <v/>
      </c>
      <c r="F71" s="49"/>
      <c r="G71" t="str">
        <f t="shared" si="5"/>
        <v>Kaden Adamatiz</v>
      </c>
      <c r="H71" t="str">
        <f>Lookup($A71, Students!$A$4:$A$1016,Students!$K$4:$K$1016)</f>
        <v>Kirkland</v>
      </c>
      <c r="I71" s="54" t="str">
        <f>Lookup($A71, Students!$A$4:$A$1016,Students!$H$4:$H1071)</f>
        <v>Dropped</v>
      </c>
      <c r="J71" s="54" t="str">
        <f>Lookup($A71, Students!$A$4:$A$1016,Students!$O$4:$O$1016)</f>
        <v>Child</v>
      </c>
      <c r="K71" s="117" t="str">
        <f>Lookup($A71, Students!$A$4:$A$1016,Students!$N$4:$N$1016)</f>
        <v>1D</v>
      </c>
      <c r="L71" t="str">
        <f>Lookup($A71, Students!$A$4:$A$1016,Students!$M$4:$M$1016)</f>
        <v>5S</v>
      </c>
      <c r="M71" t="str">
        <f>Lookup($A71, Students!$A$4:$A$1016,Students!$AT$4:$AT$1016)</f>
        <v>Student</v>
      </c>
      <c r="N71" s="71">
        <f>Lookup($A71, Students!$A$4:$A$1016,Students!$P$4:$P$1016)</f>
        <v>39232</v>
      </c>
      <c r="O71" s="72">
        <f t="shared" si="6"/>
        <v>42917</v>
      </c>
      <c r="P71">
        <f>Lookup($A71, Students!$A$4:$A$1016,Students!$Q$4:$Q$1016)</f>
        <v>10</v>
      </c>
      <c r="U71" s="71">
        <f>Lookup($A71, Students!$A$4:$A$1016,Students!$G$4:$G$1016)</f>
        <v>41179</v>
      </c>
      <c r="V71" s="76">
        <f t="shared" si="7"/>
        <v>9</v>
      </c>
      <c r="W71" s="76">
        <f t="shared" si="8"/>
        <v>2012</v>
      </c>
      <c r="X71" s="81">
        <f>IF($U71="","-",U71+Timeframes!$B$3)</f>
        <v>41224</v>
      </c>
      <c r="Y71" s="82"/>
      <c r="Z71" s="17" t="str">
        <f t="shared" si="9"/>
        <v>-</v>
      </c>
      <c r="AA71" s="81">
        <f>IF($U71="","-",X71+Timeframes!$C$3)</f>
        <v>41269</v>
      </c>
      <c r="AB71" s="82"/>
      <c r="AC71" s="17" t="str">
        <f t="shared" si="10"/>
        <v>-</v>
      </c>
      <c r="AD71" s="81">
        <f>IF($U71="","-",AA71+Timeframes!$D$3)</f>
        <v>41329</v>
      </c>
      <c r="AE71" s="82"/>
      <c r="AF71" s="17" t="str">
        <f t="shared" si="1"/>
        <v>-</v>
      </c>
      <c r="AG71" s="81">
        <f>IF($U71="","-",AD71+Timeframes!$E$3)</f>
        <v>41389</v>
      </c>
      <c r="AH71" s="82"/>
      <c r="AI71" s="17" t="str">
        <f t="shared" si="2"/>
        <v>-</v>
      </c>
      <c r="AJ71" s="81">
        <f>IF($U71="","-",AG71+Timeframes!$F$3)</f>
        <v>41569</v>
      </c>
      <c r="AK71" s="82"/>
      <c r="AL71" s="17" t="str">
        <f t="shared" si="3"/>
        <v>-</v>
      </c>
      <c r="AM71" s="81">
        <f>IF($U71="","-",AJ71+Timeframes!$G$3)</f>
        <v>41749</v>
      </c>
      <c r="AN71" s="82"/>
      <c r="AO71" s="17" t="str">
        <f t="shared" si="4"/>
        <v>-</v>
      </c>
      <c r="AP71" s="81">
        <f>IF($U71="","-",AM71+Timeframes!$H$3)</f>
        <v>41929</v>
      </c>
      <c r="AQ71" s="82"/>
      <c r="AR71" s="82"/>
    </row>
    <row r="72" ht="15.75" customHeight="1">
      <c r="A72" s="36">
        <v>71.0</v>
      </c>
      <c r="B72" s="36" t="str">
        <f>LOOKUP($A72,Students!$A$4:$A$1016,Students!$C$4:$C$1016)</f>
        <v>Andrew</v>
      </c>
      <c r="C72" s="36" t="str">
        <f>LOOKUP($A72,Students!$A$4:$A$1016,Students!$D$4:$D$1016)</f>
        <v/>
      </c>
      <c r="D72" s="36" t="str">
        <f>LOOKUP($A72,Students!$A$4:$A$1016,Students!$E$4:$E$1016)</f>
        <v>Allen-Khurana</v>
      </c>
      <c r="E72" s="36" t="str">
        <f>LOOKUP($A72,Students!$A$4:$A1072,Students!$F$4:$F$1016)</f>
        <v/>
      </c>
      <c r="F72" s="49"/>
      <c r="G72" t="str">
        <f t="shared" si="5"/>
        <v>Andrew Allen-Khurana</v>
      </c>
      <c r="H72" t="str">
        <f>Lookup($A72, Students!$A$4:$A$1016,Students!$K$4:$K$1016)</f>
        <v>Kirkland</v>
      </c>
      <c r="I72" s="54" t="str">
        <f>Lookup($A72, Students!$A$4:$A$1016,Students!$H$4:$H1072)</f>
        <v>Inactive</v>
      </c>
      <c r="J72" s="54" t="str">
        <f>Lookup($A72, Students!$A$4:$A$1016,Students!$O$4:$O$1016)</f>
        <v>Junior</v>
      </c>
      <c r="K72" t="str">
        <f>Lookup($A72, Students!$A$4:$A$1016,Students!$N$4:$N$1016)</f>
        <v>2D</v>
      </c>
      <c r="L72" t="str">
        <f>Lookup($A72, Students!$A$4:$A$1016,Students!$M$4:$M$1016)</f>
        <v>1D</v>
      </c>
      <c r="M72" t="str">
        <f>Lookup($A72, Students!$A$4:$A$1016,Students!$AT$4:$AT$1016)</f>
        <v>Student</v>
      </c>
      <c r="N72" s="71">
        <f>Lookup($A72, Students!$A$4:$A$1016,Students!$P$4:$P$1016)</f>
        <v>38030</v>
      </c>
      <c r="O72" s="72">
        <f t="shared" si="6"/>
        <v>42917</v>
      </c>
      <c r="P72">
        <f>Lookup($A72, Students!$A$4:$A$1016,Students!$Q$4:$Q$1016)</f>
        <v>13</v>
      </c>
      <c r="U72" s="71">
        <f>Lookup($A72, Students!$A$4:$A$1016,Students!$G$4:$G$1016)</f>
        <v>40639</v>
      </c>
      <c r="V72" s="76">
        <f t="shared" si="7"/>
        <v>4</v>
      </c>
      <c r="W72" s="76">
        <f t="shared" si="8"/>
        <v>2011</v>
      </c>
      <c r="X72" s="81">
        <f>IF($U72="","-",U72+Timeframes!$B$3)</f>
        <v>40684</v>
      </c>
      <c r="Y72" s="82"/>
      <c r="Z72" s="17" t="str">
        <f t="shared" si="9"/>
        <v>-</v>
      </c>
      <c r="AA72" s="81">
        <f>IF($U72="","-",X72+Timeframes!$C$3)</f>
        <v>40729</v>
      </c>
      <c r="AB72" s="82"/>
      <c r="AC72" s="17" t="str">
        <f t="shared" si="10"/>
        <v>-</v>
      </c>
      <c r="AD72" s="81">
        <f>IF($U72="","-",AA72+Timeframes!$D$3)</f>
        <v>40789</v>
      </c>
      <c r="AE72" s="82"/>
      <c r="AF72" s="17" t="str">
        <f t="shared" si="1"/>
        <v>-</v>
      </c>
      <c r="AG72" s="81">
        <f>IF($U72="","-",AD72+Timeframes!$E$3)</f>
        <v>40849</v>
      </c>
      <c r="AH72" s="82"/>
      <c r="AI72" s="17" t="str">
        <f t="shared" si="2"/>
        <v>-</v>
      </c>
      <c r="AJ72" s="81">
        <f>IF($U72="","-",AG72+Timeframes!$F$3)</f>
        <v>41029</v>
      </c>
      <c r="AK72" s="82"/>
      <c r="AL72" s="17" t="str">
        <f t="shared" si="3"/>
        <v>-</v>
      </c>
      <c r="AM72" s="81">
        <f>IF($U72="","-",AJ72+Timeframes!$G$3)</f>
        <v>41209</v>
      </c>
      <c r="AN72" s="82"/>
      <c r="AO72" s="17" t="str">
        <f t="shared" si="4"/>
        <v>-</v>
      </c>
      <c r="AP72" s="81">
        <f>IF($U72="","-",AM72+Timeframes!$H$3)</f>
        <v>41389</v>
      </c>
      <c r="AQ72" s="82"/>
      <c r="AR72" s="82"/>
    </row>
    <row r="73" ht="15.75" customHeight="1">
      <c r="A73" s="36">
        <v>72.0</v>
      </c>
      <c r="B73" s="36" t="str">
        <f>LOOKUP($A73,Students!$A$4:$A$1016,Students!$C$4:$C$1016)</f>
        <v>Sydney</v>
      </c>
      <c r="C73" s="36" t="str">
        <f>LOOKUP($A73,Students!$A$4:$A$1016,Students!$D$4:$D$1016)</f>
        <v/>
      </c>
      <c r="D73" s="36" t="str">
        <f>LOOKUP($A73,Students!$A$4:$A$1016,Students!$E$4:$E$1016)</f>
        <v>Anderson</v>
      </c>
      <c r="E73" s="36" t="str">
        <f>LOOKUP($A73,Students!$A$4:$A1073,Students!$F$4:$F$1016)</f>
        <v/>
      </c>
      <c r="F73" s="49"/>
      <c r="G73" t="str">
        <f t="shared" si="5"/>
        <v>Sydney Anderson</v>
      </c>
      <c r="H73" s="101" t="str">
        <f>Lookup($A73, Students!$A$4:$A$1016,Students!$K$4:$K$1016)</f>
        <v>Kirkland</v>
      </c>
      <c r="I73" s="54" t="str">
        <f>Lookup($A73, Students!$A$4:$A$1016,Students!$H$4:$H1073)</f>
        <v>Dropped</v>
      </c>
      <c r="J73" s="54" t="str">
        <f>Lookup($A73, Students!$A$4:$A$1016,Students!$O$4:$O$1016)</f>
        <v>Child</v>
      </c>
      <c r="K73" s="117" t="str">
        <f>Lookup($A73, Students!$A$4:$A$1016,Students!$N$4:$N$1016)</f>
        <v>1D</v>
      </c>
      <c r="L73" t="str">
        <f>Lookup($A73, Students!$A$4:$A$1016,Students!$M$4:$M$1016)</f>
        <v>1S</v>
      </c>
      <c r="M73" t="str">
        <f>Lookup($A73, Students!$A$4:$A$1016,Students!$AT$4:$AT$1016)</f>
        <v>Student</v>
      </c>
      <c r="N73" s="71">
        <f>Lookup($A73, Students!$A$4:$A$1016,Students!$P$4:$P$1016)</f>
        <v>39710</v>
      </c>
      <c r="O73" s="72">
        <f t="shared" si="6"/>
        <v>42917</v>
      </c>
      <c r="P73">
        <f>Lookup($A73, Students!$A$4:$A$1016,Students!$Q$4:$Q$1016)</f>
        <v>8</v>
      </c>
      <c r="U73" s="71">
        <f>Lookup($A73, Students!$A$4:$A$1016,Students!$G$4:$G$1016)</f>
        <v>42178</v>
      </c>
      <c r="V73" s="76">
        <f t="shared" si="7"/>
        <v>6</v>
      </c>
      <c r="W73" s="76">
        <f t="shared" si="8"/>
        <v>2015</v>
      </c>
      <c r="X73" s="81">
        <f>IF($U73="","-",U73+Timeframes!$B$3)</f>
        <v>42223</v>
      </c>
      <c r="Y73" s="82"/>
      <c r="Z73" s="17" t="str">
        <f t="shared" si="9"/>
        <v>-</v>
      </c>
      <c r="AA73" s="81">
        <f>IF($U73="","-",X73+Timeframes!$C$3)</f>
        <v>42268</v>
      </c>
      <c r="AB73" s="82"/>
      <c r="AC73" s="17" t="str">
        <f t="shared" si="10"/>
        <v>-</v>
      </c>
      <c r="AD73" s="81">
        <f>IF($U73="","-",AA73+Timeframes!$D$3)</f>
        <v>42328</v>
      </c>
      <c r="AE73" s="82"/>
      <c r="AF73" s="17" t="str">
        <f t="shared" si="1"/>
        <v>-</v>
      </c>
      <c r="AG73" s="81">
        <f>IF($U73="","-",AD73+Timeframes!$E$3)</f>
        <v>42388</v>
      </c>
      <c r="AH73" s="82"/>
      <c r="AI73" s="17" t="str">
        <f t="shared" si="2"/>
        <v>-</v>
      </c>
      <c r="AJ73" s="81">
        <f>IF($U73="","-",AG73+Timeframes!$F$3)</f>
        <v>42568</v>
      </c>
      <c r="AK73" s="82"/>
      <c r="AL73" s="17" t="str">
        <f t="shared" si="3"/>
        <v>-</v>
      </c>
      <c r="AM73" s="81">
        <f>IF($U73="","-",AJ73+Timeframes!$G$3)</f>
        <v>42748</v>
      </c>
      <c r="AN73" s="82"/>
      <c r="AO73" s="17" t="str">
        <f t="shared" si="4"/>
        <v>-</v>
      </c>
      <c r="AP73" s="81">
        <f>IF($U73="","-",AM73+Timeframes!$H$3)</f>
        <v>42928</v>
      </c>
      <c r="AQ73" s="82"/>
      <c r="AR73" s="82"/>
    </row>
    <row r="74" ht="15.75" customHeight="1">
      <c r="A74" s="36">
        <v>73.0</v>
      </c>
      <c r="B74" s="36" t="str">
        <f>LOOKUP($A74,Students!$A$4:$A$1016,Students!$C$4:$C$1016)</f>
        <v>Jacob</v>
      </c>
      <c r="C74" s="36" t="str">
        <f>LOOKUP($A74,Students!$A$4:$A$1016,Students!$D$4:$D$1016)</f>
        <v/>
      </c>
      <c r="D74" s="36" t="str">
        <f>LOOKUP($A74,Students!$A$4:$A$1016,Students!$E$4:$E$1016)</f>
        <v>Arnez</v>
      </c>
      <c r="E74" s="36" t="str">
        <f>LOOKUP($A74,Students!$A$4:$A1074,Students!$F$4:$F$1016)</f>
        <v/>
      </c>
      <c r="F74" s="49"/>
      <c r="G74" t="str">
        <f t="shared" si="5"/>
        <v>Jacob Arnez</v>
      </c>
      <c r="H74" t="str">
        <f>Lookup($A74, Students!$A$4:$A$1016,Students!$K$4:$K$1016)</f>
        <v>Kirkland</v>
      </c>
      <c r="I74" s="54" t="str">
        <f>Lookup($A74, Students!$A$4:$A$1016,Students!$H$4:$H1074)</f>
        <v>Dropped</v>
      </c>
      <c r="J74" s="54" t="str">
        <f>Lookup($A74, Students!$A$4:$A$1016,Students!$O$4:$O$1016)</f>
        <v>Junior</v>
      </c>
      <c r="K74" s="117" t="str">
        <f>Lookup($A74, Students!$A$4:$A$1016,Students!$N$4:$N$1016)</f>
        <v>1D</v>
      </c>
      <c r="L74" t="str">
        <f>Lookup($A74, Students!$A$4:$A$1016,Students!$M$4:$M$1016)</f>
        <v>5S</v>
      </c>
      <c r="M74" t="str">
        <f>Lookup($A74, Students!$A$4:$A$1016,Students!$AT$4:$AT$1016)</f>
        <v>Student</v>
      </c>
      <c r="N74" s="71">
        <f>Lookup($A74, Students!$A$4:$A$1016,Students!$P$4:$P$1016)</f>
        <v>37724</v>
      </c>
      <c r="O74" s="72">
        <f t="shared" si="6"/>
        <v>42917</v>
      </c>
      <c r="P74">
        <f>Lookup($A74, Students!$A$4:$A$1016,Students!$Q$4:$Q$1016)</f>
        <v>14</v>
      </c>
      <c r="U74" s="71">
        <f>Lookup($A74, Students!$A$4:$A$1016,Students!$G$4:$G$1016)</f>
        <v>41491</v>
      </c>
      <c r="V74" s="76">
        <f t="shared" si="7"/>
        <v>8</v>
      </c>
      <c r="W74" s="76">
        <f t="shared" si="8"/>
        <v>2013</v>
      </c>
      <c r="X74" s="81">
        <f>IF($U74="","-",U74+Timeframes!$B$3)</f>
        <v>41536</v>
      </c>
      <c r="Y74" s="82"/>
      <c r="Z74" s="17" t="str">
        <f t="shared" si="9"/>
        <v>-</v>
      </c>
      <c r="AA74" s="81">
        <f>IF($U74="","-",X74+Timeframes!$C$3)</f>
        <v>41581</v>
      </c>
      <c r="AB74" s="82"/>
      <c r="AC74" s="17" t="str">
        <f t="shared" si="10"/>
        <v>-</v>
      </c>
      <c r="AD74" s="81">
        <f>IF($U74="","-",AA74+Timeframes!$D$3)</f>
        <v>41641</v>
      </c>
      <c r="AE74" s="82"/>
      <c r="AF74" s="17" t="str">
        <f t="shared" si="1"/>
        <v>-</v>
      </c>
      <c r="AG74" s="81">
        <f>IF($U74="","-",AD74+Timeframes!$E$3)</f>
        <v>41701</v>
      </c>
      <c r="AH74" s="82"/>
      <c r="AI74" s="17" t="str">
        <f t="shared" si="2"/>
        <v>-</v>
      </c>
      <c r="AJ74" s="81">
        <f>IF($U74="","-",AG74+Timeframes!$F$3)</f>
        <v>41881</v>
      </c>
      <c r="AK74" s="82"/>
      <c r="AL74" s="17" t="str">
        <f t="shared" si="3"/>
        <v>-</v>
      </c>
      <c r="AM74" s="81">
        <f>IF($U74="","-",AJ74+Timeframes!$G$3)</f>
        <v>42061</v>
      </c>
      <c r="AN74" s="82"/>
      <c r="AO74" s="17" t="str">
        <f t="shared" si="4"/>
        <v>-</v>
      </c>
      <c r="AP74" s="81">
        <f>IF($U74="","-",AM74+Timeframes!$H$3)</f>
        <v>42241</v>
      </c>
      <c r="AQ74" s="82"/>
      <c r="AR74" s="82"/>
    </row>
    <row r="75" ht="15.75" customHeight="1">
      <c r="A75" s="36">
        <v>74.0</v>
      </c>
      <c r="B75" s="36" t="str">
        <f>LOOKUP($A75,Students!$A$4:$A$1016,Students!$C$4:$C$1016)</f>
        <v>Ryan</v>
      </c>
      <c r="C75" s="36" t="str">
        <f>LOOKUP($A75,Students!$A$4:$A$1016,Students!$D$4:$D$1016)</f>
        <v/>
      </c>
      <c r="D75" s="36" t="str">
        <f>LOOKUP($A75,Students!$A$4:$A$1016,Students!$E$4:$E$1016)</f>
        <v>Chen</v>
      </c>
      <c r="E75" s="36" t="str">
        <f>LOOKUP($A75,Students!$A$4:$A1075,Students!$F$4:$F$1016)</f>
        <v/>
      </c>
      <c r="F75" s="49"/>
      <c r="G75" t="str">
        <f t="shared" si="5"/>
        <v>Ryan Chen</v>
      </c>
      <c r="H75" t="str">
        <f>Lookup($A75, Students!$A$4:$A$1016,Students!$K$4:$K$1016)</f>
        <v>Kirkland</v>
      </c>
      <c r="I75" s="54" t="str">
        <f>Lookup($A75, Students!$A$4:$A$1016,Students!$H$4:$H1075)</f>
        <v>Dropped</v>
      </c>
      <c r="J75" s="54" t="str">
        <f>Lookup($A75, Students!$A$4:$A$1016,Students!$O$4:$O$1016)</f>
        <v>Child</v>
      </c>
      <c r="K75" s="117" t="str">
        <f>Lookup($A75, Students!$A$4:$A$1016,Students!$N$4:$N$1016)</f>
        <v>1D</v>
      </c>
      <c r="L75" t="str">
        <f>Lookup($A75, Students!$A$4:$A$1016,Students!$M$4:$M$1016)</f>
        <v>2s</v>
      </c>
      <c r="M75" t="str">
        <f>Lookup($A75, Students!$A$4:$A$1016,Students!$AT$4:$AT$1016)</f>
        <v>Student</v>
      </c>
      <c r="N75" s="71">
        <f>Lookup($A75, Students!$A$4:$A$1016,Students!$P$4:$P$1016)</f>
        <v>40569</v>
      </c>
      <c r="O75" s="72">
        <f t="shared" si="6"/>
        <v>42917</v>
      </c>
      <c r="P75">
        <f>Lookup($A75, Students!$A$4:$A$1016,Students!$Q$4:$Q$1016)</f>
        <v>6</v>
      </c>
      <c r="U75" s="71">
        <f>Lookup($A75, Students!$A$4:$A$1016,Students!$G$4:$G$1016)</f>
        <v>41802</v>
      </c>
      <c r="V75" s="76">
        <f t="shared" si="7"/>
        <v>6</v>
      </c>
      <c r="W75" s="76">
        <f t="shared" si="8"/>
        <v>2014</v>
      </c>
      <c r="X75" s="81">
        <f>IF($U75="","-",U75+Timeframes!$B$3)</f>
        <v>41847</v>
      </c>
      <c r="Y75" s="82"/>
      <c r="Z75" s="17" t="str">
        <f t="shared" si="9"/>
        <v>-</v>
      </c>
      <c r="AA75" s="81">
        <f>IF($U75="","-",X75+Timeframes!$C$3)</f>
        <v>41892</v>
      </c>
      <c r="AB75" s="82"/>
      <c r="AC75" s="17" t="str">
        <f t="shared" si="10"/>
        <v>-</v>
      </c>
      <c r="AD75" s="81">
        <f>IF($U75="","-",AA75+Timeframes!$D$3)</f>
        <v>41952</v>
      </c>
      <c r="AE75" s="82"/>
      <c r="AF75" s="17" t="str">
        <f t="shared" si="1"/>
        <v>-</v>
      </c>
      <c r="AG75" s="81">
        <f>IF($U75="","-",AD75+Timeframes!$E$3)</f>
        <v>42012</v>
      </c>
      <c r="AH75" s="82"/>
      <c r="AI75" s="17" t="str">
        <f t="shared" si="2"/>
        <v>-</v>
      </c>
      <c r="AJ75" s="81">
        <f>IF($U75="","-",AG75+Timeframes!$F$3)</f>
        <v>42192</v>
      </c>
      <c r="AK75" s="82"/>
      <c r="AL75" s="17" t="str">
        <f t="shared" si="3"/>
        <v>-</v>
      </c>
      <c r="AM75" s="81">
        <f>IF($U75="","-",AJ75+Timeframes!$G$3)</f>
        <v>42372</v>
      </c>
      <c r="AN75" s="82"/>
      <c r="AO75" s="17" t="str">
        <f t="shared" si="4"/>
        <v>-</v>
      </c>
      <c r="AP75" s="81">
        <f>IF($U75="","-",AM75+Timeframes!$H$3)</f>
        <v>42552</v>
      </c>
      <c r="AQ75" s="82"/>
      <c r="AR75" s="82"/>
    </row>
    <row r="76" ht="15.75" customHeight="1">
      <c r="A76" s="36">
        <v>75.0</v>
      </c>
      <c r="B76" s="36" t="str">
        <f>LOOKUP($A76,Students!$A$4:$A$1016,Students!$C$4:$C$1016)</f>
        <v>Paula</v>
      </c>
      <c r="C76" s="36" t="str">
        <f>LOOKUP($A76,Students!$A$4:$A$1016,Students!$D$4:$D$1016)</f>
        <v/>
      </c>
      <c r="D76" s="36" t="str">
        <f>LOOKUP($A76,Students!$A$4:$A$1016,Students!$E$4:$E$1016)</f>
        <v>Chester</v>
      </c>
      <c r="E76" s="36" t="str">
        <f>LOOKUP($A76,Students!$A$4:$A1076,Students!$F$4:$F$1016)</f>
        <v/>
      </c>
      <c r="F76" s="49"/>
      <c r="G76" t="str">
        <f t="shared" si="5"/>
        <v>Paula Chester</v>
      </c>
      <c r="H76" s="101" t="str">
        <f>Lookup($A76, Students!$A$4:$A$1016,Students!$K$4:$K$1016)</f>
        <v>Kirkland</v>
      </c>
      <c r="I76" s="54" t="str">
        <f>Lookup($A76, Students!$A$4:$A$1016,Students!$H$4:$H1076)</f>
        <v>Dropped</v>
      </c>
      <c r="J76" s="54" t="str">
        <f>Lookup($A76, Students!$A$4:$A$1016,Students!$O$4:$O$1016)</f>
        <v>Adult</v>
      </c>
      <c r="K76" t="str">
        <f>Lookup($A76, Students!$A$4:$A$1016,Students!$N$4:$N$1016)</f>
        <v>3D</v>
      </c>
      <c r="L76" s="101" t="str">
        <f>Lookup($A76, Students!$A$4:$A$1016,Students!$M$4:$M$1016)</f>
        <v>2D</v>
      </c>
      <c r="M76" t="str">
        <f>Lookup($A76, Students!$A$4:$A$1016,Students!$AT$4:$AT$1016)</f>
        <v>Concert Musician</v>
      </c>
      <c r="N76" s="71">
        <f>Lookup($A76, Students!$A$4:$A$1016,Students!$P$4:$P$1016)</f>
        <v>19205</v>
      </c>
      <c r="O76" s="72">
        <f t="shared" si="6"/>
        <v>42917</v>
      </c>
      <c r="P76">
        <f>Lookup($A76, Students!$A$4:$A$1016,Students!$Q$4:$Q$1016)</f>
        <v>64</v>
      </c>
      <c r="U76" s="71" t="str">
        <f>Lookup($A76, Students!$A$4:$A$1016,Students!$G$4:$G$1016)</f>
        <v/>
      </c>
      <c r="V76" s="76">
        <f t="shared" si="7"/>
        <v>12</v>
      </c>
      <c r="W76" s="76">
        <f t="shared" si="8"/>
        <v>1899</v>
      </c>
      <c r="X76" s="81" t="str">
        <f>IF($U76="","-",U76+Timeframes!$B$3)</f>
        <v>-</v>
      </c>
      <c r="Y76" s="82"/>
      <c r="Z76" s="17" t="str">
        <f t="shared" si="9"/>
        <v>-</v>
      </c>
      <c r="AA76" s="81" t="str">
        <f>IF($U76="","-",X76+Timeframes!$C$3)</f>
        <v>-</v>
      </c>
      <c r="AB76" s="82"/>
      <c r="AC76" s="17" t="str">
        <f t="shared" si="10"/>
        <v>-</v>
      </c>
      <c r="AD76" s="81" t="str">
        <f>IF($U76="","-",AA76+Timeframes!$D$3)</f>
        <v>-</v>
      </c>
      <c r="AE76" s="82"/>
      <c r="AF76" s="17" t="str">
        <f t="shared" si="1"/>
        <v>-</v>
      </c>
      <c r="AG76" s="81" t="str">
        <f>IF($U76="","-",AD76+Timeframes!$E$3)</f>
        <v>-</v>
      </c>
      <c r="AH76" s="82"/>
      <c r="AI76" s="17" t="str">
        <f t="shared" si="2"/>
        <v>-</v>
      </c>
      <c r="AJ76" s="81" t="str">
        <f>IF($U76="","-",AG76+Timeframes!$F$3)</f>
        <v>-</v>
      </c>
      <c r="AK76" s="82"/>
      <c r="AL76" s="17" t="str">
        <f t="shared" si="3"/>
        <v>-</v>
      </c>
      <c r="AM76" s="81" t="str">
        <f>IF($U76="","-",AJ76+Timeframes!$G$3)</f>
        <v>-</v>
      </c>
      <c r="AN76" s="82"/>
      <c r="AO76" s="17" t="str">
        <f t="shared" si="4"/>
        <v>-</v>
      </c>
      <c r="AP76" s="81" t="str">
        <f>IF($U76="","-",AM76+Timeframes!$H$3)</f>
        <v>-</v>
      </c>
      <c r="AQ76" s="82"/>
      <c r="AR76" s="82"/>
    </row>
    <row r="77" ht="15.75" customHeight="1">
      <c r="A77" s="36">
        <v>76.0</v>
      </c>
      <c r="B77" s="36" t="str">
        <f>LOOKUP($A77,Students!$A$4:$A$1016,Students!$C$4:$C$1016)</f>
        <v>Aditya</v>
      </c>
      <c r="C77" s="36" t="str">
        <f>LOOKUP($A77,Students!$A$4:$A$1016,Students!$D$4:$D$1016)</f>
        <v/>
      </c>
      <c r="D77" s="36" t="str">
        <f>LOOKUP($A77,Students!$A$4:$A$1016,Students!$E$4:$E$1016)</f>
        <v>Duggirala</v>
      </c>
      <c r="E77" s="36" t="str">
        <f>LOOKUP($A77,Students!$A$4:$A1077,Students!$F$4:$F$1016)</f>
        <v/>
      </c>
      <c r="F77" s="49"/>
      <c r="G77" t="str">
        <f t="shared" si="5"/>
        <v>Aditya Duggirala</v>
      </c>
      <c r="H77" t="str">
        <f>Lookup($A77, Students!$A$4:$A$1016,Students!$K$4:$K$1016)</f>
        <v>Kirkland</v>
      </c>
      <c r="I77" s="54" t="str">
        <f>Lookup($A77, Students!$A$4:$A$1016,Students!$H$4:$H1077)</f>
        <v>Dropped</v>
      </c>
      <c r="J77" s="54" t="str">
        <f>Lookup($A77, Students!$A$4:$A$1016,Students!$O$4:$O$1016)</f>
        <v>Junior</v>
      </c>
      <c r="K77" t="str">
        <f>Lookup($A77, Students!$A$4:$A$1016,Students!$N$4:$N$1016)</f>
        <v>2D</v>
      </c>
      <c r="L77" t="str">
        <f>Lookup($A77, Students!$A$4:$A$1016,Students!$M$4:$M$1016)</f>
        <v>1D</v>
      </c>
      <c r="M77" t="str">
        <f>Lookup($A77, Students!$A$4:$A$1016,Students!$AT$4:$AT$1016)</f>
        <v>Student</v>
      </c>
      <c r="N77" s="71">
        <f>Lookup($A77, Students!$A$4:$A$1016,Students!$P$4:$P$1016)</f>
        <v>37057</v>
      </c>
      <c r="O77" s="72">
        <f t="shared" si="6"/>
        <v>42917</v>
      </c>
      <c r="P77">
        <f>Lookup($A77, Students!$A$4:$A$1016,Students!$Q$4:$Q$1016)</f>
        <v>16</v>
      </c>
      <c r="U77" s="71">
        <f>Lookup($A77, Students!$A$4:$A$1016,Students!$G$4:$G$1016)</f>
        <v>36997</v>
      </c>
      <c r="V77" s="76">
        <f t="shared" si="7"/>
        <v>4</v>
      </c>
      <c r="W77" s="76">
        <f t="shared" si="8"/>
        <v>2001</v>
      </c>
      <c r="X77" s="81">
        <f>IF($U77="","-",U77+Timeframes!$B$3)</f>
        <v>37042</v>
      </c>
      <c r="Y77" s="82"/>
      <c r="Z77" s="17" t="str">
        <f t="shared" si="9"/>
        <v>-</v>
      </c>
      <c r="AA77" s="81">
        <f>IF($U77="","-",X77+Timeframes!$C$3)</f>
        <v>37087</v>
      </c>
      <c r="AB77" s="82"/>
      <c r="AC77" s="17" t="str">
        <f t="shared" si="10"/>
        <v>-</v>
      </c>
      <c r="AD77" s="81">
        <f>IF($U77="","-",AA77+Timeframes!$D$3)</f>
        <v>37147</v>
      </c>
      <c r="AE77" s="82"/>
      <c r="AF77" s="17" t="str">
        <f t="shared" si="1"/>
        <v>-</v>
      </c>
      <c r="AG77" s="81">
        <f>IF($U77="","-",AD77+Timeframes!$E$3)</f>
        <v>37207</v>
      </c>
      <c r="AH77" s="82"/>
      <c r="AI77" s="17" t="str">
        <f t="shared" si="2"/>
        <v>-</v>
      </c>
      <c r="AJ77" s="81">
        <f>IF($U77="","-",AG77+Timeframes!$F$3)</f>
        <v>37387</v>
      </c>
      <c r="AK77" s="82"/>
      <c r="AL77" s="17" t="str">
        <f t="shared" si="3"/>
        <v>-</v>
      </c>
      <c r="AM77" s="81">
        <f>IF($U77="","-",AJ77+Timeframes!$G$3)</f>
        <v>37567</v>
      </c>
      <c r="AN77" s="82"/>
      <c r="AO77" s="17" t="str">
        <f t="shared" si="4"/>
        <v>-</v>
      </c>
      <c r="AP77" s="81">
        <f>IF($U77="","-",AM77+Timeframes!$H$3)</f>
        <v>37747</v>
      </c>
      <c r="AQ77" s="82"/>
      <c r="AR77" s="82"/>
    </row>
    <row r="78" ht="15.75" customHeight="1">
      <c r="A78" s="36">
        <v>77.0</v>
      </c>
      <c r="B78" s="36" t="str">
        <f>LOOKUP($A78,Students!$A$4:$A$1016,Students!$C$4:$C$1016)</f>
        <v>Roman</v>
      </c>
      <c r="C78" s="36" t="str">
        <f>LOOKUP($A78,Students!$A$4:$A$1016,Students!$D$4:$D$1016)</f>
        <v/>
      </c>
      <c r="D78" s="36" t="str">
        <f>LOOKUP($A78,Students!$A$4:$A$1016,Students!$E$4:$E$1016)</f>
        <v>Everett</v>
      </c>
      <c r="E78" s="36" t="str">
        <f>LOOKUP($A78,Students!$A$4:$A1078,Students!$F$4:$F$1016)</f>
        <v/>
      </c>
      <c r="F78" s="49"/>
      <c r="G78" t="str">
        <f t="shared" si="5"/>
        <v>Roman Everett</v>
      </c>
      <c r="H78" s="101" t="str">
        <f>Lookup($A78, Students!$A$4:$A$1016,Students!$K$4:$K$1016)</f>
        <v>Kirkland</v>
      </c>
      <c r="I78" s="54" t="str">
        <f>Lookup($A78, Students!$A$4:$A$1016,Students!$H$4:$H1078)</f>
        <v>Dropped</v>
      </c>
      <c r="J78" s="54" t="str">
        <f>Lookup($A78, Students!$A$4:$A$1016,Students!$O$4:$O$1016)</f>
        <v>Junior</v>
      </c>
      <c r="K78" s="117" t="str">
        <f>Lookup($A78, Students!$A$4:$A$1016,Students!$N$4:$N$1016)</f>
        <v>1D</v>
      </c>
      <c r="L78" t="str">
        <f>Lookup($A78, Students!$A$4:$A$1016,Students!$M$4:$M$1016)</f>
        <v>3S</v>
      </c>
      <c r="M78" t="str">
        <f>Lookup($A78, Students!$A$4:$A$1016,Students!$AT$4:$AT$1016)</f>
        <v>Student</v>
      </c>
      <c r="N78" s="71">
        <f>Lookup($A78, Students!$A$4:$A$1016,Students!$P$4:$P$1016)</f>
        <v>39353</v>
      </c>
      <c r="O78" s="72">
        <f t="shared" si="6"/>
        <v>42917</v>
      </c>
      <c r="P78">
        <f>Lookup($A78, Students!$A$4:$A$1016,Students!$Q$4:$Q$1016)</f>
        <v>9</v>
      </c>
      <c r="U78" s="71">
        <f>Lookup($A78, Students!$A$4:$A$1016,Students!$G$4:$G$1016)</f>
        <v>41700</v>
      </c>
      <c r="V78" s="76">
        <f t="shared" si="7"/>
        <v>3</v>
      </c>
      <c r="W78" s="76">
        <f t="shared" si="8"/>
        <v>2014</v>
      </c>
      <c r="X78" s="81">
        <f>IF($U78="","-",U78+Timeframes!$B$3)</f>
        <v>41745</v>
      </c>
      <c r="Y78" s="82"/>
      <c r="Z78" s="17" t="str">
        <f t="shared" si="9"/>
        <v>-</v>
      </c>
      <c r="AA78" s="81">
        <f>IF($U78="","-",X78+Timeframes!$C$3)</f>
        <v>41790</v>
      </c>
      <c r="AB78" s="82"/>
      <c r="AC78" s="17" t="str">
        <f t="shared" si="10"/>
        <v>-</v>
      </c>
      <c r="AD78" s="81">
        <f>IF($U78="","-",AA78+Timeframes!$D$3)</f>
        <v>41850</v>
      </c>
      <c r="AE78" s="82"/>
      <c r="AF78" s="17" t="str">
        <f t="shared" si="1"/>
        <v>-</v>
      </c>
      <c r="AG78" s="81">
        <f>IF($U78="","-",AD78+Timeframes!$E$3)</f>
        <v>41910</v>
      </c>
      <c r="AH78" s="82"/>
      <c r="AI78" s="17" t="str">
        <f t="shared" si="2"/>
        <v>-</v>
      </c>
      <c r="AJ78" s="81">
        <f>IF($U78="","-",AG78+Timeframes!$F$3)</f>
        <v>42090</v>
      </c>
      <c r="AK78" s="82"/>
      <c r="AL78" s="17" t="str">
        <f t="shared" si="3"/>
        <v>-</v>
      </c>
      <c r="AM78" s="81">
        <f>IF($U78="","-",AJ78+Timeframes!$G$3)</f>
        <v>42270</v>
      </c>
      <c r="AN78" s="82"/>
      <c r="AO78" s="17" t="str">
        <f t="shared" si="4"/>
        <v>-</v>
      </c>
      <c r="AP78" s="81">
        <f>IF($U78="","-",AM78+Timeframes!$H$3)</f>
        <v>42450</v>
      </c>
      <c r="AQ78" s="82"/>
      <c r="AR78" s="82"/>
    </row>
    <row r="79" ht="15.75" customHeight="1">
      <c r="A79" s="36">
        <v>78.0</v>
      </c>
      <c r="B79" s="36" t="str">
        <f>LOOKUP($A79,Students!$A$4:$A$1016,Students!$C$4:$C$1016)</f>
        <v>Raul</v>
      </c>
      <c r="C79" s="36" t="str">
        <f>LOOKUP($A79,Students!$A$4:$A$1016,Students!$D$4:$D$1016)</f>
        <v/>
      </c>
      <c r="D79" s="36" t="str">
        <f>LOOKUP($A79,Students!$A$4:$A$1016,Students!$E$4:$E$1016)</f>
        <v>Gouvea</v>
      </c>
      <c r="E79" s="36" t="str">
        <f>LOOKUP($A79,Students!$A$4:$A1079,Students!$F$4:$F$1016)</f>
        <v/>
      </c>
      <c r="F79" s="49"/>
      <c r="G79" t="str">
        <f t="shared" si="5"/>
        <v>Raul Gouvea</v>
      </c>
      <c r="H79" s="101" t="str">
        <f>Lookup($A79, Students!$A$4:$A$1016,Students!$K$4:$K$1016)</f>
        <v>Kirkland</v>
      </c>
      <c r="I79" s="54" t="str">
        <f>Lookup($A79, Students!$A$4:$A$1016,Students!$H$4:$H1079)</f>
        <v>Dropped</v>
      </c>
      <c r="J79" s="54" t="str">
        <f>Lookup($A79, Students!$A$4:$A$1016,Students!$O$4:$O$1016)</f>
        <v>Child</v>
      </c>
      <c r="K79" s="117" t="str">
        <f>Lookup($A79, Students!$A$4:$A$1016,Students!$N$4:$N$1016)</f>
        <v>1D</v>
      </c>
      <c r="L79" t="str">
        <f>Lookup($A79, Students!$A$4:$A$1016,Students!$M$4:$M$1016)</f>
        <v>1S</v>
      </c>
      <c r="M79" t="str">
        <f>Lookup($A79, Students!$A$4:$A$1016,Students!$AT$4:$AT$1016)</f>
        <v>Student</v>
      </c>
      <c r="N79" s="71">
        <f>Lookup($A79, Students!$A$4:$A$1016,Students!$P$4:$P$1016)</f>
        <v>40596</v>
      </c>
      <c r="O79" s="72">
        <f t="shared" si="6"/>
        <v>42917</v>
      </c>
      <c r="P79">
        <f>Lookup($A79, Students!$A$4:$A$1016,Students!$Q$4:$Q$1016)</f>
        <v>6</v>
      </c>
      <c r="U79" s="71" t="str">
        <f>Lookup($A79, Students!$A$4:$A$1016,Students!$G$4:$G$1016)</f>
        <v/>
      </c>
      <c r="V79" s="76">
        <f t="shared" si="7"/>
        <v>12</v>
      </c>
      <c r="W79" s="76">
        <f t="shared" si="8"/>
        <v>1899</v>
      </c>
      <c r="X79" s="81" t="str">
        <f>IF($U79="","-",U79+Timeframes!$B$3)</f>
        <v>-</v>
      </c>
      <c r="Y79" s="82"/>
      <c r="Z79" s="17" t="str">
        <f t="shared" si="9"/>
        <v>-</v>
      </c>
      <c r="AA79" s="81" t="str">
        <f>IF($U79="","-",X79+Timeframes!$C$3)</f>
        <v>-</v>
      </c>
      <c r="AB79" s="82"/>
      <c r="AC79" s="17" t="str">
        <f t="shared" si="10"/>
        <v>-</v>
      </c>
      <c r="AD79" s="81" t="str">
        <f>IF($U79="","-",AA79+Timeframes!$D$3)</f>
        <v>-</v>
      </c>
      <c r="AE79" s="82"/>
      <c r="AF79" s="17" t="str">
        <f t="shared" si="1"/>
        <v>-</v>
      </c>
      <c r="AG79" s="81" t="str">
        <f>IF($U79="","-",AD79+Timeframes!$E$3)</f>
        <v>-</v>
      </c>
      <c r="AH79" s="82"/>
      <c r="AI79" s="17" t="str">
        <f t="shared" si="2"/>
        <v>-</v>
      </c>
      <c r="AJ79" s="81" t="str">
        <f>IF($U79="","-",AG79+Timeframes!$F$3)</f>
        <v>-</v>
      </c>
      <c r="AK79" s="82"/>
      <c r="AL79" s="17" t="str">
        <f t="shared" si="3"/>
        <v>-</v>
      </c>
      <c r="AM79" s="81" t="str">
        <f>IF($U79="","-",AJ79+Timeframes!$G$3)</f>
        <v>-</v>
      </c>
      <c r="AN79" s="82"/>
      <c r="AO79" s="17" t="str">
        <f t="shared" si="4"/>
        <v>-</v>
      </c>
      <c r="AP79" s="81" t="str">
        <f>IF($U79="","-",AM79+Timeframes!$H$3)</f>
        <v>-</v>
      </c>
      <c r="AQ79" s="82"/>
      <c r="AR79" s="82"/>
    </row>
    <row r="80" ht="15.75" customHeight="1">
      <c r="A80" s="36">
        <v>79.0</v>
      </c>
      <c r="B80" s="36" t="str">
        <f>LOOKUP($A80,Students!$A$4:$A$1016,Students!$C$4:$C$1016)</f>
        <v>Marc</v>
      </c>
      <c r="C80" s="36" t="str">
        <f>LOOKUP($A80,Students!$A$4:$A$1016,Students!$D$4:$D$1016)</f>
        <v/>
      </c>
      <c r="D80" s="36" t="str">
        <f>LOOKUP($A80,Students!$A$4:$A$1016,Students!$E$4:$E$1016)</f>
        <v>Hildebrand</v>
      </c>
      <c r="E80" s="36" t="str">
        <f>LOOKUP($A80,Students!$A$4:$A1080,Students!$F$4:$F$1016)</f>
        <v/>
      </c>
      <c r="F80" s="49"/>
      <c r="G80" t="str">
        <f t="shared" si="5"/>
        <v>Marc Hildebrand</v>
      </c>
      <c r="H80" s="101" t="str">
        <f>Lookup($A80, Students!$A$4:$A$1016,Students!$K$4:$K$1016)</f>
        <v>Kirkland</v>
      </c>
      <c r="I80" s="54" t="str">
        <f>Lookup($A80, Students!$A$4:$A$1016,Students!$H$4:$H1080)</f>
        <v>Dropped</v>
      </c>
      <c r="J80" s="54" t="str">
        <f>Lookup($A80, Students!$A$4:$A$1016,Students!$O$4:$O$1016)</f>
        <v>Junior</v>
      </c>
      <c r="K80" t="str">
        <f>Lookup($A80, Students!$A$4:$A$1016,Students!$N$4:$N$1016)</f>
        <v>2D</v>
      </c>
      <c r="L80" t="str">
        <f>Lookup($A80, Students!$A$4:$A$1016,Students!$M$4:$M$1016)</f>
        <v>1D</v>
      </c>
      <c r="M80" t="str">
        <f>Lookup($A80, Students!$A$4:$A$1016,Students!$AT$4:$AT$1016)</f>
        <v>Student</v>
      </c>
      <c r="N80" s="71">
        <f>Lookup($A80, Students!$A$4:$A$1016,Students!$P$4:$P$1016)</f>
        <v>36026</v>
      </c>
      <c r="O80" s="72">
        <f t="shared" si="6"/>
        <v>42917</v>
      </c>
      <c r="P80">
        <f>Lookup($A80, Students!$A$4:$A$1016,Students!$Q$4:$Q$1016)</f>
        <v>18</v>
      </c>
      <c r="U80" s="71">
        <f>Lookup($A80, Students!$A$4:$A$1016,Students!$G$4:$G$1016)</f>
        <v>40795</v>
      </c>
      <c r="V80" s="76">
        <f t="shared" si="7"/>
        <v>9</v>
      </c>
      <c r="W80" s="76">
        <f t="shared" si="8"/>
        <v>2011</v>
      </c>
      <c r="X80" s="81">
        <f>IF($U80="","-",U80+Timeframes!$B$3)</f>
        <v>40840</v>
      </c>
      <c r="Y80" s="82"/>
      <c r="Z80" s="17" t="str">
        <f t="shared" si="9"/>
        <v>-</v>
      </c>
      <c r="AA80" s="81">
        <f>IF($U80="","-",X80+Timeframes!$C$3)</f>
        <v>40885</v>
      </c>
      <c r="AB80" s="82"/>
      <c r="AC80" s="17" t="str">
        <f t="shared" si="10"/>
        <v>-</v>
      </c>
      <c r="AD80" s="81">
        <f>IF($U80="","-",AA80+Timeframes!$D$3)</f>
        <v>40945</v>
      </c>
      <c r="AE80" s="82"/>
      <c r="AF80" s="17" t="str">
        <f t="shared" si="1"/>
        <v>-</v>
      </c>
      <c r="AG80" s="81">
        <f>IF($U80="","-",AD80+Timeframes!$E$3)</f>
        <v>41005</v>
      </c>
      <c r="AH80" s="82"/>
      <c r="AI80" s="17" t="str">
        <f t="shared" si="2"/>
        <v>-</v>
      </c>
      <c r="AJ80" s="81">
        <f>IF($U80="","-",AG80+Timeframes!$F$3)</f>
        <v>41185</v>
      </c>
      <c r="AK80" s="82"/>
      <c r="AL80" s="17" t="str">
        <f t="shared" si="3"/>
        <v>-</v>
      </c>
      <c r="AM80" s="81">
        <f>IF($U80="","-",AJ80+Timeframes!$G$3)</f>
        <v>41365</v>
      </c>
      <c r="AN80" s="82"/>
      <c r="AO80" s="17" t="str">
        <f t="shared" si="4"/>
        <v>-</v>
      </c>
      <c r="AP80" s="81">
        <f>IF($U80="","-",AM80+Timeframes!$H$3)</f>
        <v>41545</v>
      </c>
      <c r="AQ80" s="82"/>
      <c r="AR80" s="82"/>
    </row>
    <row r="81" ht="15.75" customHeight="1">
      <c r="A81" s="36">
        <v>80.0</v>
      </c>
      <c r="B81" s="36" t="str">
        <f>LOOKUP($A81,Students!$A$4:$A$1016,Students!$C$4:$C$1016)</f>
        <v>Jayden</v>
      </c>
      <c r="C81" s="36" t="str">
        <f>LOOKUP($A81,Students!$A$4:$A$1016,Students!$D$4:$D$1016)</f>
        <v/>
      </c>
      <c r="D81" s="36" t="str">
        <f>LOOKUP($A81,Students!$A$4:$A$1016,Students!$E$4:$E$1016)</f>
        <v>Hong</v>
      </c>
      <c r="E81" s="36" t="str">
        <f>LOOKUP($A81,Students!$A$4:$A1081,Students!$F$4:$F$1016)</f>
        <v/>
      </c>
      <c r="F81" s="49"/>
      <c r="G81" t="str">
        <f t="shared" si="5"/>
        <v>Jayden Hong</v>
      </c>
      <c r="H81" s="101" t="str">
        <f>Lookup($A81, Students!$A$4:$A$1016,Students!$K$4:$K$1016)</f>
        <v>Kirkland</v>
      </c>
      <c r="I81" s="54" t="str">
        <f>Lookup($A81, Students!$A$4:$A$1016,Students!$H$4:$H1081)</f>
        <v>Active</v>
      </c>
      <c r="J81" s="54" t="str">
        <f>Lookup($A81, Students!$A$4:$A$1016,Students!$O$4:$O$1016)</f>
        <v>Child</v>
      </c>
      <c r="K81" s="117" t="str">
        <f>Lookup($A81, Students!$A$4:$A$1016,Students!$N$4:$N$1016)</f>
        <v>1D</v>
      </c>
      <c r="L81" t="str">
        <f>Lookup($A81, Students!$A$4:$A$1016,Students!$M$4:$M$1016)</f>
        <v>4S</v>
      </c>
      <c r="M81" t="str">
        <f>Lookup($A81, Students!$A$4:$A$1016,Students!$AT$4:$AT$1016)</f>
        <v>Student</v>
      </c>
      <c r="N81" s="71">
        <f>Lookup($A81, Students!$A$4:$A$1016,Students!$P$4:$P$1016)</f>
        <v>39619</v>
      </c>
      <c r="O81" s="72">
        <f t="shared" si="6"/>
        <v>42917</v>
      </c>
      <c r="P81">
        <f>Lookup($A81, Students!$A$4:$A$1016,Students!$Q$4:$Q$1016)</f>
        <v>9</v>
      </c>
      <c r="U81" s="71">
        <f>Lookup($A81, Students!$A$4:$A$1016,Students!$G$4:$G$1016)</f>
        <v>41800</v>
      </c>
      <c r="V81" s="76">
        <f t="shared" si="7"/>
        <v>6</v>
      </c>
      <c r="W81" s="76">
        <f t="shared" si="8"/>
        <v>2014</v>
      </c>
      <c r="X81" s="81">
        <f>IF($U81="","-",U81+Timeframes!$B$3)</f>
        <v>41845</v>
      </c>
      <c r="Y81" s="82"/>
      <c r="Z81" s="17" t="str">
        <f t="shared" si="9"/>
        <v>-</v>
      </c>
      <c r="AA81" s="81">
        <f>IF($U81="","-",X81+Timeframes!$C$3)</f>
        <v>41890</v>
      </c>
      <c r="AB81" s="82"/>
      <c r="AC81" s="17" t="str">
        <f t="shared" si="10"/>
        <v>-</v>
      </c>
      <c r="AD81" s="81">
        <f>IF($U81="","-",AA81+Timeframes!$D$3)</f>
        <v>41950</v>
      </c>
      <c r="AE81" s="82"/>
      <c r="AF81" s="17" t="str">
        <f t="shared" si="1"/>
        <v>-</v>
      </c>
      <c r="AG81" s="81">
        <f>IF($U81="","-",AD81+Timeframes!$E$3)</f>
        <v>42010</v>
      </c>
      <c r="AH81" s="82"/>
      <c r="AI81" s="17" t="str">
        <f t="shared" si="2"/>
        <v>-</v>
      </c>
      <c r="AJ81" s="81">
        <f>IF($U81="","-",AG81+Timeframes!$F$3)</f>
        <v>42190</v>
      </c>
      <c r="AK81" s="82"/>
      <c r="AL81" s="17" t="str">
        <f t="shared" si="3"/>
        <v>-</v>
      </c>
      <c r="AM81" s="81">
        <f>IF($U81="","-",AJ81+Timeframes!$G$3)</f>
        <v>42370</v>
      </c>
      <c r="AN81" s="82"/>
      <c r="AO81" s="17" t="str">
        <f t="shared" si="4"/>
        <v>-</v>
      </c>
      <c r="AP81" s="81">
        <f>IF($U81="","-",AM81+Timeframes!$H$3)</f>
        <v>42550</v>
      </c>
      <c r="AQ81" s="82"/>
      <c r="AR81" s="82"/>
    </row>
    <row r="82" ht="15.75" customHeight="1">
      <c r="A82" s="36">
        <v>81.0</v>
      </c>
      <c r="B82" s="36" t="str">
        <f>LOOKUP($A82,Students!$A$4:$A$1016,Students!$C$4:$C$1016)</f>
        <v>Nicholas</v>
      </c>
      <c r="C82" s="36" t="str">
        <f>LOOKUP($A82,Students!$A$4:$A$1016,Students!$D$4:$D$1016)</f>
        <v/>
      </c>
      <c r="D82" s="36" t="str">
        <f>LOOKUP($A82,Students!$A$4:$A$1016,Students!$E$4:$E$1016)</f>
        <v>Kaparulin</v>
      </c>
      <c r="E82" s="36" t="str">
        <f>LOOKUP($A82,Students!$A$4:$A1082,Students!$F$4:$F$1016)</f>
        <v/>
      </c>
      <c r="F82" s="49"/>
      <c r="G82" t="str">
        <f t="shared" si="5"/>
        <v>Nicholas Kaparulin</v>
      </c>
      <c r="H82" s="101" t="str">
        <f>Lookup($A82, Students!$A$4:$A$1016,Students!$K$4:$K$1016)</f>
        <v>Kirkland</v>
      </c>
      <c r="I82" s="54" t="str">
        <f>Lookup($A82, Students!$A$4:$A$1016,Students!$H$4:$H1082)</f>
        <v>Dropped</v>
      </c>
      <c r="J82" s="54" t="str">
        <f>Lookup($A82, Students!$A$4:$A$1016,Students!$O$4:$O$1016)</f>
        <v>Child</v>
      </c>
      <c r="K82" s="117" t="str">
        <f>Lookup($A82, Students!$A$4:$A$1016,Students!$N$4:$N$1016)</f>
        <v>1D</v>
      </c>
      <c r="L82" t="str">
        <f>Lookup($A82, Students!$A$4:$A$1016,Students!$M$4:$M$1016)</f>
        <v>4S</v>
      </c>
      <c r="M82" t="str">
        <f>Lookup($A82, Students!$A$4:$A$1016,Students!$AT$4:$AT$1016)</f>
        <v>Student</v>
      </c>
      <c r="N82" s="71">
        <f>Lookup($A82, Students!$A$4:$A$1016,Students!$P$4:$P$1016)</f>
        <v>39324</v>
      </c>
      <c r="O82" s="72">
        <f t="shared" si="6"/>
        <v>42917</v>
      </c>
      <c r="P82">
        <f>Lookup($A82, Students!$A$4:$A$1016,Students!$Q$4:$Q$1016)</f>
        <v>9</v>
      </c>
      <c r="U82" s="71">
        <f>Lookup($A82, Students!$A$4:$A$1016,Students!$G$4:$G$1016)</f>
        <v>41542</v>
      </c>
      <c r="V82" s="76">
        <f t="shared" si="7"/>
        <v>9</v>
      </c>
      <c r="W82" s="76">
        <f t="shared" si="8"/>
        <v>2013</v>
      </c>
      <c r="X82" s="81">
        <f>IF($U82="","-",U82+Timeframes!$B$3)</f>
        <v>41587</v>
      </c>
      <c r="Y82" s="82"/>
      <c r="Z82" s="17" t="str">
        <f t="shared" si="9"/>
        <v>-</v>
      </c>
      <c r="AA82" s="81">
        <f>IF($U82="","-",X82+Timeframes!$C$3)</f>
        <v>41632</v>
      </c>
      <c r="AB82" s="82"/>
      <c r="AC82" s="17" t="str">
        <f t="shared" si="10"/>
        <v>-</v>
      </c>
      <c r="AD82" s="81">
        <f>IF($U82="","-",AA82+Timeframes!$D$3)</f>
        <v>41692</v>
      </c>
      <c r="AE82" s="82"/>
      <c r="AF82" s="17" t="str">
        <f t="shared" si="1"/>
        <v>-</v>
      </c>
      <c r="AG82" s="81">
        <f>IF($U82="","-",AD82+Timeframes!$E$3)</f>
        <v>41752</v>
      </c>
      <c r="AH82" s="82"/>
      <c r="AI82" s="17" t="str">
        <f t="shared" si="2"/>
        <v>-</v>
      </c>
      <c r="AJ82" s="81">
        <f>IF($U82="","-",AG82+Timeframes!$F$3)</f>
        <v>41932</v>
      </c>
      <c r="AK82" s="82"/>
      <c r="AL82" s="17" t="str">
        <f t="shared" si="3"/>
        <v>-</v>
      </c>
      <c r="AM82" s="81">
        <f>IF($U82="","-",AJ82+Timeframes!$G$3)</f>
        <v>42112</v>
      </c>
      <c r="AN82" s="82"/>
      <c r="AO82" s="17" t="str">
        <f t="shared" si="4"/>
        <v>-</v>
      </c>
      <c r="AP82" s="81">
        <f>IF($U82="","-",AM82+Timeframes!$H$3)</f>
        <v>42292</v>
      </c>
      <c r="AQ82" s="82"/>
      <c r="AR82" s="82"/>
    </row>
    <row r="83" ht="15.75" customHeight="1">
      <c r="A83" s="36">
        <v>82.0</v>
      </c>
      <c r="B83" s="36" t="str">
        <f>LOOKUP($A83,Students!$A$4:$A$1016,Students!$C$4:$C$1016)</f>
        <v>Rohan</v>
      </c>
      <c r="C83" s="36" t="str">
        <f>LOOKUP($A83,Students!$A$4:$A$1016,Students!$D$4:$D$1016)</f>
        <v/>
      </c>
      <c r="D83" s="36" t="str">
        <f>LOOKUP($A83,Students!$A$4:$A$1016,Students!$E$4:$E$1016)</f>
        <v>Khurana</v>
      </c>
      <c r="E83" s="36" t="str">
        <f>LOOKUP($A83,Students!$A$4:$A1083,Students!$F$4:$F$1016)</f>
        <v/>
      </c>
      <c r="F83" s="49"/>
      <c r="G83" t="str">
        <f t="shared" si="5"/>
        <v>Rohan Khurana</v>
      </c>
      <c r="H83" s="101" t="str">
        <f>Lookup($A83, Students!$A$4:$A$1016,Students!$K$4:$K$1016)</f>
        <v>Kirkland</v>
      </c>
      <c r="I83" s="54" t="str">
        <f>Lookup($A83, Students!$A$4:$A$1016,Students!$H$4:$H1083)</f>
        <v>Dropped</v>
      </c>
      <c r="J83" s="54" t="str">
        <f>Lookup($A83, Students!$A$4:$A$1016,Students!$O$4:$O$1016)</f>
        <v>Junior</v>
      </c>
      <c r="K83" s="117" t="str">
        <f>Lookup($A83, Students!$A$4:$A$1016,Students!$N$4:$N$1016)</f>
        <v>1D</v>
      </c>
      <c r="L83" s="101" t="str">
        <f>Lookup($A83, Students!$A$4:$A$1016,Students!$M$4:$M$1016)</f>
        <v>6s</v>
      </c>
      <c r="M83" t="str">
        <f>Lookup($A83, Students!$A$4:$A$1016,Students!$AT$4:$AT$1016)</f>
        <v>Student</v>
      </c>
      <c r="N83" s="71">
        <f>Lookup($A83, Students!$A$4:$A$1016,Students!$P$4:$P$1016)</f>
        <v>39213</v>
      </c>
      <c r="O83" s="72">
        <f t="shared" si="6"/>
        <v>42917</v>
      </c>
      <c r="P83">
        <f>Lookup($A83, Students!$A$4:$A$1016,Students!$Q$4:$Q$1016)</f>
        <v>10</v>
      </c>
      <c r="U83" s="71" t="str">
        <f>Lookup($A83, Students!$A$4:$A$1016,Students!$G$4:$G$1016)</f>
        <v/>
      </c>
      <c r="V83" s="76">
        <f t="shared" si="7"/>
        <v>12</v>
      </c>
      <c r="W83" s="76">
        <f t="shared" si="8"/>
        <v>1899</v>
      </c>
      <c r="X83" s="81" t="str">
        <f>IF($U83="","-",U83+Timeframes!$B$3)</f>
        <v>-</v>
      </c>
      <c r="Y83" s="82"/>
      <c r="Z83" s="17" t="str">
        <f t="shared" si="9"/>
        <v>-</v>
      </c>
      <c r="AA83" s="81" t="str">
        <f>IF($U83="","-",X83+Timeframes!$C$3)</f>
        <v>-</v>
      </c>
      <c r="AB83" s="82"/>
      <c r="AC83" s="17" t="str">
        <f t="shared" si="10"/>
        <v>-</v>
      </c>
      <c r="AD83" s="81" t="str">
        <f>IF($U83="","-",AA83+Timeframes!$D$3)</f>
        <v>-</v>
      </c>
      <c r="AE83" s="82"/>
      <c r="AF83" s="17" t="str">
        <f t="shared" si="1"/>
        <v>-</v>
      </c>
      <c r="AG83" s="81" t="str">
        <f>IF($U83="","-",AD83+Timeframes!$E$3)</f>
        <v>-</v>
      </c>
      <c r="AH83" s="82"/>
      <c r="AI83" s="17" t="str">
        <f t="shared" si="2"/>
        <v>-</v>
      </c>
      <c r="AJ83" s="81" t="str">
        <f>IF($U83="","-",AG83+Timeframes!$F$3)</f>
        <v>-</v>
      </c>
      <c r="AK83" s="82"/>
      <c r="AL83" s="17" t="str">
        <f t="shared" si="3"/>
        <v>-</v>
      </c>
      <c r="AM83" s="81" t="str">
        <f>IF($U83="","-",AJ83+Timeframes!$G$3)</f>
        <v>-</v>
      </c>
      <c r="AN83" s="82"/>
      <c r="AO83" s="17" t="str">
        <f t="shared" si="4"/>
        <v>-</v>
      </c>
      <c r="AP83" s="81" t="str">
        <f>IF($U83="","-",AM83+Timeframes!$H$3)</f>
        <v>-</v>
      </c>
      <c r="AQ83" s="82"/>
      <c r="AR83" s="82"/>
    </row>
    <row r="84" ht="15.75" customHeight="1">
      <c r="A84" s="36">
        <v>83.0</v>
      </c>
      <c r="B84" s="36" t="str">
        <f>LOOKUP($A84,Students!$A$4:$A$1016,Students!$C$4:$C$1016)</f>
        <v>Priya</v>
      </c>
      <c r="C84" s="36" t="str">
        <f>LOOKUP($A84,Students!$A$4:$A$1016,Students!$D$4:$D$1016)</f>
        <v/>
      </c>
      <c r="D84" s="36" t="str">
        <f>LOOKUP($A84,Students!$A$4:$A$1016,Students!$E$4:$E$1016)</f>
        <v>Khurana</v>
      </c>
      <c r="E84" s="36" t="str">
        <f>LOOKUP($A84,Students!$A$4:$A1084,Students!$F$4:$F$1016)</f>
        <v/>
      </c>
      <c r="F84" s="49"/>
      <c r="G84" t="str">
        <f t="shared" si="5"/>
        <v>Priya Khurana</v>
      </c>
      <c r="H84" s="101" t="str">
        <f>Lookup($A84, Students!$A$4:$A$1016,Students!$K$4:$K$1016)</f>
        <v>Kirkland</v>
      </c>
      <c r="I84" s="54" t="str">
        <f>Lookup($A84, Students!$A$4:$A$1016,Students!$H$4:$H1084)</f>
        <v>Dropped</v>
      </c>
      <c r="J84" s="54" t="str">
        <f>Lookup($A84, Students!$A$4:$A$1016,Students!$O$4:$O$1016)</f>
        <v>Child</v>
      </c>
      <c r="K84" s="117" t="str">
        <f>Lookup($A84, Students!$A$4:$A$1016,Students!$N$4:$N$1016)</f>
        <v>1D</v>
      </c>
      <c r="L84" s="101" t="str">
        <f>Lookup($A84, Students!$A$4:$A$1016,Students!$M$4:$M$1016)</f>
        <v>WB</v>
      </c>
      <c r="M84" t="str">
        <f>Lookup($A84, Students!$A$4:$A$1016,Students!$AT$4:$AT$1016)</f>
        <v>Student</v>
      </c>
      <c r="N84" s="71">
        <f>Lookup($A84, Students!$A$4:$A$1016,Students!$P$4:$P$1016)</f>
        <v>40499</v>
      </c>
      <c r="O84" s="72">
        <f t="shared" si="6"/>
        <v>42917</v>
      </c>
      <c r="P84">
        <f>Lookup($A84, Students!$A$4:$A$1016,Students!$Q$4:$Q$1016)</f>
        <v>6</v>
      </c>
      <c r="U84" s="71">
        <f>Lookup($A84, Students!$A$4:$A$1016,Students!$G$4:$G$1016)</f>
        <v>42256</v>
      </c>
      <c r="V84" s="76">
        <f t="shared" si="7"/>
        <v>9</v>
      </c>
      <c r="W84" s="76">
        <f t="shared" si="8"/>
        <v>2015</v>
      </c>
      <c r="X84" s="81">
        <f>IF($U84="","-",U84+Timeframes!$B$3)</f>
        <v>42301</v>
      </c>
      <c r="Y84" s="82"/>
      <c r="Z84" s="17" t="str">
        <f t="shared" si="9"/>
        <v>-</v>
      </c>
      <c r="AA84" s="81">
        <f>IF($U84="","-",X84+Timeframes!$C$3)</f>
        <v>42346</v>
      </c>
      <c r="AB84" s="82"/>
      <c r="AC84" s="17" t="str">
        <f t="shared" si="10"/>
        <v>-</v>
      </c>
      <c r="AD84" s="81">
        <f>IF($U84="","-",AA84+Timeframes!$D$3)</f>
        <v>42406</v>
      </c>
      <c r="AE84" s="82"/>
      <c r="AF84" s="17" t="str">
        <f t="shared" si="1"/>
        <v>-</v>
      </c>
      <c r="AG84" s="81">
        <f>IF($U84="","-",AD84+Timeframes!$E$3)</f>
        <v>42466</v>
      </c>
      <c r="AH84" s="82"/>
      <c r="AI84" s="17" t="str">
        <f t="shared" si="2"/>
        <v>-</v>
      </c>
      <c r="AJ84" s="81">
        <f>IF($U84="","-",AG84+Timeframes!$F$3)</f>
        <v>42646</v>
      </c>
      <c r="AK84" s="82"/>
      <c r="AL84" s="17" t="str">
        <f t="shared" si="3"/>
        <v>-</v>
      </c>
      <c r="AM84" s="81">
        <f>IF($U84="","-",AJ84+Timeframes!$G$3)</f>
        <v>42826</v>
      </c>
      <c r="AN84" s="82"/>
      <c r="AO84" s="17" t="str">
        <f t="shared" si="4"/>
        <v>-</v>
      </c>
      <c r="AP84" s="81">
        <f>IF($U84="","-",AM84+Timeframes!$H$3)</f>
        <v>43006</v>
      </c>
      <c r="AQ84" s="82"/>
      <c r="AR84" s="82"/>
    </row>
    <row r="85" ht="15.75" customHeight="1">
      <c r="A85" s="36">
        <v>84.0</v>
      </c>
      <c r="B85" s="36" t="str">
        <f>LOOKUP($A85,Students!$A$4:$A$1016,Students!$C$4:$C$1016)</f>
        <v>Shayan</v>
      </c>
      <c r="C85" s="36" t="str">
        <f>LOOKUP($A85,Students!$A$4:$A$1016,Students!$D$4:$D$1016)</f>
        <v/>
      </c>
      <c r="D85" s="36" t="str">
        <f>LOOKUP($A85,Students!$A$4:$A$1016,Students!$E$4:$E$1016)</f>
        <v>Kiser</v>
      </c>
      <c r="E85" s="36" t="str">
        <f>LOOKUP($A85,Students!$A$4:$A1085,Students!$F$4:$F$1016)</f>
        <v/>
      </c>
      <c r="F85" s="49"/>
      <c r="G85" t="str">
        <f t="shared" si="5"/>
        <v>Shayan Kiser</v>
      </c>
      <c r="H85" s="101" t="str">
        <f>Lookup($A85, Students!$A$4:$A$1016,Students!$K$4:$K$1016)</f>
        <v>Kirkland</v>
      </c>
      <c r="I85" s="54" t="str">
        <f>Lookup($A85, Students!$A$4:$A$1016,Students!$H$4:$H1085)</f>
        <v>Dropped</v>
      </c>
      <c r="J85" s="54" t="str">
        <f>Lookup($A85, Students!$A$4:$A$1016,Students!$O$4:$O$1016)</f>
        <v>Child</v>
      </c>
      <c r="K85" s="117" t="str">
        <f>Lookup($A85, Students!$A$4:$A$1016,Students!$N$4:$N$1016)</f>
        <v>1D</v>
      </c>
      <c r="L85" t="str">
        <f>Lookup($A85, Students!$A$4:$A$1016,Students!$M$4:$M$1016)</f>
        <v>2S</v>
      </c>
      <c r="M85" t="str">
        <f>Lookup($A85, Students!$A$4:$A$1016,Students!$AT$4:$AT$1016)</f>
        <v>Student</v>
      </c>
      <c r="N85" s="71">
        <f>Lookup($A85, Students!$A$4:$A$1016,Students!$P$4:$P$1016)</f>
        <v>40121</v>
      </c>
      <c r="O85" s="72">
        <f t="shared" si="6"/>
        <v>42917</v>
      </c>
      <c r="P85">
        <f>Lookup($A85, Students!$A$4:$A$1016,Students!$Q$4:$Q$1016)</f>
        <v>7</v>
      </c>
      <c r="U85" s="71">
        <f>Lookup($A85, Students!$A$4:$A$1016,Students!$G$4:$G$1016)</f>
        <v>42278</v>
      </c>
      <c r="V85" s="76">
        <f t="shared" si="7"/>
        <v>10</v>
      </c>
      <c r="W85" s="76">
        <f t="shared" si="8"/>
        <v>2015</v>
      </c>
      <c r="X85" s="81">
        <f>IF($U85="","-",U85+Timeframes!$B$3)</f>
        <v>42323</v>
      </c>
      <c r="Y85" s="82"/>
      <c r="Z85" s="17" t="str">
        <f t="shared" si="9"/>
        <v>-</v>
      </c>
      <c r="AA85" s="81">
        <f>IF($U85="","-",X85+Timeframes!$C$3)</f>
        <v>42368</v>
      </c>
      <c r="AB85" s="82"/>
      <c r="AC85" s="17" t="str">
        <f t="shared" si="10"/>
        <v>-</v>
      </c>
      <c r="AD85" s="81">
        <f>IF($U85="","-",AA85+Timeframes!$D$3)</f>
        <v>42428</v>
      </c>
      <c r="AE85" s="82"/>
      <c r="AF85" s="17" t="str">
        <f t="shared" si="1"/>
        <v>-</v>
      </c>
      <c r="AG85" s="81">
        <f>IF($U85="","-",AD85+Timeframes!$E$3)</f>
        <v>42488</v>
      </c>
      <c r="AH85" s="82"/>
      <c r="AI85" s="17" t="str">
        <f t="shared" si="2"/>
        <v>-</v>
      </c>
      <c r="AJ85" s="81">
        <f>IF($U85="","-",AG85+Timeframes!$F$3)</f>
        <v>42668</v>
      </c>
      <c r="AK85" s="82"/>
      <c r="AL85" s="17" t="str">
        <f t="shared" si="3"/>
        <v>-</v>
      </c>
      <c r="AM85" s="81">
        <f>IF($U85="","-",AJ85+Timeframes!$G$3)</f>
        <v>42848</v>
      </c>
      <c r="AN85" s="82"/>
      <c r="AO85" s="17" t="str">
        <f t="shared" si="4"/>
        <v>-</v>
      </c>
      <c r="AP85" s="81">
        <f>IF($U85="","-",AM85+Timeframes!$H$3)</f>
        <v>43028</v>
      </c>
      <c r="AQ85" s="82"/>
      <c r="AR85" s="82"/>
    </row>
    <row r="86" ht="15.75" customHeight="1">
      <c r="A86" s="36">
        <v>85.0</v>
      </c>
      <c r="B86" s="36" t="str">
        <f>LOOKUP($A86,Students!$A$4:$A$1016,Students!$C$4:$C$1016)</f>
        <v>Jonathan</v>
      </c>
      <c r="C86" s="36" t="str">
        <f>LOOKUP($A86,Students!$A$4:$A$1016,Students!$D$4:$D$1016)</f>
        <v/>
      </c>
      <c r="D86" s="36" t="str">
        <f>LOOKUP($A86,Students!$A$4:$A$1016,Students!$E$4:$E$1016)</f>
        <v>Kong</v>
      </c>
      <c r="E86" s="36" t="str">
        <f>LOOKUP($A86,Students!$A$4:$A1086,Students!$F$4:$F$1016)</f>
        <v/>
      </c>
      <c r="F86" s="49"/>
      <c r="G86" t="str">
        <f t="shared" si="5"/>
        <v>Jonathan Kong</v>
      </c>
      <c r="H86" s="101" t="str">
        <f>Lookup($A86, Students!$A$4:$A$1016,Students!$K$4:$K$1016)</f>
        <v>Kirkland</v>
      </c>
      <c r="I86" s="54" t="str">
        <f>Lookup($A86, Students!$A$4:$A$1016,Students!$H$4:$H1086)</f>
        <v>Dropped</v>
      </c>
      <c r="J86" s="54" t="str">
        <f>Lookup($A86, Students!$A$4:$A$1016,Students!$O$4:$O$1016)</f>
        <v>Child</v>
      </c>
      <c r="K86" s="117" t="str">
        <f>Lookup($A86, Students!$A$4:$A$1016,Students!$N$4:$N$1016)</f>
        <v>1D</v>
      </c>
      <c r="L86" t="str">
        <f>Lookup($A86, Students!$A$4:$A$1016,Students!$M$4:$M$1016)</f>
        <v>2S</v>
      </c>
      <c r="M86" t="str">
        <f>Lookup($A86, Students!$A$4:$A$1016,Students!$AT$4:$AT$1016)</f>
        <v>Student</v>
      </c>
      <c r="N86" s="71">
        <f>Lookup($A86, Students!$A$4:$A$1016,Students!$P$4:$P$1016)</f>
        <v>39860</v>
      </c>
      <c r="O86" s="72">
        <f t="shared" si="6"/>
        <v>42917</v>
      </c>
      <c r="P86">
        <f>Lookup($A86, Students!$A$4:$A$1016,Students!$Q$4:$Q$1016)</f>
        <v>8</v>
      </c>
      <c r="U86" s="71">
        <f>Lookup($A86, Students!$A$4:$A$1016,Students!$G$4:$G$1016)</f>
        <v>42018</v>
      </c>
      <c r="V86" s="76">
        <f t="shared" si="7"/>
        <v>1</v>
      </c>
      <c r="W86" s="76">
        <f t="shared" si="8"/>
        <v>2015</v>
      </c>
      <c r="X86" s="81">
        <f>IF($U86="","-",U86+Timeframes!$B$3)</f>
        <v>42063</v>
      </c>
      <c r="Y86" s="82"/>
      <c r="Z86" s="17" t="str">
        <f t="shared" si="9"/>
        <v>-</v>
      </c>
      <c r="AA86" s="81">
        <f>IF($U86="","-",X86+Timeframes!$C$3)</f>
        <v>42108</v>
      </c>
      <c r="AB86" s="82"/>
      <c r="AC86" s="17" t="str">
        <f t="shared" si="10"/>
        <v>-</v>
      </c>
      <c r="AD86" s="81">
        <f>IF($U86="","-",AA86+Timeframes!$D$3)</f>
        <v>42168</v>
      </c>
      <c r="AE86" s="82"/>
      <c r="AF86" s="17" t="str">
        <f t="shared" si="1"/>
        <v>-</v>
      </c>
      <c r="AG86" s="81">
        <f>IF($U86="","-",AD86+Timeframes!$E$3)</f>
        <v>42228</v>
      </c>
      <c r="AH86" s="82"/>
      <c r="AI86" s="17" t="str">
        <f t="shared" si="2"/>
        <v>-</v>
      </c>
      <c r="AJ86" s="81">
        <f>IF($U86="","-",AG86+Timeframes!$F$3)</f>
        <v>42408</v>
      </c>
      <c r="AK86" s="82"/>
      <c r="AL86" s="17" t="str">
        <f t="shared" si="3"/>
        <v>-</v>
      </c>
      <c r="AM86" s="81">
        <f>IF($U86="","-",AJ86+Timeframes!$G$3)</f>
        <v>42588</v>
      </c>
      <c r="AN86" s="82"/>
      <c r="AO86" s="17" t="str">
        <f t="shared" si="4"/>
        <v>-</v>
      </c>
      <c r="AP86" s="81">
        <f>IF($U86="","-",AM86+Timeframes!$H$3)</f>
        <v>42768</v>
      </c>
      <c r="AQ86" s="82"/>
      <c r="AR86" s="82"/>
    </row>
    <row r="87" ht="15.75" customHeight="1">
      <c r="A87" s="36">
        <v>86.0</v>
      </c>
      <c r="B87" s="36" t="str">
        <f>LOOKUP($A87,Students!$A$4:$A$1016,Students!$C$4:$C$1016)</f>
        <v>Gabriel</v>
      </c>
      <c r="C87" s="36" t="str">
        <f>LOOKUP($A87,Students!$A$4:$A$1016,Students!$D$4:$D$1016)</f>
        <v/>
      </c>
      <c r="D87" s="36" t="str">
        <f>LOOKUP($A87,Students!$A$4:$A$1016,Students!$E$4:$E$1016)</f>
        <v>Lima</v>
      </c>
      <c r="E87" s="36" t="str">
        <f>LOOKUP($A87,Students!$A$4:$A1087,Students!$F$4:$F$1016)</f>
        <v/>
      </c>
      <c r="F87" s="49"/>
      <c r="G87" t="str">
        <f t="shared" si="5"/>
        <v>Gabriel Lima</v>
      </c>
      <c r="H87" s="101" t="str">
        <f>Lookup($A87, Students!$A$4:$A$1016,Students!$K$4:$K$1016)</f>
        <v>Kirkland</v>
      </c>
      <c r="I87" s="54" t="str">
        <f>Lookup($A87, Students!$A$4:$A$1016,Students!$H$4:$H1087)</f>
        <v>Dropped</v>
      </c>
      <c r="J87" s="54" t="str">
        <f>Lookup($A87, Students!$A$4:$A$1016,Students!$O$4:$O$1016)</f>
        <v>Child</v>
      </c>
      <c r="K87" s="117" t="str">
        <f>Lookup($A87, Students!$A$4:$A$1016,Students!$N$4:$N$1016)</f>
        <v>1D</v>
      </c>
      <c r="L87" s="101" t="str">
        <f>Lookup($A87, Students!$A$4:$A$1016,Students!$M$4:$M$1016)</f>
        <v>3s</v>
      </c>
      <c r="M87" t="str">
        <f>Lookup($A87, Students!$A$4:$A$1016,Students!$AT$4:$AT$1016)</f>
        <v>Student</v>
      </c>
      <c r="N87" s="71">
        <f>Lookup($A87, Students!$A$4:$A$1016,Students!$P$4:$P$1016)</f>
        <v>40883</v>
      </c>
      <c r="O87" s="72">
        <f t="shared" si="6"/>
        <v>42917</v>
      </c>
      <c r="P87">
        <f>Lookup($A87, Students!$A$4:$A$1016,Students!$Q$4:$Q$1016)</f>
        <v>5</v>
      </c>
      <c r="U87" s="71">
        <f>Lookup($A87, Students!$A$4:$A$1016,Students!$G$4:$G$1016)</f>
        <v>42051</v>
      </c>
      <c r="V87" s="76">
        <f t="shared" si="7"/>
        <v>2</v>
      </c>
      <c r="W87" s="76">
        <f t="shared" si="8"/>
        <v>2015</v>
      </c>
      <c r="X87" s="81">
        <f>IF($U87="","-",U87+Timeframes!$B$3)</f>
        <v>42096</v>
      </c>
      <c r="Y87" s="82"/>
      <c r="Z87" s="17" t="str">
        <f t="shared" si="9"/>
        <v>-</v>
      </c>
      <c r="AA87" s="81">
        <f>IF($U87="","-",X87+Timeframes!$C$3)</f>
        <v>42141</v>
      </c>
      <c r="AB87" s="82"/>
      <c r="AC87" s="17" t="str">
        <f t="shared" si="10"/>
        <v>-</v>
      </c>
      <c r="AD87" s="81">
        <f>IF($U87="","-",AA87+Timeframes!$D$3)</f>
        <v>42201</v>
      </c>
      <c r="AE87" s="82"/>
      <c r="AF87" s="17" t="str">
        <f t="shared" si="1"/>
        <v>-</v>
      </c>
      <c r="AG87" s="81">
        <f>IF($U87="","-",AD87+Timeframes!$E$3)</f>
        <v>42261</v>
      </c>
      <c r="AH87" s="82"/>
      <c r="AI87" s="17" t="str">
        <f t="shared" si="2"/>
        <v>-</v>
      </c>
      <c r="AJ87" s="81">
        <f>IF($U87="","-",AG87+Timeframes!$F$3)</f>
        <v>42441</v>
      </c>
      <c r="AK87" s="82"/>
      <c r="AL87" s="17" t="str">
        <f t="shared" si="3"/>
        <v>-</v>
      </c>
      <c r="AM87" s="81">
        <f>IF($U87="","-",AJ87+Timeframes!$G$3)</f>
        <v>42621</v>
      </c>
      <c r="AN87" s="82"/>
      <c r="AO87" s="17" t="str">
        <f t="shared" si="4"/>
        <v>-</v>
      </c>
      <c r="AP87" s="81">
        <f>IF($U87="","-",AM87+Timeframes!$H$3)</f>
        <v>42801</v>
      </c>
      <c r="AQ87" s="82"/>
      <c r="AR87" s="82"/>
    </row>
    <row r="88" ht="15.75" customHeight="1">
      <c r="A88" s="36">
        <v>87.0</v>
      </c>
      <c r="B88" s="36" t="str">
        <f>LOOKUP($A88,Students!$A$4:$A$1016,Students!$C$4:$C$1016)</f>
        <v>Julia</v>
      </c>
      <c r="C88" s="36" t="str">
        <f>LOOKUP($A88,Students!$A$4:$A$1016,Students!$D$4:$D$1016)</f>
        <v/>
      </c>
      <c r="D88" s="36" t="str">
        <f>LOOKUP($A88,Students!$A$4:$A$1016,Students!$E$4:$E$1016)</f>
        <v>Lima</v>
      </c>
      <c r="E88" s="36" t="str">
        <f>LOOKUP($A88,Students!$A$4:$A1088,Students!$F$4:$F$1016)</f>
        <v/>
      </c>
      <c r="F88" s="49"/>
      <c r="G88" t="str">
        <f t="shared" si="5"/>
        <v>Julia Lima</v>
      </c>
      <c r="H88" s="101" t="str">
        <f>Lookup($A88, Students!$A$4:$A$1016,Students!$K$4:$K$1016)</f>
        <v>Kirkland</v>
      </c>
      <c r="I88" s="54" t="str">
        <f>Lookup($A88, Students!$A$4:$A$1016,Students!$H$4:$H1088)</f>
        <v>Dropped</v>
      </c>
      <c r="J88" s="54" t="str">
        <f>Lookup($A88, Students!$A$4:$A$1016,Students!$O$4:$O$1016)</f>
        <v>Child</v>
      </c>
      <c r="K88" s="117" t="str">
        <f>Lookup($A88, Students!$A$4:$A$1016,Students!$N$4:$N$1016)</f>
        <v>1D</v>
      </c>
      <c r="L88" s="101" t="str">
        <f>Lookup($A88, Students!$A$4:$A$1016,Students!$M$4:$M$1016)</f>
        <v>5s</v>
      </c>
      <c r="M88" t="str">
        <f>Lookup($A88, Students!$A$4:$A$1016,Students!$AT$4:$AT$1016)</f>
        <v>Student</v>
      </c>
      <c r="N88" s="71">
        <f>Lookup($A88, Students!$A$4:$A$1016,Students!$P$4:$P$1016)</f>
        <v>39736</v>
      </c>
      <c r="O88" s="72">
        <f t="shared" si="6"/>
        <v>42917</v>
      </c>
      <c r="P88">
        <f>Lookup($A88, Students!$A$4:$A$1016,Students!$Q$4:$Q$1016)</f>
        <v>8</v>
      </c>
      <c r="U88" s="71">
        <f>Lookup($A88, Students!$A$4:$A$1016,Students!$G$4:$G$1016)</f>
        <v>41663</v>
      </c>
      <c r="V88" s="76">
        <f t="shared" si="7"/>
        <v>1</v>
      </c>
      <c r="W88" s="76">
        <f t="shared" si="8"/>
        <v>2014</v>
      </c>
      <c r="X88" s="81">
        <f>IF($U88="","-",U88+Timeframes!$B$3)</f>
        <v>41708</v>
      </c>
      <c r="Y88" s="82"/>
      <c r="Z88" s="17" t="str">
        <f t="shared" si="9"/>
        <v>-</v>
      </c>
      <c r="AA88" s="81">
        <f>IF($U88="","-",X88+Timeframes!$C$3)</f>
        <v>41753</v>
      </c>
      <c r="AB88" s="82"/>
      <c r="AC88" s="17" t="str">
        <f t="shared" si="10"/>
        <v>-</v>
      </c>
      <c r="AD88" s="81">
        <f>IF($U88="","-",AA88+Timeframes!$D$3)</f>
        <v>41813</v>
      </c>
      <c r="AE88" s="82"/>
      <c r="AF88" s="17" t="str">
        <f t="shared" si="1"/>
        <v>-</v>
      </c>
      <c r="AG88" s="81">
        <f>IF($U88="","-",AD88+Timeframes!$E$3)</f>
        <v>41873</v>
      </c>
      <c r="AH88" s="82"/>
      <c r="AI88" s="17" t="str">
        <f t="shared" si="2"/>
        <v>-</v>
      </c>
      <c r="AJ88" s="81">
        <f>IF($U88="","-",AG88+Timeframes!$F$3)</f>
        <v>42053</v>
      </c>
      <c r="AK88" s="82"/>
      <c r="AL88" s="17" t="str">
        <f t="shared" si="3"/>
        <v>-</v>
      </c>
      <c r="AM88" s="81">
        <f>IF($U88="","-",AJ88+Timeframes!$G$3)</f>
        <v>42233</v>
      </c>
      <c r="AN88" s="82"/>
      <c r="AO88" s="17" t="str">
        <f t="shared" si="4"/>
        <v>-</v>
      </c>
      <c r="AP88" s="81">
        <f>IF($U88="","-",AM88+Timeframes!$H$3)</f>
        <v>42413</v>
      </c>
      <c r="AQ88" s="82"/>
      <c r="AR88" s="82"/>
    </row>
    <row r="89" ht="15.75" customHeight="1">
      <c r="A89" s="36">
        <v>88.0</v>
      </c>
      <c r="B89" s="36" t="str">
        <f>LOOKUP($A89,Students!$A$4:$A$1016,Students!$C$4:$C$1016)</f>
        <v>Ethan</v>
      </c>
      <c r="C89" s="36" t="str">
        <f>LOOKUP($A89,Students!$A$4:$A$1016,Students!$D$4:$D$1016)</f>
        <v/>
      </c>
      <c r="D89" s="36" t="str">
        <f>LOOKUP($A89,Students!$A$4:$A$1016,Students!$E$4:$E$1016)</f>
        <v>Lin</v>
      </c>
      <c r="E89" s="36" t="str">
        <f>LOOKUP($A89,Students!$A$4:$A1089,Students!$F$4:$F$1016)</f>
        <v/>
      </c>
      <c r="F89" s="49"/>
      <c r="G89" t="str">
        <f t="shared" si="5"/>
        <v>Ethan Lin</v>
      </c>
      <c r="H89" s="101" t="str">
        <f>Lookup($A89, Students!$A$4:$A$1016,Students!$K$4:$K$1016)</f>
        <v>Kirkland</v>
      </c>
      <c r="I89" s="54" t="str">
        <f>Lookup($A89, Students!$A$4:$A$1016,Students!$H$4:$H1089)</f>
        <v>Dropped</v>
      </c>
      <c r="J89" s="54" t="str">
        <f>Lookup($A89, Students!$A$4:$A$1016,Students!$O$4:$O$1016)</f>
        <v>Child</v>
      </c>
      <c r="K89" s="117" t="str">
        <f>Lookup($A89, Students!$A$4:$A$1016,Students!$N$4:$N$1016)</f>
        <v>1D</v>
      </c>
      <c r="L89" t="str">
        <f>Lookup($A89, Students!$A$4:$A$1016,Students!$M$4:$M$1016)</f>
        <v>2S</v>
      </c>
      <c r="M89" t="str">
        <f>Lookup($A89, Students!$A$4:$A$1016,Students!$AT$4:$AT$1016)</f>
        <v>Student</v>
      </c>
      <c r="N89" s="71">
        <f>Lookup($A89, Students!$A$4:$A$1016,Students!$P$4:$P$1016)</f>
        <v>40107</v>
      </c>
      <c r="O89" s="72">
        <f t="shared" si="6"/>
        <v>42917</v>
      </c>
      <c r="P89">
        <f>Lookup($A89, Students!$A$4:$A$1016,Students!$Q$4:$Q$1016)</f>
        <v>7</v>
      </c>
      <c r="U89" s="71">
        <f>Lookup($A89, Students!$A$4:$A$1016,Students!$G$4:$G$1016)</f>
        <v>42249</v>
      </c>
      <c r="V89" s="76">
        <f t="shared" si="7"/>
        <v>9</v>
      </c>
      <c r="W89" s="76">
        <f t="shared" si="8"/>
        <v>2015</v>
      </c>
      <c r="X89" s="81">
        <f>IF($U89="","-",U89+Timeframes!$B$3)</f>
        <v>42294</v>
      </c>
      <c r="Y89" s="82"/>
      <c r="Z89" s="17" t="str">
        <f t="shared" si="9"/>
        <v>-</v>
      </c>
      <c r="AA89" s="81">
        <f>IF($U89="","-",X89+Timeframes!$C$3)</f>
        <v>42339</v>
      </c>
      <c r="AB89" s="82"/>
      <c r="AC89" s="17" t="str">
        <f t="shared" si="10"/>
        <v>-</v>
      </c>
      <c r="AD89" s="81">
        <f>IF($U89="","-",AA89+Timeframes!$D$3)</f>
        <v>42399</v>
      </c>
      <c r="AE89" s="82"/>
      <c r="AF89" s="17" t="str">
        <f t="shared" si="1"/>
        <v>-</v>
      </c>
      <c r="AG89" s="81">
        <f>IF($U89="","-",AD89+Timeframes!$E$3)</f>
        <v>42459</v>
      </c>
      <c r="AH89" s="82"/>
      <c r="AI89" s="17" t="str">
        <f t="shared" si="2"/>
        <v>-</v>
      </c>
      <c r="AJ89" s="81">
        <f>IF($U89="","-",AG89+Timeframes!$F$3)</f>
        <v>42639</v>
      </c>
      <c r="AK89" s="82"/>
      <c r="AL89" s="17" t="str">
        <f t="shared" si="3"/>
        <v>-</v>
      </c>
      <c r="AM89" s="81">
        <f>IF($U89="","-",AJ89+Timeframes!$G$3)</f>
        <v>42819</v>
      </c>
      <c r="AN89" s="82"/>
      <c r="AO89" s="17" t="str">
        <f t="shared" si="4"/>
        <v>-</v>
      </c>
      <c r="AP89" s="81">
        <f>IF($U89="","-",AM89+Timeframes!$H$3)</f>
        <v>42999</v>
      </c>
      <c r="AQ89" s="82"/>
      <c r="AR89" s="82"/>
    </row>
    <row r="90" ht="15.75" customHeight="1">
      <c r="A90" s="36">
        <v>89.0</v>
      </c>
      <c r="B90" s="36" t="str">
        <f>LOOKUP($A90,Students!$A$4:$A$1016,Students!$C$4:$C$1016)</f>
        <v>Bryan</v>
      </c>
      <c r="C90" s="36" t="str">
        <f>LOOKUP($A90,Students!$A$4:$A$1016,Students!$D$4:$D$1016)</f>
        <v/>
      </c>
      <c r="D90" s="36" t="str">
        <f>LOOKUP($A90,Students!$A$4:$A$1016,Students!$E$4:$E$1016)</f>
        <v>Lin</v>
      </c>
      <c r="E90" s="36" t="str">
        <f>LOOKUP($A90,Students!$A$4:$A1090,Students!$F$4:$F$1016)</f>
        <v/>
      </c>
      <c r="F90" s="49"/>
      <c r="G90" t="str">
        <f t="shared" si="5"/>
        <v>Bryan Lin</v>
      </c>
      <c r="H90" s="101" t="str">
        <f>Lookup($A90, Students!$A$4:$A$1016,Students!$K$4:$K$1016)</f>
        <v>Kirkland</v>
      </c>
      <c r="I90" s="54" t="str">
        <f>Lookup($A90, Students!$A$4:$A$1016,Students!$H$4:$H1090)</f>
        <v>Dropped</v>
      </c>
      <c r="J90" s="54" t="str">
        <f>Lookup($A90, Students!$A$4:$A$1016,Students!$O$4:$O$1016)</f>
        <v>Child</v>
      </c>
      <c r="K90" s="117" t="str">
        <f>Lookup($A90, Students!$A$4:$A$1016,Students!$N$4:$N$1016)</f>
        <v>1D</v>
      </c>
      <c r="L90" t="str">
        <f>Lookup($A90, Students!$A$4:$A$1016,Students!$M$4:$M$1016)</f>
        <v>2S</v>
      </c>
      <c r="M90" t="str">
        <f>Lookup($A90, Students!$A$4:$A$1016,Students!$AT$4:$AT$1016)</f>
        <v>Student</v>
      </c>
      <c r="N90" s="71">
        <f>Lookup($A90, Students!$A$4:$A$1016,Students!$P$4:$P$1016)</f>
        <v>40776</v>
      </c>
      <c r="O90" s="72">
        <f t="shared" si="6"/>
        <v>42917</v>
      </c>
      <c r="P90">
        <f>Lookup($A90, Students!$A$4:$A$1016,Students!$Q$4:$Q$1016)</f>
        <v>5</v>
      </c>
      <c r="U90" s="71">
        <f>Lookup($A90, Students!$A$4:$A$1016,Students!$G$4:$G$1016)</f>
        <v>42249</v>
      </c>
      <c r="V90" s="76">
        <f t="shared" si="7"/>
        <v>9</v>
      </c>
      <c r="W90" s="76">
        <f t="shared" si="8"/>
        <v>2015</v>
      </c>
      <c r="X90" s="81">
        <f>IF($U90="","-",U90+Timeframes!$B$3)</f>
        <v>42294</v>
      </c>
      <c r="Y90" s="82"/>
      <c r="Z90" s="17" t="str">
        <f t="shared" si="9"/>
        <v>-</v>
      </c>
      <c r="AA90" s="81">
        <f>IF($U90="","-",X90+Timeframes!$C$3)</f>
        <v>42339</v>
      </c>
      <c r="AB90" s="82"/>
      <c r="AC90" s="17" t="str">
        <f t="shared" si="10"/>
        <v>-</v>
      </c>
      <c r="AD90" s="81">
        <f>IF($U90="","-",AA90+Timeframes!$D$3)</f>
        <v>42399</v>
      </c>
      <c r="AE90" s="82"/>
      <c r="AF90" s="17" t="str">
        <f t="shared" si="1"/>
        <v>-</v>
      </c>
      <c r="AG90" s="81">
        <f>IF($U90="","-",AD90+Timeframes!$E$3)</f>
        <v>42459</v>
      </c>
      <c r="AH90" s="82"/>
      <c r="AI90" s="17" t="str">
        <f t="shared" si="2"/>
        <v>-</v>
      </c>
      <c r="AJ90" s="81">
        <f>IF($U90="","-",AG90+Timeframes!$F$3)</f>
        <v>42639</v>
      </c>
      <c r="AK90" s="82"/>
      <c r="AL90" s="17" t="str">
        <f t="shared" si="3"/>
        <v>-</v>
      </c>
      <c r="AM90" s="81">
        <f>IF($U90="","-",AJ90+Timeframes!$G$3)</f>
        <v>42819</v>
      </c>
      <c r="AN90" s="82"/>
      <c r="AO90" s="17" t="str">
        <f t="shared" si="4"/>
        <v>-</v>
      </c>
      <c r="AP90" s="81">
        <f>IF($U90="","-",AM90+Timeframes!$H$3)</f>
        <v>42999</v>
      </c>
      <c r="AQ90" s="82"/>
      <c r="AR90" s="82"/>
    </row>
    <row r="91" ht="15.75" customHeight="1">
      <c r="A91" s="36">
        <v>90.0</v>
      </c>
      <c r="B91" s="36" t="str">
        <f>LOOKUP($A91,Students!$A$4:$A$1016,Students!$C$4:$C$1016)</f>
        <v>Kollin</v>
      </c>
      <c r="C91" s="36" t="str">
        <f>LOOKUP($A91,Students!$A$4:$A$1016,Students!$D$4:$D$1016)</f>
        <v/>
      </c>
      <c r="D91" s="36" t="str">
        <f>LOOKUP($A91,Students!$A$4:$A$1016,Students!$E$4:$E$1016)</f>
        <v>Luo</v>
      </c>
      <c r="E91" s="36" t="str">
        <f>LOOKUP($A91,Students!$A$4:$A1091,Students!$F$4:$F$1016)</f>
        <v/>
      </c>
      <c r="F91" s="49"/>
      <c r="G91" t="str">
        <f t="shared" si="5"/>
        <v>Kollin Luo</v>
      </c>
      <c r="H91" s="101" t="str">
        <f>Lookup($A91, Students!$A$4:$A$1016,Students!$K$4:$K$1016)</f>
        <v>Kirkland</v>
      </c>
      <c r="I91" s="54" t="str">
        <f>Lookup($A91, Students!$A$4:$A$1016,Students!$H$4:$H1091)</f>
        <v>Dropped</v>
      </c>
      <c r="J91" s="54" t="str">
        <f>Lookup($A91, Students!$A$4:$A$1016,Students!$O$4:$O$1016)</f>
        <v>Junior</v>
      </c>
      <c r="K91" s="117" t="str">
        <f>Lookup($A91, Students!$A$4:$A$1016,Students!$N$4:$N$1016)</f>
        <v>1D</v>
      </c>
      <c r="L91" t="str">
        <f>Lookup($A91, Students!$A$4:$A$1016,Students!$M$4:$M$1016)</f>
        <v>6S</v>
      </c>
      <c r="M91" t="str">
        <f>Lookup($A91, Students!$A$4:$A$1016,Students!$AT$4:$AT$1016)</f>
        <v>Student</v>
      </c>
      <c r="N91" s="71">
        <f>Lookup($A91, Students!$A$4:$A$1016,Students!$P$4:$P$1016)</f>
        <v>37549</v>
      </c>
      <c r="O91" s="72">
        <f t="shared" si="6"/>
        <v>42917</v>
      </c>
      <c r="P91">
        <f>Lookup($A91, Students!$A$4:$A$1016,Students!$Q$4:$Q$1016)</f>
        <v>14</v>
      </c>
      <c r="U91" s="71">
        <f>Lookup($A91, Students!$A$4:$A$1016,Students!$G$4:$G$1016)</f>
        <v>41548</v>
      </c>
      <c r="V91" s="76">
        <f t="shared" si="7"/>
        <v>10</v>
      </c>
      <c r="W91" s="76">
        <f t="shared" si="8"/>
        <v>2013</v>
      </c>
      <c r="X91" s="81">
        <f>IF($U91="","-",U91+Timeframes!$B$3)</f>
        <v>41593</v>
      </c>
      <c r="Y91" s="82"/>
      <c r="Z91" s="17" t="str">
        <f t="shared" si="9"/>
        <v>-</v>
      </c>
      <c r="AA91" s="81">
        <f>IF($U91="","-",X91+Timeframes!$C$3)</f>
        <v>41638</v>
      </c>
      <c r="AB91" s="82"/>
      <c r="AC91" s="17" t="str">
        <f t="shared" si="10"/>
        <v>-</v>
      </c>
      <c r="AD91" s="81">
        <f>IF($U91="","-",AA91+Timeframes!$D$3)</f>
        <v>41698</v>
      </c>
      <c r="AE91" s="82"/>
      <c r="AF91" s="17" t="str">
        <f t="shared" si="1"/>
        <v>-</v>
      </c>
      <c r="AG91" s="81">
        <f>IF($U91="","-",AD91+Timeframes!$E$3)</f>
        <v>41758</v>
      </c>
      <c r="AH91" s="82"/>
      <c r="AI91" s="17" t="str">
        <f t="shared" si="2"/>
        <v>-</v>
      </c>
      <c r="AJ91" s="81">
        <f>IF($U91="","-",AG91+Timeframes!$F$3)</f>
        <v>41938</v>
      </c>
      <c r="AK91" s="82"/>
      <c r="AL91" s="17" t="str">
        <f t="shared" si="3"/>
        <v>-</v>
      </c>
      <c r="AM91" s="81">
        <f>IF($U91="","-",AJ91+Timeframes!$G$3)</f>
        <v>42118</v>
      </c>
      <c r="AN91" s="82"/>
      <c r="AO91" s="17" t="str">
        <f t="shared" si="4"/>
        <v>-</v>
      </c>
      <c r="AP91" s="81">
        <f>IF($U91="","-",AM91+Timeframes!$H$3)</f>
        <v>42298</v>
      </c>
      <c r="AQ91" s="82"/>
      <c r="AR91" s="82"/>
    </row>
    <row r="92" ht="15.75" customHeight="1">
      <c r="A92" s="36">
        <v>91.0</v>
      </c>
      <c r="B92" s="36" t="str">
        <f>LOOKUP($A92,Students!$A$4:$A$1016,Students!$C$4:$C$1016)</f>
        <v>Kody</v>
      </c>
      <c r="C92" s="36" t="str">
        <f>LOOKUP($A92,Students!$A$4:$A$1016,Students!$D$4:$D$1016)</f>
        <v/>
      </c>
      <c r="D92" s="36" t="str">
        <f>LOOKUP($A92,Students!$A$4:$A$1016,Students!$E$4:$E$1016)</f>
        <v>Luo</v>
      </c>
      <c r="E92" s="36" t="str">
        <f>LOOKUP($A92,Students!$A$4:$A1092,Students!$F$4:$F$1016)</f>
        <v/>
      </c>
      <c r="F92" s="49"/>
      <c r="G92" t="str">
        <f t="shared" si="5"/>
        <v>Kody Luo</v>
      </c>
      <c r="H92" s="101" t="str">
        <f>Lookup($A92, Students!$A$4:$A$1016,Students!$K$4:$K$1016)</f>
        <v>Kirkland</v>
      </c>
      <c r="I92" s="54" t="str">
        <f>Lookup($A92, Students!$A$4:$A$1016,Students!$H$4:$H1092)</f>
        <v>Dropped</v>
      </c>
      <c r="J92" s="54" t="str">
        <f>Lookup($A92, Students!$A$4:$A$1016,Students!$O$4:$O$1016)</f>
        <v>Junior</v>
      </c>
      <c r="K92" s="117" t="str">
        <f>Lookup($A92, Students!$A$4:$A$1016,Students!$N$4:$N$1016)</f>
        <v>1D</v>
      </c>
      <c r="L92" s="101" t="str">
        <f>Lookup($A92, Students!$A$4:$A$1016,Students!$M$4:$M$1016)</f>
        <v>5s</v>
      </c>
      <c r="M92" t="str">
        <f>Lookup($A92, Students!$A$4:$A$1016,Students!$AT$4:$AT$1016)</f>
        <v>Student</v>
      </c>
      <c r="N92" s="71">
        <f>Lookup($A92, Students!$A$4:$A$1016,Students!$P$4:$P$1016)</f>
        <v>38145</v>
      </c>
      <c r="O92" s="72">
        <f t="shared" si="6"/>
        <v>42917</v>
      </c>
      <c r="P92">
        <f>Lookup($A92, Students!$A$4:$A$1016,Students!$Q$4:$Q$1016)</f>
        <v>13</v>
      </c>
      <c r="U92" s="71">
        <f>Lookup($A92, Students!$A$4:$A$1016,Students!$G$4:$G$1016)</f>
        <v>41548</v>
      </c>
      <c r="V92" s="76">
        <f t="shared" si="7"/>
        <v>10</v>
      </c>
      <c r="W92" s="76">
        <f t="shared" si="8"/>
        <v>2013</v>
      </c>
      <c r="X92" s="81">
        <f>IF($U92="","-",U92+Timeframes!$B$3)</f>
        <v>41593</v>
      </c>
      <c r="Y92" s="82"/>
      <c r="Z92" s="17" t="str">
        <f t="shared" si="9"/>
        <v>-</v>
      </c>
      <c r="AA92" s="81">
        <f>IF($U92="","-",X92+Timeframes!$C$3)</f>
        <v>41638</v>
      </c>
      <c r="AB92" s="82"/>
      <c r="AC92" s="17" t="str">
        <f t="shared" si="10"/>
        <v>-</v>
      </c>
      <c r="AD92" s="81">
        <f>IF($U92="","-",AA92+Timeframes!$D$3)</f>
        <v>41698</v>
      </c>
      <c r="AE92" s="82"/>
      <c r="AF92" s="17" t="str">
        <f t="shared" si="1"/>
        <v>-</v>
      </c>
      <c r="AG92" s="81">
        <f>IF($U92="","-",AD92+Timeframes!$E$3)</f>
        <v>41758</v>
      </c>
      <c r="AH92" s="82"/>
      <c r="AI92" s="17" t="str">
        <f t="shared" si="2"/>
        <v>-</v>
      </c>
      <c r="AJ92" s="81">
        <f>IF($U92="","-",AG92+Timeframes!$F$3)</f>
        <v>41938</v>
      </c>
      <c r="AK92" s="82"/>
      <c r="AL92" s="17" t="str">
        <f t="shared" si="3"/>
        <v>-</v>
      </c>
      <c r="AM92" s="81">
        <f>IF($U92="","-",AJ92+Timeframes!$G$3)</f>
        <v>42118</v>
      </c>
      <c r="AN92" s="82"/>
      <c r="AO92" s="17" t="str">
        <f t="shared" si="4"/>
        <v>-</v>
      </c>
      <c r="AP92" s="81">
        <f>IF($U92="","-",AM92+Timeframes!$H$3)</f>
        <v>42298</v>
      </c>
      <c r="AQ92" s="82"/>
      <c r="AR92" s="82"/>
    </row>
    <row r="93" ht="15.75" customHeight="1">
      <c r="A93" s="36">
        <v>92.0</v>
      </c>
      <c r="B93" s="36" t="str">
        <f>LOOKUP($A93,Students!$A$4:$A$1016,Students!$C$4:$C$1016)</f>
        <v>Konnor</v>
      </c>
      <c r="C93" s="36" t="str">
        <f>LOOKUP($A93,Students!$A$4:$A$1016,Students!$D$4:$D$1016)</f>
        <v/>
      </c>
      <c r="D93" s="36" t="str">
        <f>LOOKUP($A93,Students!$A$4:$A$1016,Students!$E$4:$E$1016)</f>
        <v>Luo</v>
      </c>
      <c r="E93" s="36" t="str">
        <f>LOOKUP($A93,Students!$A$4:$A1093,Students!$F$4:$F$1016)</f>
        <v/>
      </c>
      <c r="F93" s="49"/>
      <c r="G93" t="str">
        <f t="shared" si="5"/>
        <v>Konnor Luo</v>
      </c>
      <c r="H93" s="101" t="str">
        <f>Lookup($A93, Students!$A$4:$A$1016,Students!$K$4:$K$1016)</f>
        <v>Kirkland</v>
      </c>
      <c r="I93" s="54" t="str">
        <f>Lookup($A93, Students!$A$4:$A$1016,Students!$H$4:$H1093)</f>
        <v>Dropped</v>
      </c>
      <c r="J93" s="54" t="str">
        <f>Lookup($A93, Students!$A$4:$A$1016,Students!$O$4:$O$1016)</f>
        <v>Junior</v>
      </c>
      <c r="K93" s="117" t="str">
        <f>Lookup($A93, Students!$A$4:$A$1016,Students!$N$4:$N$1016)</f>
        <v>1D</v>
      </c>
      <c r="L93" s="101" t="str">
        <f>Lookup($A93, Students!$A$4:$A$1016,Students!$M$4:$M$1016)</f>
        <v>5s</v>
      </c>
      <c r="M93" t="str">
        <f>Lookup($A93, Students!$A$4:$A$1016,Students!$AT$4:$AT$1016)</f>
        <v>Student</v>
      </c>
      <c r="N93" s="71">
        <f>Lookup($A93, Students!$A$4:$A$1016,Students!$P$4:$P$1016)</f>
        <v>38804</v>
      </c>
      <c r="O93" s="72">
        <f t="shared" si="6"/>
        <v>42917</v>
      </c>
      <c r="P93">
        <f>Lookup($A93, Students!$A$4:$A$1016,Students!$Q$4:$Q$1016)</f>
        <v>11</v>
      </c>
      <c r="U93" s="71">
        <f>Lookup($A93, Students!$A$4:$A$1016,Students!$G$4:$G$1016)</f>
        <v>41548</v>
      </c>
      <c r="V93" s="76">
        <f t="shared" si="7"/>
        <v>10</v>
      </c>
      <c r="W93" s="76">
        <f t="shared" si="8"/>
        <v>2013</v>
      </c>
      <c r="X93" s="81">
        <f>IF($U93="","-",U93+Timeframes!$B$3)</f>
        <v>41593</v>
      </c>
      <c r="Y93" s="82"/>
      <c r="Z93" s="17" t="str">
        <f t="shared" si="9"/>
        <v>-</v>
      </c>
      <c r="AA93" s="81">
        <f>IF($U93="","-",X93+Timeframes!$C$3)</f>
        <v>41638</v>
      </c>
      <c r="AB93" s="82"/>
      <c r="AC93" s="17" t="str">
        <f t="shared" si="10"/>
        <v>-</v>
      </c>
      <c r="AD93" s="81">
        <f>IF($U93="","-",AA93+Timeframes!$D$3)</f>
        <v>41698</v>
      </c>
      <c r="AE93" s="82"/>
      <c r="AF93" s="17" t="str">
        <f t="shared" si="1"/>
        <v>-</v>
      </c>
      <c r="AG93" s="81">
        <f>IF($U93="","-",AD93+Timeframes!$E$3)</f>
        <v>41758</v>
      </c>
      <c r="AH93" s="82"/>
      <c r="AI93" s="17" t="str">
        <f t="shared" si="2"/>
        <v>-</v>
      </c>
      <c r="AJ93" s="81">
        <f>IF($U93="","-",AG93+Timeframes!$F$3)</f>
        <v>41938</v>
      </c>
      <c r="AK93" s="82"/>
      <c r="AL93" s="17" t="str">
        <f t="shared" si="3"/>
        <v>-</v>
      </c>
      <c r="AM93" s="81">
        <f>IF($U93="","-",AJ93+Timeframes!$G$3)</f>
        <v>42118</v>
      </c>
      <c r="AN93" s="82"/>
      <c r="AO93" s="17" t="str">
        <f t="shared" si="4"/>
        <v>-</v>
      </c>
      <c r="AP93" s="81">
        <f>IF($U93="","-",AM93+Timeframes!$H$3)</f>
        <v>42298</v>
      </c>
      <c r="AQ93" s="82"/>
      <c r="AR93" s="82"/>
    </row>
    <row r="94" ht="15.75" customHeight="1">
      <c r="A94" s="36">
        <v>93.0</v>
      </c>
      <c r="B94" s="36" t="str">
        <f>LOOKUP($A94,Students!$A$4:$A$1016,Students!$C$4:$C$1016)</f>
        <v>Kyle</v>
      </c>
      <c r="C94" s="36" t="str">
        <f>LOOKUP($A94,Students!$A$4:$A$1016,Students!$D$4:$D$1016)</f>
        <v/>
      </c>
      <c r="D94" s="36" t="str">
        <f>LOOKUP($A94,Students!$A$4:$A$1016,Students!$E$4:$E$1016)</f>
        <v>Luo</v>
      </c>
      <c r="E94" s="36" t="str">
        <f>LOOKUP($A94,Students!$A$4:$A1094,Students!$F$4:$F$1016)</f>
        <v/>
      </c>
      <c r="F94" s="49"/>
      <c r="G94" t="str">
        <f t="shared" si="5"/>
        <v>Kyle Luo</v>
      </c>
      <c r="H94" s="101" t="str">
        <f>Lookup($A94, Students!$A$4:$A$1016,Students!$K$4:$K$1016)</f>
        <v>Kirkland</v>
      </c>
      <c r="I94" s="54" t="str">
        <f>Lookup($A94, Students!$A$4:$A$1016,Students!$H$4:$H1094)</f>
        <v>Dropped</v>
      </c>
      <c r="J94" s="54" t="str">
        <f>Lookup($A94, Students!$A$4:$A$1016,Students!$O$4:$O$1016)</f>
        <v>Junior</v>
      </c>
      <c r="K94" s="117" t="str">
        <f>Lookup($A94, Students!$A$4:$A$1016,Students!$N$4:$N$1016)</f>
        <v>1D</v>
      </c>
      <c r="L94" t="str">
        <f>Lookup($A94, Students!$A$4:$A$1016,Students!$M$4:$M$1016)</f>
        <v>6S</v>
      </c>
      <c r="M94" t="str">
        <f>Lookup($A94, Students!$A$4:$A$1016,Students!$AT$4:$AT$1016)</f>
        <v>Student</v>
      </c>
      <c r="N94" s="71">
        <f>Lookup($A94, Students!$A$4:$A$1016,Students!$P$4:$P$1016)</f>
        <v>36960</v>
      </c>
      <c r="O94" s="72">
        <f t="shared" si="6"/>
        <v>42917</v>
      </c>
      <c r="P94">
        <f>Lookup($A94, Students!$A$4:$A$1016,Students!$Q$4:$Q$1016)</f>
        <v>16</v>
      </c>
      <c r="U94" s="71">
        <f>Lookup($A94, Students!$A$4:$A$1016,Students!$G$4:$G$1016)</f>
        <v>41548</v>
      </c>
      <c r="V94" s="76">
        <f t="shared" si="7"/>
        <v>10</v>
      </c>
      <c r="W94" s="76">
        <f t="shared" si="8"/>
        <v>2013</v>
      </c>
      <c r="X94" s="81">
        <f>IF($U94="","-",U94+Timeframes!$B$3)</f>
        <v>41593</v>
      </c>
      <c r="Y94" s="82"/>
      <c r="Z94" s="17" t="str">
        <f t="shared" si="9"/>
        <v>-</v>
      </c>
      <c r="AA94" s="81">
        <f>IF($U94="","-",X94+Timeframes!$C$3)</f>
        <v>41638</v>
      </c>
      <c r="AB94" s="82"/>
      <c r="AC94" s="17" t="str">
        <f t="shared" si="10"/>
        <v>-</v>
      </c>
      <c r="AD94" s="81">
        <f>IF($U94="","-",AA94+Timeframes!$D$3)</f>
        <v>41698</v>
      </c>
      <c r="AE94" s="82"/>
      <c r="AF94" s="17" t="str">
        <f t="shared" si="1"/>
        <v>-</v>
      </c>
      <c r="AG94" s="81">
        <f>IF($U94="","-",AD94+Timeframes!$E$3)</f>
        <v>41758</v>
      </c>
      <c r="AH94" s="82"/>
      <c r="AI94" s="17" t="str">
        <f t="shared" si="2"/>
        <v>-</v>
      </c>
      <c r="AJ94" s="81">
        <f>IF($U94="","-",AG94+Timeframes!$F$3)</f>
        <v>41938</v>
      </c>
      <c r="AK94" s="82"/>
      <c r="AL94" s="17" t="str">
        <f t="shared" si="3"/>
        <v>-</v>
      </c>
      <c r="AM94" s="81">
        <f>IF($U94="","-",AJ94+Timeframes!$G$3)</f>
        <v>42118</v>
      </c>
      <c r="AN94" s="82"/>
      <c r="AO94" s="17" t="str">
        <f t="shared" si="4"/>
        <v>-</v>
      </c>
      <c r="AP94" s="81">
        <f>IF($U94="","-",AM94+Timeframes!$H$3)</f>
        <v>42298</v>
      </c>
      <c r="AQ94" s="82"/>
      <c r="AR94" s="82"/>
    </row>
    <row r="95" ht="15.75" customHeight="1">
      <c r="A95" s="36">
        <v>94.0</v>
      </c>
      <c r="B95" s="36" t="str">
        <f>LOOKUP($A95,Students!$A$4:$A$1016,Students!$C$4:$C$1016)</f>
        <v>Minu</v>
      </c>
      <c r="C95" s="36" t="str">
        <f>LOOKUP($A95,Students!$A$4:$A$1016,Students!$D$4:$D$1016)</f>
        <v/>
      </c>
      <c r="D95" s="36" t="str">
        <f>LOOKUP($A95,Students!$A$4:$A$1016,Students!$E$4:$E$1016)</f>
        <v>Padhye</v>
      </c>
      <c r="E95" s="36" t="str">
        <f>LOOKUP($A95,Students!$A$4:$A1095,Students!$F$4:$F$1016)</f>
        <v/>
      </c>
      <c r="F95" s="49"/>
      <c r="G95" t="str">
        <f t="shared" si="5"/>
        <v>Minu Padhye</v>
      </c>
      <c r="H95" s="101" t="str">
        <f>Lookup($A95, Students!$A$4:$A$1016,Students!$K$4:$K$1016)</f>
        <v>Kirkland</v>
      </c>
      <c r="I95" s="54" t="str">
        <f>Lookup($A95, Students!$A$4:$A$1016,Students!$H$4:$H1095)</f>
        <v>Active</v>
      </c>
      <c r="J95" s="54" t="str">
        <f>Lookup($A95, Students!$A$4:$A$1016,Students!$O$4:$O$1016)</f>
        <v>Junior</v>
      </c>
      <c r="K95" s="117" t="str">
        <f>Lookup($A95, Students!$A$4:$A$1016,Students!$N$4:$N$1016)</f>
        <v>1D</v>
      </c>
      <c r="L95" t="str">
        <f>Lookup($A95, Students!$A$4:$A$1016,Students!$M$4:$M$1016)</f>
        <v>4S</v>
      </c>
      <c r="M95" t="str">
        <f>Lookup($A95, Students!$A$4:$A$1016,Students!$AT$4:$AT$1016)</f>
        <v>Student</v>
      </c>
      <c r="N95" s="71">
        <f>Lookup($A95, Students!$A$4:$A$1016,Students!$P$4:$P$1016)</f>
        <v>37450</v>
      </c>
      <c r="O95" s="72">
        <f t="shared" si="6"/>
        <v>42917</v>
      </c>
      <c r="P95">
        <f>Lookup($A95, Students!$A$4:$A$1016,Students!$Q$4:$Q$1016)</f>
        <v>14</v>
      </c>
      <c r="U95" s="71">
        <f>Lookup($A95, Students!$A$4:$A$1016,Students!$G$4:$G$1016)</f>
        <v>42041</v>
      </c>
      <c r="V95" s="76">
        <f t="shared" si="7"/>
        <v>2</v>
      </c>
      <c r="W95" s="76">
        <f t="shared" si="8"/>
        <v>2015</v>
      </c>
      <c r="X95" s="81">
        <f>IF($U95="","-",U95+Timeframes!$B$3)</f>
        <v>42086</v>
      </c>
      <c r="Y95" s="82"/>
      <c r="Z95" s="17" t="str">
        <f t="shared" si="9"/>
        <v>-</v>
      </c>
      <c r="AA95" s="81">
        <f>IF($U95="","-",X95+Timeframes!$C$3)</f>
        <v>42131</v>
      </c>
      <c r="AB95" s="82"/>
      <c r="AC95" s="17" t="str">
        <f t="shared" si="10"/>
        <v>-</v>
      </c>
      <c r="AD95" s="81">
        <f>IF($U95="","-",AA95+Timeframes!$D$3)</f>
        <v>42191</v>
      </c>
      <c r="AE95" s="82"/>
      <c r="AF95" s="17" t="str">
        <f t="shared" si="1"/>
        <v>-</v>
      </c>
      <c r="AG95" s="81">
        <f>IF($U95="","-",AD95+Timeframes!$E$3)</f>
        <v>42251</v>
      </c>
      <c r="AH95" s="82"/>
      <c r="AI95" s="17" t="str">
        <f t="shared" si="2"/>
        <v>-</v>
      </c>
      <c r="AJ95" s="81">
        <f>IF($U95="","-",AG95+Timeframes!$F$3)</f>
        <v>42431</v>
      </c>
      <c r="AK95" s="82"/>
      <c r="AL95" s="17" t="str">
        <f t="shared" si="3"/>
        <v>-</v>
      </c>
      <c r="AM95" s="81">
        <f>IF($U95="","-",AJ95+Timeframes!$G$3)</f>
        <v>42611</v>
      </c>
      <c r="AN95" s="82"/>
      <c r="AO95" s="17" t="str">
        <f t="shared" si="4"/>
        <v>-</v>
      </c>
      <c r="AP95" s="81">
        <f>IF($U95="","-",AM95+Timeframes!$H$3)</f>
        <v>42791</v>
      </c>
      <c r="AQ95" s="82"/>
      <c r="AR95" s="82"/>
    </row>
    <row r="96" ht="15.75" customHeight="1">
      <c r="A96" s="36">
        <v>95.0</v>
      </c>
      <c r="B96" s="36" t="str">
        <f>LOOKUP($A96,Students!$A$4:$A$1016,Students!$C$4:$C$1016)</f>
        <v>Mahet</v>
      </c>
      <c r="C96" s="36" t="str">
        <f>LOOKUP($A96,Students!$A$4:$A$1016,Students!$D$4:$D$1016)</f>
        <v/>
      </c>
      <c r="D96" s="36" t="str">
        <f>LOOKUP($A96,Students!$A$4:$A$1016,Students!$E$4:$E$1016)</f>
        <v>Prathikantum</v>
      </c>
      <c r="E96" s="36" t="str">
        <f>LOOKUP($A96,Students!$A$4:$A1096,Students!$F$4:$F$1016)</f>
        <v/>
      </c>
      <c r="F96" s="49"/>
      <c r="G96" t="str">
        <f t="shared" si="5"/>
        <v>Mahet Prathikantum</v>
      </c>
      <c r="H96" s="101" t="str">
        <f>Lookup($A96, Students!$A$4:$A$1016,Students!$K$4:$K$1016)</f>
        <v>Kirkland</v>
      </c>
      <c r="I96" s="54" t="str">
        <f>Lookup($A96, Students!$A$4:$A$1016,Students!$H$4:$H1096)</f>
        <v>Dropped</v>
      </c>
      <c r="J96" s="54" t="str">
        <f>Lookup($A96, Students!$A$4:$A$1016,Students!$O$4:$O$1016)</f>
        <v>Junior</v>
      </c>
      <c r="K96" s="117" t="str">
        <f>Lookup($A96, Students!$A$4:$A$1016,Students!$N$4:$N$1016)</f>
        <v>1D</v>
      </c>
      <c r="L96" s="101" t="str">
        <f>Lookup($A96, Students!$A$4:$A$1016,Students!$M$4:$M$1016)</f>
        <v>1s</v>
      </c>
      <c r="M96" t="str">
        <f>Lookup($A96, Students!$A$4:$A$1016,Students!$AT$4:$AT$1016)</f>
        <v>Student</v>
      </c>
      <c r="N96" s="71">
        <f>Lookup($A96, Students!$A$4:$A$1016,Students!$P$4:$P$1016)</f>
        <v>39076</v>
      </c>
      <c r="O96" s="72">
        <f t="shared" si="6"/>
        <v>42917</v>
      </c>
      <c r="P96">
        <f>Lookup($A96, Students!$A$4:$A$1016,Students!$Q$4:$Q$1016)</f>
        <v>10</v>
      </c>
      <c r="U96" s="71" t="str">
        <f>Lookup($A96, Students!$A$4:$A$1016,Students!$G$4:$G$1016)</f>
        <v/>
      </c>
      <c r="V96" s="76">
        <f t="shared" si="7"/>
        <v>12</v>
      </c>
      <c r="W96" s="76">
        <f t="shared" si="8"/>
        <v>1899</v>
      </c>
      <c r="X96" s="81" t="str">
        <f>IF($U96="","-",U96+Timeframes!$B$3)</f>
        <v>-</v>
      </c>
      <c r="Y96" s="82"/>
      <c r="Z96" s="17" t="str">
        <f t="shared" si="9"/>
        <v>-</v>
      </c>
      <c r="AA96" s="81" t="str">
        <f>IF($U96="","-",X96+Timeframes!$C$3)</f>
        <v>-</v>
      </c>
      <c r="AB96" s="82"/>
      <c r="AC96" s="17" t="str">
        <f t="shared" si="10"/>
        <v>-</v>
      </c>
      <c r="AD96" s="81" t="str">
        <f>IF($U96="","-",AA96+Timeframes!$D$3)</f>
        <v>-</v>
      </c>
      <c r="AE96" s="82"/>
      <c r="AF96" s="17" t="str">
        <f t="shared" si="1"/>
        <v>-</v>
      </c>
      <c r="AG96" s="81" t="str">
        <f>IF($U96="","-",AD96+Timeframes!$E$3)</f>
        <v>-</v>
      </c>
      <c r="AH96" s="82"/>
      <c r="AI96" s="17" t="str">
        <f t="shared" si="2"/>
        <v>-</v>
      </c>
      <c r="AJ96" s="81" t="str">
        <f>IF($U96="","-",AG96+Timeframes!$F$3)</f>
        <v>-</v>
      </c>
      <c r="AK96" s="82"/>
      <c r="AL96" s="17" t="str">
        <f t="shared" si="3"/>
        <v>-</v>
      </c>
      <c r="AM96" s="81" t="str">
        <f>IF($U96="","-",AJ96+Timeframes!$G$3)</f>
        <v>-</v>
      </c>
      <c r="AN96" s="82"/>
      <c r="AO96" s="17" t="str">
        <f t="shared" si="4"/>
        <v>-</v>
      </c>
      <c r="AP96" s="81" t="str">
        <f>IF($U96="","-",AM96+Timeframes!$H$3)</f>
        <v>-</v>
      </c>
      <c r="AQ96" s="82"/>
      <c r="AR96" s="82"/>
    </row>
    <row r="97" ht="15.75" customHeight="1">
      <c r="A97" s="36">
        <v>96.0</v>
      </c>
      <c r="B97" s="36" t="str">
        <f>LOOKUP($A97,Students!$A$4:$A$1016,Students!$C$4:$C$1016)</f>
        <v>Manaswee (Nitya)</v>
      </c>
      <c r="C97" s="36" t="str">
        <f>LOOKUP($A97,Students!$A$4:$A$1016,Students!$D$4:$D$1016)</f>
        <v/>
      </c>
      <c r="D97" s="36" t="str">
        <f>LOOKUP($A97,Students!$A$4:$A$1016,Students!$E$4:$E$1016)</f>
        <v>Prathikantum</v>
      </c>
      <c r="E97" s="36" t="str">
        <f>LOOKUP($A97,Students!$A$4:$A1097,Students!$F$4:$F$1016)</f>
        <v/>
      </c>
      <c r="F97" s="49"/>
      <c r="G97" t="str">
        <f t="shared" si="5"/>
        <v>Manaswee (Nitya) Prathikantum</v>
      </c>
      <c r="H97" s="101" t="str">
        <f>Lookup($A97, Students!$A$4:$A$1016,Students!$K$4:$K$1016)</f>
        <v>Kirkland</v>
      </c>
      <c r="I97" s="54" t="str">
        <f>Lookup($A97, Students!$A$4:$A$1016,Students!$H$4:$H1097)</f>
        <v>Dropped</v>
      </c>
      <c r="J97" s="54" t="str">
        <f>Lookup($A97, Students!$A$4:$A$1016,Students!$O$4:$O$1016)</f>
        <v>Junior</v>
      </c>
      <c r="K97" s="117" t="str">
        <f>Lookup($A97, Students!$A$4:$A$1016,Students!$N$4:$N$1016)</f>
        <v>1D</v>
      </c>
      <c r="L97" s="101" t="str">
        <f>Lookup($A97, Students!$A$4:$A$1016,Students!$M$4:$M$1016)</f>
        <v>1s</v>
      </c>
      <c r="M97" t="str">
        <f>Lookup($A97, Students!$A$4:$A$1016,Students!$AT$4:$AT$1016)</f>
        <v>Student</v>
      </c>
      <c r="N97" s="71">
        <f>Lookup($A97, Students!$A$4:$A$1016,Students!$P$4:$P$1016)</f>
        <v>37834</v>
      </c>
      <c r="O97" s="72">
        <f t="shared" si="6"/>
        <v>42917</v>
      </c>
      <c r="P97">
        <f>Lookup($A97, Students!$A$4:$A$1016,Students!$Q$4:$Q$1016)</f>
        <v>13</v>
      </c>
      <c r="U97" s="71" t="str">
        <f>Lookup($A97, Students!$A$4:$A$1016,Students!$G$4:$G$1016)</f>
        <v/>
      </c>
      <c r="V97" s="76">
        <f t="shared" si="7"/>
        <v>12</v>
      </c>
      <c r="W97" s="76">
        <f t="shared" si="8"/>
        <v>1899</v>
      </c>
      <c r="X97" s="81" t="str">
        <f>IF($U97="","-",U97+Timeframes!$B$3)</f>
        <v>-</v>
      </c>
      <c r="Y97" s="82"/>
      <c r="Z97" s="17" t="str">
        <f t="shared" si="9"/>
        <v>-</v>
      </c>
      <c r="AA97" s="81" t="str">
        <f>IF($U97="","-",X97+Timeframes!$C$3)</f>
        <v>-</v>
      </c>
      <c r="AB97" s="82"/>
      <c r="AC97" s="17" t="str">
        <f t="shared" si="10"/>
        <v>-</v>
      </c>
      <c r="AD97" s="81" t="str">
        <f>IF($U97="","-",AA97+Timeframes!$D$3)</f>
        <v>-</v>
      </c>
      <c r="AE97" s="82"/>
      <c r="AF97" s="17" t="str">
        <f t="shared" si="1"/>
        <v>-</v>
      </c>
      <c r="AG97" s="81" t="str">
        <f>IF($U97="","-",AD97+Timeframes!$E$3)</f>
        <v>-</v>
      </c>
      <c r="AH97" s="82"/>
      <c r="AI97" s="17" t="str">
        <f t="shared" si="2"/>
        <v>-</v>
      </c>
      <c r="AJ97" s="81" t="str">
        <f>IF($U97="","-",AG97+Timeframes!$F$3)</f>
        <v>-</v>
      </c>
      <c r="AK97" s="82"/>
      <c r="AL97" s="17" t="str">
        <f t="shared" si="3"/>
        <v>-</v>
      </c>
      <c r="AM97" s="81" t="str">
        <f>IF($U97="","-",AJ97+Timeframes!$G$3)</f>
        <v>-</v>
      </c>
      <c r="AN97" s="82"/>
      <c r="AO97" s="17" t="str">
        <f t="shared" si="4"/>
        <v>-</v>
      </c>
      <c r="AP97" s="81" t="str">
        <f>IF($U97="","-",AM97+Timeframes!$H$3)</f>
        <v>-</v>
      </c>
      <c r="AQ97" s="82"/>
      <c r="AR97" s="82"/>
    </row>
    <row r="98" ht="15.75" customHeight="1">
      <c r="A98" s="36">
        <v>97.0</v>
      </c>
      <c r="B98" s="36" t="str">
        <f>LOOKUP($A98,Students!$A$4:$A$1016,Students!$C$4:$C$1016)</f>
        <v>Maxim</v>
      </c>
      <c r="C98" s="36" t="str">
        <f>LOOKUP($A98,Students!$A$4:$A$1016,Students!$D$4:$D$1016)</f>
        <v/>
      </c>
      <c r="D98" s="36" t="str">
        <f>LOOKUP($A98,Students!$A$4:$A$1016,Students!$E$4:$E$1016)</f>
        <v>Smolyanskiy</v>
      </c>
      <c r="E98" s="36" t="str">
        <f>LOOKUP($A98,Students!$A$4:$A1098,Students!$F$4:$F$1016)</f>
        <v/>
      </c>
      <c r="F98" s="49"/>
      <c r="G98" t="str">
        <f t="shared" si="5"/>
        <v>Maxim Smolyanskiy</v>
      </c>
      <c r="H98" s="101" t="str">
        <f>Lookup($A98, Students!$A$4:$A$1016,Students!$K$4:$K$1016)</f>
        <v>Kirkland</v>
      </c>
      <c r="I98" s="54" t="str">
        <f>Lookup($A98, Students!$A$4:$A$1016,Students!$H$4:$H1098)</f>
        <v>Dropped</v>
      </c>
      <c r="J98" s="54" t="str">
        <f>Lookup($A98, Students!$A$4:$A$1016,Students!$O$4:$O$1016)</f>
        <v>Child</v>
      </c>
      <c r="K98" s="117" t="str">
        <f>Lookup($A98, Students!$A$4:$A$1016,Students!$N$4:$N$1016)</f>
        <v>1D</v>
      </c>
      <c r="L98" t="str">
        <f>Lookup($A98, Students!$A$4:$A$1016,Students!$M$4:$M$1016)</f>
        <v>3S</v>
      </c>
      <c r="M98" t="str">
        <f>Lookup($A98, Students!$A$4:$A$1016,Students!$AT$4:$AT$1016)</f>
        <v>Student</v>
      </c>
      <c r="N98" s="71">
        <f>Lookup($A98, Students!$A$4:$A$1016,Students!$P$4:$P$1016)</f>
        <v>40574</v>
      </c>
      <c r="O98" s="72">
        <f t="shared" si="6"/>
        <v>42917</v>
      </c>
      <c r="P98">
        <f>Lookup($A98, Students!$A$4:$A$1016,Students!$Q$4:$Q$1016)</f>
        <v>6</v>
      </c>
      <c r="U98" s="71">
        <f>Lookup($A98, Students!$A$4:$A$1016,Students!$G$4:$G$1016)</f>
        <v>42124</v>
      </c>
      <c r="V98" s="76">
        <f t="shared" si="7"/>
        <v>4</v>
      </c>
      <c r="W98" s="76">
        <f t="shared" si="8"/>
        <v>2015</v>
      </c>
      <c r="X98" s="81">
        <f>IF($U98="","-",U98+Timeframes!$B$3)</f>
        <v>42169</v>
      </c>
      <c r="Y98" s="82"/>
      <c r="Z98" s="17" t="str">
        <f t="shared" si="9"/>
        <v>-</v>
      </c>
      <c r="AA98" s="81">
        <f>IF($U98="","-",X98+Timeframes!$C$3)</f>
        <v>42214</v>
      </c>
      <c r="AB98" s="82"/>
      <c r="AC98" s="17" t="str">
        <f t="shared" si="10"/>
        <v>-</v>
      </c>
      <c r="AD98" s="81">
        <f>IF($U98="","-",AA98+Timeframes!$D$3)</f>
        <v>42274</v>
      </c>
      <c r="AE98" s="82"/>
      <c r="AF98" s="17" t="str">
        <f t="shared" si="1"/>
        <v>-</v>
      </c>
      <c r="AG98" s="81">
        <f>IF($U98="","-",AD98+Timeframes!$E$3)</f>
        <v>42334</v>
      </c>
      <c r="AH98" s="82"/>
      <c r="AI98" s="17" t="str">
        <f t="shared" si="2"/>
        <v>-</v>
      </c>
      <c r="AJ98" s="81">
        <f>IF($U98="","-",AG98+Timeframes!$F$3)</f>
        <v>42514</v>
      </c>
      <c r="AK98" s="82"/>
      <c r="AL98" s="17" t="str">
        <f t="shared" si="3"/>
        <v>-</v>
      </c>
      <c r="AM98" s="81">
        <f>IF($U98="","-",AJ98+Timeframes!$G$3)</f>
        <v>42694</v>
      </c>
      <c r="AN98" s="82"/>
      <c r="AO98" s="17" t="str">
        <f t="shared" si="4"/>
        <v>-</v>
      </c>
      <c r="AP98" s="81">
        <f>IF($U98="","-",AM98+Timeframes!$H$3)</f>
        <v>42874</v>
      </c>
      <c r="AQ98" s="82"/>
      <c r="AR98" s="82"/>
    </row>
    <row r="99" ht="15.75" customHeight="1">
      <c r="A99" s="36">
        <v>98.0</v>
      </c>
      <c r="B99" s="36" t="str">
        <f>LOOKUP($A99,Students!$A$4:$A$1016,Students!$C$4:$C$1016)</f>
        <v>Denis</v>
      </c>
      <c r="C99" s="36" t="str">
        <f>LOOKUP($A99,Students!$A$4:$A$1016,Students!$D$4:$D$1016)</f>
        <v/>
      </c>
      <c r="D99" s="36" t="str">
        <f>LOOKUP($A99,Students!$A$4:$A$1016,Students!$E$4:$E$1016)</f>
        <v>Smolyanskiy</v>
      </c>
      <c r="E99" s="36" t="str">
        <f>LOOKUP($A99,Students!$A$4:$A1099,Students!$F$4:$F$1016)</f>
        <v/>
      </c>
      <c r="F99" s="49"/>
      <c r="G99" t="str">
        <f t="shared" si="5"/>
        <v>Denis Smolyanskiy</v>
      </c>
      <c r="H99" s="101" t="str">
        <f>Lookup($A99, Students!$A$4:$A$1016,Students!$K$4:$K$1016)</f>
        <v>Kirkland</v>
      </c>
      <c r="I99" s="54" t="str">
        <f>Lookup($A99, Students!$A$4:$A$1016,Students!$H$4:$H1099)</f>
        <v>Dropped</v>
      </c>
      <c r="J99" s="54" t="str">
        <f>Lookup($A99, Students!$A$4:$A$1016,Students!$O$4:$O$1016)</f>
        <v>Child</v>
      </c>
      <c r="K99" s="117" t="str">
        <f>Lookup($A99, Students!$A$4:$A$1016,Students!$N$4:$N$1016)</f>
        <v>1D</v>
      </c>
      <c r="L99" t="str">
        <f>Lookup($A99, Students!$A$4:$A$1016,Students!$M$4:$M$1016)</f>
        <v>2S</v>
      </c>
      <c r="M99" t="str">
        <f>Lookup($A99, Students!$A$4:$A$1016,Students!$AT$4:$AT$1016)</f>
        <v>Student</v>
      </c>
      <c r="N99" s="71">
        <f>Lookup($A99, Students!$A$4:$A$1016,Students!$P$4:$P$1016)</f>
        <v>39540</v>
      </c>
      <c r="O99" s="72">
        <f t="shared" si="6"/>
        <v>42917</v>
      </c>
      <c r="P99">
        <f>Lookup($A99, Students!$A$4:$A$1016,Students!$Q$4:$Q$1016)</f>
        <v>9</v>
      </c>
      <c r="U99" s="71">
        <f>Lookup($A99, Students!$A$4:$A$1016,Students!$G$4:$G$1016)</f>
        <v>42124</v>
      </c>
      <c r="V99" s="76">
        <f t="shared" si="7"/>
        <v>4</v>
      </c>
      <c r="W99" s="76">
        <f t="shared" si="8"/>
        <v>2015</v>
      </c>
      <c r="X99" s="81">
        <f>IF($U99="","-",U99+Timeframes!$B$3)</f>
        <v>42169</v>
      </c>
      <c r="Y99" s="82"/>
      <c r="Z99" s="17" t="str">
        <f t="shared" si="9"/>
        <v>-</v>
      </c>
      <c r="AA99" s="81">
        <f>IF($U99="","-",X99+Timeframes!$C$3)</f>
        <v>42214</v>
      </c>
      <c r="AB99" s="82"/>
      <c r="AC99" s="17" t="str">
        <f t="shared" si="10"/>
        <v>-</v>
      </c>
      <c r="AD99" s="81">
        <f>IF($U99="","-",AA99+Timeframes!$D$3)</f>
        <v>42274</v>
      </c>
      <c r="AE99" s="82"/>
      <c r="AF99" s="17" t="str">
        <f t="shared" si="1"/>
        <v>-</v>
      </c>
      <c r="AG99" s="81">
        <f>IF($U99="","-",AD99+Timeframes!$E$3)</f>
        <v>42334</v>
      </c>
      <c r="AH99" s="82"/>
      <c r="AI99" s="17" t="str">
        <f t="shared" si="2"/>
        <v>-</v>
      </c>
      <c r="AJ99" s="81">
        <f>IF($U99="","-",AG99+Timeframes!$F$3)</f>
        <v>42514</v>
      </c>
      <c r="AK99" s="82"/>
      <c r="AL99" s="17" t="str">
        <f t="shared" si="3"/>
        <v>-</v>
      </c>
      <c r="AM99" s="81">
        <f>IF($U99="","-",AJ99+Timeframes!$G$3)</f>
        <v>42694</v>
      </c>
      <c r="AN99" s="82"/>
      <c r="AO99" s="17" t="str">
        <f t="shared" si="4"/>
        <v>-</v>
      </c>
      <c r="AP99" s="81">
        <f>IF($U99="","-",AM99+Timeframes!$H$3)</f>
        <v>42874</v>
      </c>
      <c r="AQ99" s="82"/>
      <c r="AR99" s="82"/>
    </row>
    <row r="100" ht="15.75" customHeight="1">
      <c r="A100" s="36">
        <v>99.0</v>
      </c>
      <c r="B100" s="36" t="str">
        <f>LOOKUP($A100,Students!$A$4:$A$1016,Students!$C$4:$C$1016)</f>
        <v>Parisa</v>
      </c>
      <c r="C100" s="36" t="str">
        <f>LOOKUP($A100,Students!$A$4:$A$1016,Students!$D$4:$D$1016)</f>
        <v/>
      </c>
      <c r="D100" s="36" t="str">
        <f>LOOKUP($A100,Students!$A$4:$A$1016,Students!$E$4:$E$1016)</f>
        <v>Soltanian</v>
      </c>
      <c r="E100" s="36" t="str">
        <f>LOOKUP($A100,Students!$A$4:$A1100,Students!$F$4:$F$1016)</f>
        <v/>
      </c>
      <c r="F100" s="49"/>
      <c r="G100" t="str">
        <f t="shared" si="5"/>
        <v>Parisa Soltanian</v>
      </c>
      <c r="H100" s="101" t="str">
        <f>Lookup($A100, Students!$A$4:$A$1016,Students!$K$4:$K$1016)</f>
        <v>Kirkland</v>
      </c>
      <c r="I100" s="54" t="str">
        <f>Lookup($A100, Students!$A$4:$A$1016,Students!$H$4:$H1100)</f>
        <v>Dropped</v>
      </c>
      <c r="J100" s="54" t="str">
        <f>Lookup($A100, Students!$A$4:$A$1016,Students!$O$4:$O$1016)</f>
        <v>Junior</v>
      </c>
      <c r="K100" s="117" t="str">
        <f>Lookup($A100, Students!$A$4:$A$1016,Students!$N$4:$N$1016)</f>
        <v>1D</v>
      </c>
      <c r="L100" s="101" t="str">
        <f>Lookup($A100, Students!$A$4:$A$1016,Students!$M$4:$M$1016)</f>
        <v>5s</v>
      </c>
      <c r="M100" t="str">
        <f>Lookup($A100, Students!$A$4:$A$1016,Students!$AT$4:$AT$1016)</f>
        <v>Student</v>
      </c>
      <c r="N100" s="71">
        <f>Lookup($A100, Students!$A$4:$A$1016,Students!$P$4:$P$1016)</f>
        <v>37901</v>
      </c>
      <c r="O100" s="72">
        <f t="shared" si="6"/>
        <v>42917</v>
      </c>
      <c r="P100">
        <f>Lookup($A100, Students!$A$4:$A$1016,Students!$Q$4:$Q$1016)</f>
        <v>13</v>
      </c>
      <c r="U100" s="71">
        <f>Lookup($A100, Students!$A$4:$A$1016,Students!$G$4:$G$1016)</f>
        <v>41484</v>
      </c>
      <c r="V100" s="76">
        <f t="shared" si="7"/>
        <v>7</v>
      </c>
      <c r="W100" s="76">
        <f t="shared" si="8"/>
        <v>2013</v>
      </c>
      <c r="X100" s="81">
        <f>IF($U100="","-",U100+Timeframes!$B$3)</f>
        <v>41529</v>
      </c>
      <c r="Y100" s="82"/>
      <c r="Z100" s="17" t="str">
        <f t="shared" si="9"/>
        <v>-</v>
      </c>
      <c r="AA100" s="81">
        <f>IF($U100="","-",X100+Timeframes!$C$3)</f>
        <v>41574</v>
      </c>
      <c r="AB100" s="82"/>
      <c r="AC100" s="17" t="str">
        <f t="shared" si="10"/>
        <v>-</v>
      </c>
      <c r="AD100" s="81">
        <f>IF($U100="","-",AA100+Timeframes!$D$3)</f>
        <v>41634</v>
      </c>
      <c r="AE100" s="82"/>
      <c r="AF100" s="17" t="str">
        <f t="shared" si="1"/>
        <v>-</v>
      </c>
      <c r="AG100" s="81">
        <f>IF($U100="","-",AD100+Timeframes!$E$3)</f>
        <v>41694</v>
      </c>
      <c r="AH100" s="82"/>
      <c r="AI100" s="17" t="str">
        <f t="shared" si="2"/>
        <v>-</v>
      </c>
      <c r="AJ100" s="81">
        <f>IF($U100="","-",AG100+Timeframes!$F$3)</f>
        <v>41874</v>
      </c>
      <c r="AK100" s="82"/>
      <c r="AL100" s="17" t="str">
        <f t="shared" si="3"/>
        <v>-</v>
      </c>
      <c r="AM100" s="81">
        <f>IF($U100="","-",AJ100+Timeframes!$G$3)</f>
        <v>42054</v>
      </c>
      <c r="AN100" s="82"/>
      <c r="AO100" s="17" t="str">
        <f t="shared" si="4"/>
        <v>-</v>
      </c>
      <c r="AP100" s="81">
        <f>IF($U100="","-",AM100+Timeframes!$H$3)</f>
        <v>42234</v>
      </c>
      <c r="AQ100" s="82"/>
      <c r="AR100" s="82"/>
    </row>
    <row r="101" ht="15.75" customHeight="1">
      <c r="A101" s="36">
        <v>100.0</v>
      </c>
      <c r="B101" s="36" t="str">
        <f>LOOKUP($A101,Students!$A$4:$A$1016,Students!$C$4:$C$1016)</f>
        <v>Muhamad</v>
      </c>
      <c r="C101" s="36" t="str">
        <f>LOOKUP($A101,Students!$A$4:$A$1016,Students!$D$4:$D$1016)</f>
        <v/>
      </c>
      <c r="D101" s="36" t="str">
        <f>LOOKUP($A101,Students!$A$4:$A$1016,Students!$E$4:$E$1016)</f>
        <v>Bah</v>
      </c>
      <c r="E101" s="36" t="str">
        <f>LOOKUP($A101,Students!$A$4:$A1101,Students!$F$4:$F$1016)</f>
        <v/>
      </c>
      <c r="F101" s="49"/>
      <c r="G101" t="str">
        <f t="shared" si="5"/>
        <v>Muhamad Bah</v>
      </c>
      <c r="H101" s="101" t="str">
        <f>Lookup($A101, Students!$A$4:$A$1016,Students!$K$4:$K$1016)</f>
        <v>Issaquah</v>
      </c>
      <c r="I101" s="54" t="str">
        <f>Lookup($A101, Students!$A$4:$A$1016,Students!$H$4:$H1101)</f>
        <v>Dropped</v>
      </c>
      <c r="J101" s="54" t="str">
        <f>Lookup($A101, Students!$A$4:$A$1016,Students!$O$4:$O$1016)</f>
        <v>Child</v>
      </c>
      <c r="K101" s="117" t="str">
        <f>Lookup($A101, Students!$A$4:$A$1016,Students!$N$4:$N$1016)</f>
        <v>1D</v>
      </c>
      <c r="L101" t="str">
        <f>Lookup($A101, Students!$A$4:$A$1016,Students!$M$4:$M$1016)</f>
        <v>1S</v>
      </c>
      <c r="M101" t="str">
        <f>Lookup($A101, Students!$A$4:$A$1016,Students!$AT$4:$AT$1016)</f>
        <v>Student</v>
      </c>
      <c r="N101" s="71">
        <f>Lookup($A101, Students!$A$4:$A$1016,Students!$P$4:$P$1016)</f>
        <v>39419</v>
      </c>
      <c r="O101" s="72">
        <f t="shared" si="6"/>
        <v>42917</v>
      </c>
      <c r="P101">
        <f>Lookup($A101, Students!$A$4:$A$1016,Students!$Q$4:$Q$1016)</f>
        <v>9</v>
      </c>
      <c r="U101" s="71">
        <f>Lookup($A101, Students!$A$4:$A$1016,Students!$G$4:$G$1016)</f>
        <v>42309</v>
      </c>
      <c r="V101" s="76">
        <f t="shared" si="7"/>
        <v>11</v>
      </c>
      <c r="W101" s="76">
        <f t="shared" si="8"/>
        <v>2015</v>
      </c>
      <c r="X101" s="81">
        <f>IF($U101="","-",U101+Timeframes!$B$3)</f>
        <v>42354</v>
      </c>
      <c r="Y101" s="82"/>
      <c r="Z101" s="17" t="str">
        <f t="shared" si="9"/>
        <v>-</v>
      </c>
      <c r="AA101" s="81">
        <f>IF($U101="","-",X101+Timeframes!$C$3)</f>
        <v>42399</v>
      </c>
      <c r="AB101" s="82"/>
      <c r="AC101" s="17" t="str">
        <f t="shared" si="10"/>
        <v>-</v>
      </c>
      <c r="AD101" s="81">
        <f>IF($U101="","-",AA101+Timeframes!$D$3)</f>
        <v>42459</v>
      </c>
      <c r="AE101" s="82"/>
      <c r="AF101" s="17" t="str">
        <f t="shared" si="1"/>
        <v>-</v>
      </c>
      <c r="AG101" s="81">
        <f>IF($U101="","-",AD101+Timeframes!$E$3)</f>
        <v>42519</v>
      </c>
      <c r="AH101" s="82"/>
      <c r="AI101" s="17" t="str">
        <f t="shared" si="2"/>
        <v>-</v>
      </c>
      <c r="AJ101" s="81">
        <f>IF($U101="","-",AG101+Timeframes!$F$3)</f>
        <v>42699</v>
      </c>
      <c r="AK101" s="82"/>
      <c r="AL101" s="17" t="str">
        <f t="shared" si="3"/>
        <v>-</v>
      </c>
      <c r="AM101" s="81">
        <f>IF($U101="","-",AJ101+Timeframes!$G$3)</f>
        <v>42879</v>
      </c>
      <c r="AN101" s="82"/>
      <c r="AO101" s="17" t="str">
        <f t="shared" si="4"/>
        <v>-</v>
      </c>
      <c r="AP101" s="81">
        <f>IF($U101="","-",AM101+Timeframes!$H$3)</f>
        <v>43059</v>
      </c>
      <c r="AQ101" s="82"/>
      <c r="AR101" s="82"/>
    </row>
    <row r="102" ht="15.75" customHeight="1">
      <c r="A102" s="36">
        <v>101.0</v>
      </c>
      <c r="B102" s="36" t="str">
        <f>LOOKUP($A102,Students!$A$4:$A$1016,Students!$C$4:$C$1016)</f>
        <v>Arianna</v>
      </c>
      <c r="C102" s="36" t="str">
        <f>LOOKUP($A102,Students!$A$4:$A$1016,Students!$D$4:$D$1016)</f>
        <v/>
      </c>
      <c r="D102" s="36" t="str">
        <f>LOOKUP($A102,Students!$A$4:$A$1016,Students!$E$4:$E$1016)</f>
        <v>Benzinger-Stephens</v>
      </c>
      <c r="E102" s="36" t="str">
        <f>LOOKUP($A102,Students!$A$4:$A1102,Students!$F$4:$F$1016)</f>
        <v/>
      </c>
      <c r="F102" s="49"/>
      <c r="G102" t="str">
        <f t="shared" si="5"/>
        <v>Arianna Benzinger-Stephens</v>
      </c>
      <c r="H102" s="101" t="str">
        <f>Lookup($A102, Students!$A$4:$A$1016,Students!$K$4:$K$1016)</f>
        <v>Issaquah</v>
      </c>
      <c r="I102" s="54" t="str">
        <f>Lookup($A102, Students!$A$4:$A$1016,Students!$H$4:$H1102)</f>
        <v>Dropped</v>
      </c>
      <c r="J102" s="54" t="str">
        <f>Lookup($A102, Students!$A$4:$A$1016,Students!$O$4:$O$1016)</f>
        <v>Child</v>
      </c>
      <c r="K102" s="117" t="str">
        <f>Lookup($A102, Students!$A$4:$A$1016,Students!$N$4:$N$1016)</f>
        <v>1D</v>
      </c>
      <c r="L102" s="101" t="str">
        <f>Lookup($A102, Students!$A$4:$A$1016,Students!$M$4:$M$1016)</f>
        <v>1S</v>
      </c>
      <c r="M102" t="str">
        <f>Lookup($A102, Students!$A$4:$A$1016,Students!$AT$4:$AT$1016)</f>
        <v>Student</v>
      </c>
      <c r="N102" s="71">
        <f>Lookup($A102, Students!$A$4:$A$1016,Students!$P$4:$P$1016)</f>
        <v>39547</v>
      </c>
      <c r="O102" s="72">
        <f t="shared" si="6"/>
        <v>42917</v>
      </c>
      <c r="P102">
        <f>Lookup($A102, Students!$A$4:$A$1016,Students!$Q$4:$Q$1016)</f>
        <v>9</v>
      </c>
      <c r="U102" s="71">
        <f>Lookup($A102, Students!$A$4:$A$1016,Students!$G$4:$G$1016)</f>
        <v>42278</v>
      </c>
      <c r="V102" s="76">
        <f t="shared" si="7"/>
        <v>10</v>
      </c>
      <c r="W102" s="76">
        <f t="shared" si="8"/>
        <v>2015</v>
      </c>
      <c r="X102" s="81">
        <f>IF($U102="","-",U102+Timeframes!$B$3)</f>
        <v>42323</v>
      </c>
      <c r="Y102" s="82"/>
      <c r="Z102" s="17" t="str">
        <f t="shared" si="9"/>
        <v>-</v>
      </c>
      <c r="AA102" s="81">
        <f>IF($U102="","-",X102+Timeframes!$C$3)</f>
        <v>42368</v>
      </c>
      <c r="AB102" s="82"/>
      <c r="AC102" s="17" t="str">
        <f t="shared" si="10"/>
        <v>-</v>
      </c>
      <c r="AD102" s="81">
        <f>IF($U102="","-",AA102+Timeframes!$D$3)</f>
        <v>42428</v>
      </c>
      <c r="AE102" s="82"/>
      <c r="AF102" s="17" t="str">
        <f t="shared" si="1"/>
        <v>-</v>
      </c>
      <c r="AG102" s="81">
        <f>IF($U102="","-",AD102+Timeframes!$E$3)</f>
        <v>42488</v>
      </c>
      <c r="AH102" s="82"/>
      <c r="AI102" s="17" t="str">
        <f t="shared" si="2"/>
        <v>-</v>
      </c>
      <c r="AJ102" s="81">
        <f>IF($U102="","-",AG102+Timeframes!$F$3)</f>
        <v>42668</v>
      </c>
      <c r="AK102" s="82"/>
      <c r="AL102" s="17" t="str">
        <f t="shared" si="3"/>
        <v>-</v>
      </c>
      <c r="AM102" s="81">
        <f>IF($U102="","-",AJ102+Timeframes!$G$3)</f>
        <v>42848</v>
      </c>
      <c r="AN102" s="82"/>
      <c r="AO102" s="17" t="str">
        <f t="shared" si="4"/>
        <v>-</v>
      </c>
      <c r="AP102" s="81">
        <f>IF($U102="","-",AM102+Timeframes!$H$3)</f>
        <v>43028</v>
      </c>
      <c r="AQ102" s="82"/>
      <c r="AR102" s="82"/>
    </row>
    <row r="103" ht="15.75" customHeight="1">
      <c r="A103" s="36">
        <v>102.0</v>
      </c>
      <c r="B103" s="36" t="str">
        <f>LOOKUP($A103,Students!$A$4:$A$1016,Students!$C$4:$C$1016)</f>
        <v>Saul</v>
      </c>
      <c r="C103" s="36" t="str">
        <f>LOOKUP($A103,Students!$A$4:$A$1016,Students!$D$4:$D$1016)</f>
        <v/>
      </c>
      <c r="D103" s="36" t="str">
        <f>LOOKUP($A103,Students!$A$4:$A$1016,Students!$E$4:$E$1016)</f>
        <v>Benzinger-Stephens</v>
      </c>
      <c r="E103" s="36" t="str">
        <f>LOOKUP($A103,Students!$A$4:$A1103,Students!$F$4:$F$1016)</f>
        <v/>
      </c>
      <c r="F103" s="49"/>
      <c r="G103" t="str">
        <f t="shared" si="5"/>
        <v>Saul Benzinger-Stephens</v>
      </c>
      <c r="H103" s="101" t="str">
        <f>Lookup($A103, Students!$A$4:$A$1016,Students!$K$4:$K$1016)</f>
        <v>Issaquah</v>
      </c>
      <c r="I103" s="54" t="str">
        <f>Lookup($A103, Students!$A$4:$A$1016,Students!$H$4:$H1103)</f>
        <v>Dropped</v>
      </c>
      <c r="J103" s="54" t="str">
        <f>Lookup($A103, Students!$A$4:$A$1016,Students!$O$4:$O$1016)</f>
        <v>Child</v>
      </c>
      <c r="K103" s="117" t="str">
        <f>Lookup($A103, Students!$A$4:$A$1016,Students!$N$4:$N$1016)</f>
        <v>1D</v>
      </c>
      <c r="L103" s="101" t="str">
        <f>Lookup($A103, Students!$A$4:$A$1016,Students!$M$4:$M$1016)</f>
        <v>1S</v>
      </c>
      <c r="M103" t="str">
        <f>Lookup($A103, Students!$A$4:$A$1016,Students!$AT$4:$AT$1016)</f>
        <v>Student</v>
      </c>
      <c r="N103" s="71">
        <f>Lookup($A103, Students!$A$4:$A$1016,Students!$P$4:$P$1016)</f>
        <v>39940</v>
      </c>
      <c r="O103" s="72">
        <f t="shared" si="6"/>
        <v>42917</v>
      </c>
      <c r="P103">
        <f>Lookup($A103, Students!$A$4:$A$1016,Students!$Q$4:$Q$1016)</f>
        <v>8</v>
      </c>
      <c r="U103" s="71">
        <f>Lookup($A103, Students!$A$4:$A$1016,Students!$G$4:$G$1016)</f>
        <v>42278</v>
      </c>
      <c r="V103" s="76">
        <f t="shared" si="7"/>
        <v>10</v>
      </c>
      <c r="W103" s="76">
        <f t="shared" si="8"/>
        <v>2015</v>
      </c>
      <c r="X103" s="81">
        <f>IF($U103="","-",U103+Timeframes!$B$3)</f>
        <v>42323</v>
      </c>
      <c r="Y103" s="82"/>
      <c r="Z103" s="17" t="str">
        <f t="shared" si="9"/>
        <v>-</v>
      </c>
      <c r="AA103" s="81">
        <f>IF($U103="","-",X103+Timeframes!$C$3)</f>
        <v>42368</v>
      </c>
      <c r="AB103" s="82"/>
      <c r="AC103" s="17" t="str">
        <f t="shared" si="10"/>
        <v>-</v>
      </c>
      <c r="AD103" s="81">
        <f>IF($U103="","-",AA103+Timeframes!$D$3)</f>
        <v>42428</v>
      </c>
      <c r="AE103" s="82"/>
      <c r="AF103" s="17" t="str">
        <f t="shared" si="1"/>
        <v>-</v>
      </c>
      <c r="AG103" s="81">
        <f>IF($U103="","-",AD103+Timeframes!$E$3)</f>
        <v>42488</v>
      </c>
      <c r="AH103" s="82"/>
      <c r="AI103" s="17" t="str">
        <f t="shared" si="2"/>
        <v>-</v>
      </c>
      <c r="AJ103" s="81">
        <f>IF($U103="","-",AG103+Timeframes!$F$3)</f>
        <v>42668</v>
      </c>
      <c r="AK103" s="82"/>
      <c r="AL103" s="17" t="str">
        <f t="shared" si="3"/>
        <v>-</v>
      </c>
      <c r="AM103" s="81">
        <f>IF($U103="","-",AJ103+Timeframes!$G$3)</f>
        <v>42848</v>
      </c>
      <c r="AN103" s="82"/>
      <c r="AO103" s="17" t="str">
        <f t="shared" si="4"/>
        <v>-</v>
      </c>
      <c r="AP103" s="81">
        <f>IF($U103="","-",AM103+Timeframes!$H$3)</f>
        <v>43028</v>
      </c>
      <c r="AQ103" s="82"/>
      <c r="AR103" s="82"/>
    </row>
    <row r="104" ht="15.75" customHeight="1">
      <c r="A104" s="36">
        <v>103.0</v>
      </c>
      <c r="B104" s="36" t="str">
        <f>LOOKUP($A104,Students!$A$4:$A$1016,Students!$C$4:$C$1016)</f>
        <v>Kaiya</v>
      </c>
      <c r="C104" s="36" t="str">
        <f>LOOKUP($A104,Students!$A$4:$A$1016,Students!$D$4:$D$1016)</f>
        <v/>
      </c>
      <c r="D104" s="36" t="str">
        <f>LOOKUP($A104,Students!$A$4:$A$1016,Students!$E$4:$E$1016)</f>
        <v>Bick</v>
      </c>
      <c r="E104" s="36" t="str">
        <f>LOOKUP($A104,Students!$A$4:$A1104,Students!$F$4:$F$1016)</f>
        <v/>
      </c>
      <c r="F104" s="49"/>
      <c r="G104" t="str">
        <f t="shared" si="5"/>
        <v>Kaiya Bick</v>
      </c>
      <c r="H104" s="101" t="str">
        <f>Lookup($A104, Students!$A$4:$A$1016,Students!$K$4:$K$1016)</f>
        <v>Issaquah</v>
      </c>
      <c r="I104" s="54" t="str">
        <f>Lookup($A104, Students!$A$4:$A$1016,Students!$H$4:$H1104)</f>
        <v>Dropped</v>
      </c>
      <c r="J104" s="54" t="str">
        <f>Lookup($A104, Students!$A$4:$A$1016,Students!$O$4:$O$1016)</f>
        <v>Junior</v>
      </c>
      <c r="K104" s="117" t="str">
        <f>Lookup($A104, Students!$A$4:$A$1016,Students!$N$4:$N$1016)</f>
        <v>1D</v>
      </c>
      <c r="L104" s="101" t="str">
        <f>Lookup($A104, Students!$A$4:$A$1016,Students!$M$4:$M$1016)</f>
        <v>1S</v>
      </c>
      <c r="M104" t="str">
        <f>Lookup($A104, Students!$A$4:$A$1016,Students!$AT$4:$AT$1016)</f>
        <v>Student</v>
      </c>
      <c r="N104" s="71">
        <f>Lookup($A104, Students!$A$4:$A$1016,Students!$P$4:$P$1016)</f>
        <v>36759</v>
      </c>
      <c r="O104" s="72">
        <f t="shared" si="6"/>
        <v>42917</v>
      </c>
      <c r="P104">
        <f>Lookup($A104, Students!$A$4:$A$1016,Students!$Q$4:$Q$1016)</f>
        <v>16</v>
      </c>
      <c r="U104" s="71">
        <f>Lookup($A104, Students!$A$4:$A$1016,Students!$G$4:$G$1016)</f>
        <v>42370</v>
      </c>
      <c r="V104" s="76">
        <f t="shared" si="7"/>
        <v>1</v>
      </c>
      <c r="W104" s="76">
        <f t="shared" si="8"/>
        <v>2016</v>
      </c>
      <c r="X104" s="81">
        <f>IF($U104="","-",U104+Timeframes!$B$3)</f>
        <v>42415</v>
      </c>
      <c r="Y104" s="82"/>
      <c r="Z104" s="17" t="str">
        <f t="shared" si="9"/>
        <v>-</v>
      </c>
      <c r="AA104" s="81">
        <f>IF($U104="","-",X104+Timeframes!$C$3)</f>
        <v>42460</v>
      </c>
      <c r="AB104" s="82"/>
      <c r="AC104" s="17" t="str">
        <f t="shared" si="10"/>
        <v>-</v>
      </c>
      <c r="AD104" s="81">
        <f>IF($U104="","-",AA104+Timeframes!$D$3)</f>
        <v>42520</v>
      </c>
      <c r="AE104" s="82"/>
      <c r="AF104" s="17" t="str">
        <f t="shared" si="1"/>
        <v>-</v>
      </c>
      <c r="AG104" s="81">
        <f>IF($U104="","-",AD104+Timeframes!$E$3)</f>
        <v>42580</v>
      </c>
      <c r="AH104" s="82"/>
      <c r="AI104" s="17" t="str">
        <f t="shared" si="2"/>
        <v>-</v>
      </c>
      <c r="AJ104" s="81">
        <f>IF($U104="","-",AG104+Timeframes!$F$3)</f>
        <v>42760</v>
      </c>
      <c r="AK104" s="82"/>
      <c r="AL104" s="17" t="str">
        <f t="shared" si="3"/>
        <v>-</v>
      </c>
      <c r="AM104" s="81">
        <f>IF($U104="","-",AJ104+Timeframes!$G$3)</f>
        <v>42940</v>
      </c>
      <c r="AN104" s="82"/>
      <c r="AO104" s="17" t="str">
        <f t="shared" si="4"/>
        <v>-</v>
      </c>
      <c r="AP104" s="81">
        <f>IF($U104="","-",AM104+Timeframes!$H$3)</f>
        <v>43120</v>
      </c>
      <c r="AQ104" s="82"/>
      <c r="AR104" s="82"/>
    </row>
    <row r="105" ht="15.75" customHeight="1">
      <c r="A105" s="36">
        <v>104.0</v>
      </c>
      <c r="B105" s="36" t="str">
        <f>LOOKUP($A105,Students!$A$4:$A$1016,Students!$C$4:$C$1016)</f>
        <v>Colin</v>
      </c>
      <c r="C105" s="36" t="str">
        <f>LOOKUP($A105,Students!$A$4:$A$1016,Students!$D$4:$D$1016)</f>
        <v/>
      </c>
      <c r="D105" s="36" t="str">
        <f>LOOKUP($A105,Students!$A$4:$A$1016,Students!$E$4:$E$1016)</f>
        <v>Brookins</v>
      </c>
      <c r="E105" s="36" t="str">
        <f>LOOKUP($A105,Students!$A$4:$A1105,Students!$F$4:$F$1016)</f>
        <v/>
      </c>
      <c r="F105" s="49"/>
      <c r="G105" t="str">
        <f t="shared" si="5"/>
        <v>Colin Brookins</v>
      </c>
      <c r="H105" s="101" t="str">
        <f>Lookup($A105, Students!$A$4:$A$1016,Students!$K$4:$K$1016)</f>
        <v>Issaquah</v>
      </c>
      <c r="I105" s="54" t="str">
        <f>Lookup($A105, Students!$A$4:$A$1016,Students!$H$4:$H1105)</f>
        <v>Dropped</v>
      </c>
      <c r="J105" s="54" t="str">
        <f>Lookup($A105, Students!$A$4:$A$1016,Students!$O$4:$O$1016)</f>
        <v>Child</v>
      </c>
      <c r="K105" s="117" t="str">
        <f>Lookup($A105, Students!$A$4:$A$1016,Students!$N$4:$N$1016)</f>
        <v>1D</v>
      </c>
      <c r="L105" s="101" t="str">
        <f>Lookup($A105, Students!$A$4:$A$1016,Students!$M$4:$M$1016)</f>
        <v>3S</v>
      </c>
      <c r="M105" t="str">
        <f>Lookup($A105, Students!$A$4:$A$1016,Students!$AT$4:$AT$1016)</f>
        <v>Student</v>
      </c>
      <c r="N105" s="71" t="str">
        <f>Lookup($A105, Students!$A$4:$A$1016,Students!$P$4:$P$1016)</f>
        <v/>
      </c>
      <c r="O105" s="72">
        <f t="shared" si="6"/>
        <v>42917</v>
      </c>
      <c r="P105">
        <f>Lookup($A105, Students!$A$4:$A$1016,Students!$Q$4:$Q$1016)</f>
        <v>117</v>
      </c>
      <c r="U105" s="71" t="str">
        <f>Lookup($A105, Students!$A$4:$A$1016,Students!$G$4:$G$1016)</f>
        <v/>
      </c>
      <c r="V105" s="76">
        <f t="shared" si="7"/>
        <v>12</v>
      </c>
      <c r="W105" s="76">
        <f t="shared" si="8"/>
        <v>1899</v>
      </c>
      <c r="X105" s="81" t="str">
        <f>IF($U105="","-",U105+Timeframes!$B$3)</f>
        <v>-</v>
      </c>
      <c r="Y105" s="82"/>
      <c r="Z105" s="17" t="str">
        <f t="shared" si="9"/>
        <v>-</v>
      </c>
      <c r="AA105" s="81" t="str">
        <f>IF($U105="","-",X105+Timeframes!$C$3)</f>
        <v>-</v>
      </c>
      <c r="AB105" s="82"/>
      <c r="AC105" s="17" t="str">
        <f t="shared" si="10"/>
        <v>-</v>
      </c>
      <c r="AD105" s="81" t="str">
        <f>IF($U105="","-",AA105+Timeframes!$D$3)</f>
        <v>-</v>
      </c>
      <c r="AE105" s="82"/>
      <c r="AF105" s="17" t="str">
        <f t="shared" si="1"/>
        <v>-</v>
      </c>
      <c r="AG105" s="81" t="str">
        <f>IF($U105="","-",AD105+Timeframes!$E$3)</f>
        <v>-</v>
      </c>
      <c r="AH105" s="82"/>
      <c r="AI105" s="17" t="str">
        <f t="shared" si="2"/>
        <v>-</v>
      </c>
      <c r="AJ105" s="81" t="str">
        <f>IF($U105="","-",AG105+Timeframes!$F$3)</f>
        <v>-</v>
      </c>
      <c r="AK105" s="82"/>
      <c r="AL105" s="17" t="str">
        <f t="shared" si="3"/>
        <v>-</v>
      </c>
      <c r="AM105" s="81" t="str">
        <f>IF($U105="","-",AJ105+Timeframes!$G$3)</f>
        <v>-</v>
      </c>
      <c r="AN105" s="82"/>
      <c r="AO105" s="17" t="str">
        <f t="shared" si="4"/>
        <v>-</v>
      </c>
      <c r="AP105" s="81" t="str">
        <f>IF($U105="","-",AM105+Timeframes!$H$3)</f>
        <v>-</v>
      </c>
      <c r="AQ105" s="82"/>
      <c r="AR105" s="82"/>
    </row>
    <row r="106" ht="15.75" customHeight="1">
      <c r="A106" s="36">
        <v>105.0</v>
      </c>
      <c r="B106" s="36" t="str">
        <f>LOOKUP($A106,Students!$A$4:$A$1016,Students!$C$4:$C$1016)</f>
        <v>Lily</v>
      </c>
      <c r="C106" s="36" t="str">
        <f>LOOKUP($A106,Students!$A$4:$A$1016,Students!$D$4:$D$1016)</f>
        <v/>
      </c>
      <c r="D106" s="36" t="str">
        <f>LOOKUP($A106,Students!$A$4:$A$1016,Students!$E$4:$E$1016)</f>
        <v>Carlisle</v>
      </c>
      <c r="E106" s="36" t="str">
        <f>LOOKUP($A106,Students!$A$4:$A1106,Students!$F$4:$F$1016)</f>
        <v/>
      </c>
      <c r="F106" s="49"/>
      <c r="G106" t="str">
        <f t="shared" si="5"/>
        <v>Lily Carlisle</v>
      </c>
      <c r="H106" s="101" t="str">
        <f>Lookup($A106, Students!$A$4:$A$1016,Students!$K$4:$K$1016)</f>
        <v>Issaquah</v>
      </c>
      <c r="I106" s="54" t="str">
        <f>Lookup($A106, Students!$A$4:$A$1016,Students!$H$4:$H1106)</f>
        <v>Active</v>
      </c>
      <c r="J106" s="54" t="str">
        <f>Lookup($A106, Students!$A$4:$A$1016,Students!$O$4:$O$1016)</f>
        <v>Child</v>
      </c>
      <c r="K106" s="117" t="str">
        <f>Lookup($A106, Students!$A$4:$A$1016,Students!$N$4:$N$1016)</f>
        <v>1D</v>
      </c>
      <c r="L106" t="str">
        <f>Lookup($A106, Students!$A$4:$A$1016,Students!$M$4:$M$1016)</f>
        <v>4S</v>
      </c>
      <c r="M106" t="str">
        <f>Lookup($A106, Students!$A$4:$A$1016,Students!$AT$4:$AT$1016)</f>
        <v>Student</v>
      </c>
      <c r="N106" s="71">
        <f>Lookup($A106, Students!$A$4:$A$1016,Students!$P$4:$P$1016)</f>
        <v>38847</v>
      </c>
      <c r="O106" s="72">
        <f t="shared" si="6"/>
        <v>42917</v>
      </c>
      <c r="P106">
        <f>Lookup($A106, Students!$A$4:$A$1016,Students!$Q$4:$Q$1016)</f>
        <v>11</v>
      </c>
      <c r="U106" s="71">
        <f>Lookup($A106, Students!$A$4:$A$1016,Students!$G$4:$G$1016)</f>
        <v>41883</v>
      </c>
      <c r="V106" s="76">
        <f t="shared" si="7"/>
        <v>9</v>
      </c>
      <c r="W106" s="76">
        <f t="shared" si="8"/>
        <v>2014</v>
      </c>
      <c r="X106" s="81">
        <f>IF($U106="","-",U106+Timeframes!$B$3)</f>
        <v>41928</v>
      </c>
      <c r="Y106" s="82"/>
      <c r="Z106" s="17" t="str">
        <f t="shared" si="9"/>
        <v>-</v>
      </c>
      <c r="AA106" s="81">
        <f>IF($U106="","-",X106+Timeframes!$C$3)</f>
        <v>41973</v>
      </c>
      <c r="AB106" s="82"/>
      <c r="AC106" s="17" t="str">
        <f t="shared" si="10"/>
        <v>-</v>
      </c>
      <c r="AD106" s="81">
        <f>IF($U106="","-",AA106+Timeframes!$D$3)</f>
        <v>42033</v>
      </c>
      <c r="AE106" s="82"/>
      <c r="AF106" s="17" t="str">
        <f t="shared" si="1"/>
        <v>-</v>
      </c>
      <c r="AG106" s="81">
        <f>IF($U106="","-",AD106+Timeframes!$E$3)</f>
        <v>42093</v>
      </c>
      <c r="AH106" s="82"/>
      <c r="AI106" s="17" t="str">
        <f t="shared" si="2"/>
        <v>-</v>
      </c>
      <c r="AJ106" s="81">
        <f>IF($U106="","-",AG106+Timeframes!$F$3)</f>
        <v>42273</v>
      </c>
      <c r="AK106" s="82"/>
      <c r="AL106" s="17" t="str">
        <f t="shared" si="3"/>
        <v>-</v>
      </c>
      <c r="AM106" s="81">
        <f>IF($U106="","-",AJ106+Timeframes!$G$3)</f>
        <v>42453</v>
      </c>
      <c r="AN106" s="82"/>
      <c r="AO106" s="17" t="str">
        <f t="shared" si="4"/>
        <v>-</v>
      </c>
      <c r="AP106" s="81">
        <f>IF($U106="","-",AM106+Timeframes!$H$3)</f>
        <v>42633</v>
      </c>
      <c r="AQ106" s="82"/>
      <c r="AR106" s="82"/>
    </row>
    <row r="107" ht="15.75" customHeight="1">
      <c r="A107" s="36">
        <v>106.0</v>
      </c>
      <c r="B107" s="36" t="str">
        <f>LOOKUP($A107,Students!$A$4:$A$1016,Students!$C$4:$C$1016)</f>
        <v>Kathryn</v>
      </c>
      <c r="C107" s="36" t="str">
        <f>LOOKUP($A107,Students!$A$4:$A$1016,Students!$D$4:$D$1016)</f>
        <v/>
      </c>
      <c r="D107" s="36" t="str">
        <f>LOOKUP($A107,Students!$A$4:$A$1016,Students!$E$4:$E$1016)</f>
        <v>Dawson</v>
      </c>
      <c r="E107" s="36" t="str">
        <f>LOOKUP($A107,Students!$A$4:$A1107,Students!$F$4:$F$1016)</f>
        <v/>
      </c>
      <c r="F107" s="49"/>
      <c r="G107" t="str">
        <f t="shared" si="5"/>
        <v>Kathryn Dawson</v>
      </c>
      <c r="H107" s="101" t="str">
        <f>Lookup($A107, Students!$A$4:$A$1016,Students!$K$4:$K$1016)</f>
        <v>Issaquah</v>
      </c>
      <c r="I107" s="54" t="str">
        <f>Lookup($A107, Students!$A$4:$A$1016,Students!$H$4:$H1107)</f>
        <v>Active</v>
      </c>
      <c r="J107" s="54" t="str">
        <f>Lookup($A107, Students!$A$4:$A$1016,Students!$O$4:$O$1016)</f>
        <v>Junior</v>
      </c>
      <c r="K107" s="117" t="str">
        <f>Lookup($A107, Students!$A$4:$A$1016,Students!$N$4:$N$1016)</f>
        <v>1D</v>
      </c>
      <c r="L107" s="101" t="str">
        <f>Lookup($A107, Students!$A$4:$A$1016,Students!$M$4:$M$1016)</f>
        <v>2S</v>
      </c>
      <c r="M107" t="str">
        <f>Lookup($A107, Students!$A$4:$A$1016,Students!$AT$4:$AT$1016)</f>
        <v>Student</v>
      </c>
      <c r="N107" s="71">
        <f>Lookup($A107, Students!$A$4:$A$1016,Students!$P$4:$P$1016)</f>
        <v>37164</v>
      </c>
      <c r="O107" s="72">
        <f t="shared" si="6"/>
        <v>42917</v>
      </c>
      <c r="P107">
        <f>Lookup($A107, Students!$A$4:$A$1016,Students!$Q$4:$Q$1016)</f>
        <v>15</v>
      </c>
      <c r="U107" s="71">
        <f>Lookup($A107, Students!$A$4:$A$1016,Students!$G$4:$G$1016)</f>
        <v>42156</v>
      </c>
      <c r="V107" s="76">
        <f t="shared" si="7"/>
        <v>6</v>
      </c>
      <c r="W107" s="76">
        <f t="shared" si="8"/>
        <v>2015</v>
      </c>
      <c r="X107" s="81">
        <f>IF($U107="","-",U107+Timeframes!$B$3)</f>
        <v>42201</v>
      </c>
      <c r="Y107" s="82"/>
      <c r="Z107" s="17" t="str">
        <f t="shared" si="9"/>
        <v>-</v>
      </c>
      <c r="AA107" s="81">
        <f>IF($U107="","-",X107+Timeframes!$C$3)</f>
        <v>42246</v>
      </c>
      <c r="AB107" s="82"/>
      <c r="AC107" s="17" t="str">
        <f t="shared" si="10"/>
        <v>-</v>
      </c>
      <c r="AD107" s="81">
        <f>IF($U107="","-",AA107+Timeframes!$D$3)</f>
        <v>42306</v>
      </c>
      <c r="AE107" s="82"/>
      <c r="AF107" s="17" t="str">
        <f t="shared" si="1"/>
        <v>-</v>
      </c>
      <c r="AG107" s="81">
        <f>IF($U107="","-",AD107+Timeframes!$E$3)</f>
        <v>42366</v>
      </c>
      <c r="AH107" s="82"/>
      <c r="AI107" s="17" t="str">
        <f t="shared" si="2"/>
        <v>-</v>
      </c>
      <c r="AJ107" s="81">
        <f>IF($U107="","-",AG107+Timeframes!$F$3)</f>
        <v>42546</v>
      </c>
      <c r="AK107" s="82"/>
      <c r="AL107" s="17" t="str">
        <f t="shared" si="3"/>
        <v>-</v>
      </c>
      <c r="AM107" s="81">
        <f>IF($U107="","-",AJ107+Timeframes!$G$3)</f>
        <v>42726</v>
      </c>
      <c r="AN107" s="82"/>
      <c r="AO107" s="17" t="str">
        <f t="shared" si="4"/>
        <v>-</v>
      </c>
      <c r="AP107" s="81">
        <f>IF($U107="","-",AM107+Timeframes!$H$3)</f>
        <v>42906</v>
      </c>
      <c r="AQ107" s="82"/>
      <c r="AR107" s="82"/>
    </row>
    <row r="108" ht="15.75" customHeight="1">
      <c r="A108" s="36">
        <v>107.0</v>
      </c>
      <c r="B108" s="36" t="str">
        <f>LOOKUP($A108,Students!$A$4:$A$1016,Students!$C$4:$C$1016)</f>
        <v>Max</v>
      </c>
      <c r="C108" s="36" t="str">
        <f>LOOKUP($A108,Students!$A$4:$A$1016,Students!$D$4:$D$1016)</f>
        <v/>
      </c>
      <c r="D108" s="36" t="str">
        <f>LOOKUP($A108,Students!$A$4:$A$1016,Students!$E$4:$E$1016)</f>
        <v>Decker</v>
      </c>
      <c r="E108" s="36" t="str">
        <f>LOOKUP($A108,Students!$A$4:$A1108,Students!$F$4:$F$1016)</f>
        <v/>
      </c>
      <c r="F108" s="49"/>
      <c r="G108" t="str">
        <f t="shared" si="5"/>
        <v>Max Decker</v>
      </c>
      <c r="H108" s="101" t="str">
        <f>Lookup($A108, Students!$A$4:$A$1016,Students!$K$4:$K$1016)</f>
        <v>Issaquah</v>
      </c>
      <c r="I108" s="54" t="str">
        <f>Lookup($A108, Students!$A$4:$A$1016,Students!$H$4:$H1108)</f>
        <v>Dropped</v>
      </c>
      <c r="J108" s="54" t="str">
        <f>Lookup($A108, Students!$A$4:$A$1016,Students!$O$4:$O$1016)</f>
        <v>Child</v>
      </c>
      <c r="K108" s="117" t="str">
        <f>Lookup($A108, Students!$A$4:$A$1016,Students!$N$4:$N$1016)</f>
        <v>1D</v>
      </c>
      <c r="L108" s="101" t="str">
        <f>Lookup($A108, Students!$A$4:$A$1016,Students!$M$4:$M$1016)</f>
        <v>3S</v>
      </c>
      <c r="M108" t="str">
        <f>Lookup($A108, Students!$A$4:$A$1016,Students!$AT$4:$AT$1016)</f>
        <v>Student</v>
      </c>
      <c r="N108" s="71" t="str">
        <f>Lookup($A108, Students!$A$4:$A$1016,Students!$P$4:$P$1016)</f>
        <v/>
      </c>
      <c r="O108" s="72">
        <f t="shared" si="6"/>
        <v>42917</v>
      </c>
      <c r="P108">
        <f>Lookup($A108, Students!$A$4:$A$1016,Students!$Q$4:$Q$1016)</f>
        <v>117</v>
      </c>
      <c r="U108" s="71" t="str">
        <f>Lookup($A108, Students!$A$4:$A$1016,Students!$G$4:$G$1016)</f>
        <v/>
      </c>
      <c r="V108" s="76">
        <f t="shared" si="7"/>
        <v>12</v>
      </c>
      <c r="W108" s="76">
        <f t="shared" si="8"/>
        <v>1899</v>
      </c>
      <c r="X108" s="81" t="str">
        <f>IF($U108="","-",U108+Timeframes!$B$3)</f>
        <v>-</v>
      </c>
      <c r="Y108" s="82"/>
      <c r="Z108" s="17" t="str">
        <f t="shared" si="9"/>
        <v>-</v>
      </c>
      <c r="AA108" s="81" t="str">
        <f>IF($U108="","-",X108+Timeframes!$C$3)</f>
        <v>-</v>
      </c>
      <c r="AB108" s="82"/>
      <c r="AC108" s="17" t="str">
        <f t="shared" si="10"/>
        <v>-</v>
      </c>
      <c r="AD108" s="81" t="str">
        <f>IF($U108="","-",AA108+Timeframes!$D$3)</f>
        <v>-</v>
      </c>
      <c r="AE108" s="82"/>
      <c r="AF108" s="17" t="str">
        <f t="shared" si="1"/>
        <v>-</v>
      </c>
      <c r="AG108" s="81" t="str">
        <f>IF($U108="","-",AD108+Timeframes!$E$3)</f>
        <v>-</v>
      </c>
      <c r="AH108" s="82"/>
      <c r="AI108" s="17" t="str">
        <f t="shared" si="2"/>
        <v>-</v>
      </c>
      <c r="AJ108" s="81" t="str">
        <f>IF($U108="","-",AG108+Timeframes!$F$3)</f>
        <v>-</v>
      </c>
      <c r="AK108" s="82"/>
      <c r="AL108" s="17" t="str">
        <f t="shared" si="3"/>
        <v>-</v>
      </c>
      <c r="AM108" s="81" t="str">
        <f>IF($U108="","-",AJ108+Timeframes!$G$3)</f>
        <v>-</v>
      </c>
      <c r="AN108" s="82"/>
      <c r="AO108" s="17" t="str">
        <f t="shared" si="4"/>
        <v>-</v>
      </c>
      <c r="AP108" s="81" t="str">
        <f>IF($U108="","-",AM108+Timeframes!$H$3)</f>
        <v>-</v>
      </c>
      <c r="AQ108" s="82"/>
      <c r="AR108" s="82"/>
    </row>
    <row r="109" ht="15.75" customHeight="1">
      <c r="A109" s="36">
        <v>108.0</v>
      </c>
      <c r="B109" s="36" t="str">
        <f>LOOKUP($A109,Students!$A$4:$A$1016,Students!$C$4:$C$1016)</f>
        <v>Sam</v>
      </c>
      <c r="C109" s="36" t="str">
        <f>LOOKUP($A109,Students!$A$4:$A$1016,Students!$D$4:$D$1016)</f>
        <v/>
      </c>
      <c r="D109" s="36" t="str">
        <f>LOOKUP($A109,Students!$A$4:$A$1016,Students!$E$4:$E$1016)</f>
        <v>Faris</v>
      </c>
      <c r="E109" s="36" t="str">
        <f>LOOKUP($A109,Students!$A$4:$A1109,Students!$F$4:$F$1016)</f>
        <v/>
      </c>
      <c r="F109" s="49"/>
      <c r="G109" t="str">
        <f t="shared" si="5"/>
        <v>Sam Faris</v>
      </c>
      <c r="H109" s="101" t="str">
        <f>Lookup($A109, Students!$A$4:$A$1016,Students!$K$4:$K$1016)</f>
        <v>Issaquah</v>
      </c>
      <c r="I109" s="54" t="str">
        <f>Lookup($A109, Students!$A$4:$A$1016,Students!$H$4:$H1109)</f>
        <v>Dropped</v>
      </c>
      <c r="J109" s="54" t="str">
        <f>Lookup($A109, Students!$A$4:$A$1016,Students!$O$4:$O$1016)</f>
        <v>Junior</v>
      </c>
      <c r="K109" s="117" t="str">
        <f>Lookup($A109, Students!$A$4:$A$1016,Students!$N$4:$N$1016)</f>
        <v>1D</v>
      </c>
      <c r="L109" s="101" t="str">
        <f>Lookup($A109, Students!$A$4:$A$1016,Students!$M$4:$M$1016)</f>
        <v>5S</v>
      </c>
      <c r="M109" t="str">
        <f>Lookup($A109, Students!$A$4:$A$1016,Students!$AT$4:$AT$1016)</f>
        <v>Student</v>
      </c>
      <c r="N109" s="71">
        <f>Lookup($A109, Students!$A$4:$A$1016,Students!$P$4:$P$1016)</f>
        <v>37490</v>
      </c>
      <c r="O109" s="72">
        <f t="shared" si="6"/>
        <v>42917</v>
      </c>
      <c r="P109">
        <f>Lookup($A109, Students!$A$4:$A$1016,Students!$Q$4:$Q$1016)</f>
        <v>14</v>
      </c>
      <c r="U109" s="71">
        <f>Lookup($A109, Students!$A$4:$A$1016,Students!$G$4:$G$1016)</f>
        <v>41883</v>
      </c>
      <c r="V109" s="76">
        <f t="shared" si="7"/>
        <v>9</v>
      </c>
      <c r="W109" s="76">
        <f t="shared" si="8"/>
        <v>2014</v>
      </c>
      <c r="X109" s="81">
        <f>IF($U109="","-",U109+Timeframes!$B$3)</f>
        <v>41928</v>
      </c>
      <c r="Y109" s="82"/>
      <c r="Z109" s="17" t="str">
        <f t="shared" si="9"/>
        <v>-</v>
      </c>
      <c r="AA109" s="81">
        <f>IF($U109="","-",X109+Timeframes!$C$3)</f>
        <v>41973</v>
      </c>
      <c r="AB109" s="82"/>
      <c r="AC109" s="17" t="str">
        <f t="shared" si="10"/>
        <v>-</v>
      </c>
      <c r="AD109" s="81">
        <f>IF($U109="","-",AA109+Timeframes!$D$3)</f>
        <v>42033</v>
      </c>
      <c r="AE109" s="82"/>
      <c r="AF109" s="17" t="str">
        <f t="shared" si="1"/>
        <v>-</v>
      </c>
      <c r="AG109" s="81">
        <f>IF($U109="","-",AD109+Timeframes!$E$3)</f>
        <v>42093</v>
      </c>
      <c r="AH109" s="82"/>
      <c r="AI109" s="17" t="str">
        <f t="shared" si="2"/>
        <v>-</v>
      </c>
      <c r="AJ109" s="81">
        <f>IF($U109="","-",AG109+Timeframes!$F$3)</f>
        <v>42273</v>
      </c>
      <c r="AK109" s="82"/>
      <c r="AL109" s="17" t="str">
        <f t="shared" si="3"/>
        <v>-</v>
      </c>
      <c r="AM109" s="81">
        <f>IF($U109="","-",AJ109+Timeframes!$G$3)</f>
        <v>42453</v>
      </c>
      <c r="AN109" s="82"/>
      <c r="AO109" s="17" t="str">
        <f t="shared" si="4"/>
        <v>-</v>
      </c>
      <c r="AP109" s="81">
        <f>IF($U109="","-",AM109+Timeframes!$H$3)</f>
        <v>42633</v>
      </c>
      <c r="AQ109" s="82"/>
      <c r="AR109" s="82"/>
    </row>
    <row r="110" ht="15.75" customHeight="1">
      <c r="A110" s="36">
        <v>109.0</v>
      </c>
      <c r="B110" s="36" t="str">
        <f>LOOKUP($A110,Students!$A$4:$A$1016,Students!$C$4:$C$1016)</f>
        <v>Austin</v>
      </c>
      <c r="C110" s="36" t="str">
        <f>LOOKUP($A110,Students!$A$4:$A$1016,Students!$D$4:$D$1016)</f>
        <v/>
      </c>
      <c r="D110" s="36" t="str">
        <f>LOOKUP($A110,Students!$A$4:$A$1016,Students!$E$4:$E$1016)</f>
        <v>Frisbie</v>
      </c>
      <c r="E110" s="36" t="str">
        <f>LOOKUP($A110,Students!$A$4:$A1110,Students!$F$4:$F$1016)</f>
        <v/>
      </c>
      <c r="F110" s="49"/>
      <c r="G110" t="str">
        <f t="shared" si="5"/>
        <v>Austin Frisbie</v>
      </c>
      <c r="H110" s="101" t="str">
        <f>Lookup($A110, Students!$A$4:$A$1016,Students!$K$4:$K$1016)</f>
        <v>Issaquah</v>
      </c>
      <c r="I110" s="54" t="str">
        <f>Lookup($A110, Students!$A$4:$A$1016,Students!$H$4:$H1110)</f>
        <v>Active</v>
      </c>
      <c r="J110" s="54" t="str">
        <f>Lookup($A110, Students!$A$4:$A$1016,Students!$O$4:$O$1016)</f>
        <v>Child</v>
      </c>
      <c r="K110" s="117" t="str">
        <f>Lookup($A110, Students!$A$4:$A$1016,Students!$N$4:$N$1016)</f>
        <v>1D</v>
      </c>
      <c r="L110" s="101" t="str">
        <f>Lookup($A110, Students!$A$4:$A$1016,Students!$M$4:$M$1016)</f>
        <v>1S</v>
      </c>
      <c r="M110" t="str">
        <f>Lookup($A110, Students!$A$4:$A$1016,Students!$AT$4:$AT$1016)</f>
        <v>Student</v>
      </c>
      <c r="N110" s="71">
        <f>Lookup($A110, Students!$A$4:$A$1016,Students!$P$4:$P$1016)</f>
        <v>39665</v>
      </c>
      <c r="O110" s="72">
        <f t="shared" si="6"/>
        <v>42917</v>
      </c>
      <c r="P110">
        <f>Lookup($A110, Students!$A$4:$A$1016,Students!$Q$4:$Q$1016)</f>
        <v>8</v>
      </c>
      <c r="U110" s="71">
        <f>Lookup($A110, Students!$A$4:$A$1016,Students!$G$4:$G$1016)</f>
        <v>42278</v>
      </c>
      <c r="V110" s="76">
        <f t="shared" si="7"/>
        <v>10</v>
      </c>
      <c r="W110" s="76">
        <f t="shared" si="8"/>
        <v>2015</v>
      </c>
      <c r="X110" s="81">
        <f>IF($U110="","-",U110+Timeframes!$B$3)</f>
        <v>42323</v>
      </c>
      <c r="Y110" s="82"/>
      <c r="Z110" s="17" t="str">
        <f t="shared" si="9"/>
        <v>-</v>
      </c>
      <c r="AA110" s="81">
        <f>IF($U110="","-",X110+Timeframes!$C$3)</f>
        <v>42368</v>
      </c>
      <c r="AB110" s="82"/>
      <c r="AC110" s="17" t="str">
        <f t="shared" si="10"/>
        <v>-</v>
      </c>
      <c r="AD110" s="81">
        <f>IF($U110="","-",AA110+Timeframes!$D$3)</f>
        <v>42428</v>
      </c>
      <c r="AE110" s="82"/>
      <c r="AF110" s="17" t="str">
        <f t="shared" si="1"/>
        <v>-</v>
      </c>
      <c r="AG110" s="81">
        <f>IF($U110="","-",AD110+Timeframes!$E$3)</f>
        <v>42488</v>
      </c>
      <c r="AH110" s="82"/>
      <c r="AI110" s="17" t="str">
        <f t="shared" si="2"/>
        <v>-</v>
      </c>
      <c r="AJ110" s="81">
        <f>IF($U110="","-",AG110+Timeframes!$F$3)</f>
        <v>42668</v>
      </c>
      <c r="AK110" s="82"/>
      <c r="AL110" s="17" t="str">
        <f t="shared" si="3"/>
        <v>-</v>
      </c>
      <c r="AM110" s="81">
        <f>IF($U110="","-",AJ110+Timeframes!$G$3)</f>
        <v>42848</v>
      </c>
      <c r="AN110" s="82"/>
      <c r="AO110" s="17" t="str">
        <f t="shared" si="4"/>
        <v>-</v>
      </c>
      <c r="AP110" s="81">
        <f>IF($U110="","-",AM110+Timeframes!$H$3)</f>
        <v>43028</v>
      </c>
      <c r="AQ110" s="82"/>
      <c r="AR110" s="82"/>
    </row>
    <row r="111" ht="15.75" customHeight="1">
      <c r="A111" s="36">
        <v>110.0</v>
      </c>
      <c r="B111" s="36" t="str">
        <f>LOOKUP($A111,Students!$A$4:$A$1016,Students!$C$4:$C$1016)</f>
        <v>Debbie</v>
      </c>
      <c r="C111" s="36" t="str">
        <f>LOOKUP($A111,Students!$A$4:$A$1016,Students!$D$4:$D$1016)</f>
        <v/>
      </c>
      <c r="D111" s="36" t="str">
        <f>LOOKUP($A111,Students!$A$4:$A$1016,Students!$E$4:$E$1016)</f>
        <v>Frisbie</v>
      </c>
      <c r="E111" s="36" t="str">
        <f>LOOKUP($A111,Students!$A$4:$A1111,Students!$F$4:$F$1016)</f>
        <v/>
      </c>
      <c r="F111" s="49"/>
      <c r="G111" t="str">
        <f t="shared" si="5"/>
        <v>Debbie Frisbie</v>
      </c>
      <c r="H111" s="101" t="str">
        <f>Lookup($A111, Students!$A$4:$A$1016,Students!$K$4:$K$1016)</f>
        <v>Issaquah</v>
      </c>
      <c r="I111" s="54" t="str">
        <f>Lookup($A111, Students!$A$4:$A$1016,Students!$H$4:$H1111)</f>
        <v>Active</v>
      </c>
      <c r="J111" s="54" t="str">
        <f>Lookup($A111, Students!$A$4:$A$1016,Students!$O$4:$O$1016)</f>
        <v>Child</v>
      </c>
      <c r="K111" s="117" t="str">
        <f>Lookup($A111, Students!$A$4:$A$1016,Students!$N$4:$N$1016)</f>
        <v>1D</v>
      </c>
      <c r="L111" t="str">
        <f>Lookup($A111, Students!$A$4:$A$1016,Students!$M$4:$M$1016)</f>
        <v>4S</v>
      </c>
      <c r="M111" t="str">
        <f>Lookup($A111, Students!$A$4:$A$1016,Students!$AT$4:$AT$1016)</f>
        <v>Student</v>
      </c>
      <c r="N111" s="71">
        <f>Lookup($A111, Students!$A$4:$A$1016,Students!$P$4:$P$1016)</f>
        <v>38806</v>
      </c>
      <c r="O111" s="72">
        <f t="shared" si="6"/>
        <v>42917</v>
      </c>
      <c r="P111">
        <f>Lookup($A111, Students!$A$4:$A$1016,Students!$Q$4:$Q$1016)</f>
        <v>11</v>
      </c>
      <c r="U111" s="71">
        <f>Lookup($A111, Students!$A$4:$A$1016,Students!$G$4:$G$1016)</f>
        <v>42278</v>
      </c>
      <c r="V111" s="76">
        <f t="shared" si="7"/>
        <v>10</v>
      </c>
      <c r="W111" s="76">
        <f t="shared" si="8"/>
        <v>2015</v>
      </c>
      <c r="X111" s="81">
        <f>IF($U111="","-",U111+Timeframes!$B$3)</f>
        <v>42323</v>
      </c>
      <c r="Y111" s="82"/>
      <c r="Z111" s="17" t="str">
        <f t="shared" si="9"/>
        <v>-</v>
      </c>
      <c r="AA111" s="81">
        <f>IF($U111="","-",X111+Timeframes!$C$3)</f>
        <v>42368</v>
      </c>
      <c r="AB111" s="82"/>
      <c r="AC111" s="17" t="str">
        <f t="shared" si="10"/>
        <v>-</v>
      </c>
      <c r="AD111" s="81">
        <f>IF($U111="","-",AA111+Timeframes!$D$3)</f>
        <v>42428</v>
      </c>
      <c r="AE111" s="82"/>
      <c r="AF111" s="17" t="str">
        <f t="shared" si="1"/>
        <v>-</v>
      </c>
      <c r="AG111" s="81">
        <f>IF($U111="","-",AD111+Timeframes!$E$3)</f>
        <v>42488</v>
      </c>
      <c r="AH111" s="82"/>
      <c r="AI111" s="17" t="str">
        <f t="shared" si="2"/>
        <v>-</v>
      </c>
      <c r="AJ111" s="81">
        <f>IF($U111="","-",AG111+Timeframes!$F$3)</f>
        <v>42668</v>
      </c>
      <c r="AK111" s="82"/>
      <c r="AL111" s="17" t="str">
        <f t="shared" si="3"/>
        <v>-</v>
      </c>
      <c r="AM111" s="81">
        <f>IF($U111="","-",AJ111+Timeframes!$G$3)</f>
        <v>42848</v>
      </c>
      <c r="AN111" s="82"/>
      <c r="AO111" s="17" t="str">
        <f t="shared" si="4"/>
        <v>-</v>
      </c>
      <c r="AP111" s="81">
        <f>IF($U111="","-",AM111+Timeframes!$H$3)</f>
        <v>43028</v>
      </c>
      <c r="AQ111" s="82"/>
      <c r="AR111" s="82"/>
    </row>
    <row r="112" ht="15.75" customHeight="1">
      <c r="A112" s="36">
        <v>111.0</v>
      </c>
      <c r="B112" s="36" t="str">
        <f>LOOKUP($A112,Students!$A$4:$A$1016,Students!$C$4:$C$1016)</f>
        <v>Matt</v>
      </c>
      <c r="C112" s="36" t="str">
        <f>LOOKUP($A112,Students!$A$4:$A$1016,Students!$D$4:$D$1016)</f>
        <v/>
      </c>
      <c r="D112" s="36" t="str">
        <f>LOOKUP($A112,Students!$A$4:$A$1016,Students!$E$4:$E$1016)</f>
        <v>Gawalek</v>
      </c>
      <c r="E112" s="36" t="str">
        <f>LOOKUP($A112,Students!$A$4:$A1112,Students!$F$4:$F$1016)</f>
        <v/>
      </c>
      <c r="F112" s="49"/>
      <c r="G112" t="str">
        <f t="shared" si="5"/>
        <v>Matt Gawalek</v>
      </c>
      <c r="H112" s="101" t="str">
        <f>Lookup($A112, Students!$A$4:$A$1016,Students!$K$4:$K$1016)</f>
        <v>Issaquah</v>
      </c>
      <c r="I112" s="54" t="str">
        <f>Lookup($A112, Students!$A$4:$A$1016,Students!$H$4:$H1112)</f>
        <v>Dropped</v>
      </c>
      <c r="J112" s="54" t="str">
        <f>Lookup($A112, Students!$A$4:$A$1016,Students!$O$4:$O$1016)</f>
        <v>Adult</v>
      </c>
      <c r="K112" s="117" t="str">
        <f>Lookup($A112, Students!$A$4:$A$1016,Students!$N$4:$N$1016)</f>
        <v>1D</v>
      </c>
      <c r="L112" s="101" t="str">
        <f>Lookup($A112, Students!$A$4:$A$1016,Students!$M$4:$M$1016)</f>
        <v>1S</v>
      </c>
      <c r="M112" s="101" t="str">
        <f>Lookup($A112, Students!$A$4:$A$1016,Students!$AT$4:$AT$1016)</f>
        <v/>
      </c>
      <c r="N112" s="71" t="str">
        <f>Lookup($A112, Students!$A$4:$A$1016,Students!$P$4:$P$1016)</f>
        <v/>
      </c>
      <c r="O112" s="72">
        <f t="shared" si="6"/>
        <v>42917</v>
      </c>
      <c r="P112">
        <f>Lookup($A112, Students!$A$4:$A$1016,Students!$Q$4:$Q$1016)</f>
        <v>117</v>
      </c>
      <c r="U112" s="71" t="str">
        <f>Lookup($A112, Students!$A$4:$A$1016,Students!$G$4:$G$1016)</f>
        <v/>
      </c>
      <c r="V112" s="76">
        <f t="shared" si="7"/>
        <v>12</v>
      </c>
      <c r="W112" s="76">
        <f t="shared" si="8"/>
        <v>1899</v>
      </c>
      <c r="X112" s="81" t="str">
        <f>IF($U112="","-",U112+Timeframes!$B$3)</f>
        <v>-</v>
      </c>
      <c r="Y112" s="82"/>
      <c r="Z112" s="17" t="str">
        <f t="shared" si="9"/>
        <v>-</v>
      </c>
      <c r="AA112" s="81" t="str">
        <f>IF($U112="","-",X112+Timeframes!$C$3)</f>
        <v>-</v>
      </c>
      <c r="AB112" s="82"/>
      <c r="AC112" s="17" t="str">
        <f t="shared" si="10"/>
        <v>-</v>
      </c>
      <c r="AD112" s="81" t="str">
        <f>IF($U112="","-",AA112+Timeframes!$D$3)</f>
        <v>-</v>
      </c>
      <c r="AE112" s="82"/>
      <c r="AF112" s="17" t="str">
        <f t="shared" si="1"/>
        <v>-</v>
      </c>
      <c r="AG112" s="81" t="str">
        <f>IF($U112="","-",AD112+Timeframes!$E$3)</f>
        <v>-</v>
      </c>
      <c r="AH112" s="82"/>
      <c r="AI112" s="17" t="str">
        <f t="shared" si="2"/>
        <v>-</v>
      </c>
      <c r="AJ112" s="81" t="str">
        <f>IF($U112="","-",AG112+Timeframes!$F$3)</f>
        <v>-</v>
      </c>
      <c r="AK112" s="82"/>
      <c r="AL112" s="17" t="str">
        <f t="shared" si="3"/>
        <v>-</v>
      </c>
      <c r="AM112" s="81" t="str">
        <f>IF($U112="","-",AJ112+Timeframes!$G$3)</f>
        <v>-</v>
      </c>
      <c r="AN112" s="82"/>
      <c r="AO112" s="17" t="str">
        <f t="shared" si="4"/>
        <v>-</v>
      </c>
      <c r="AP112" s="81" t="str">
        <f>IF($U112="","-",AM112+Timeframes!$H$3)</f>
        <v>-</v>
      </c>
      <c r="AQ112" s="82"/>
      <c r="AR112" s="82"/>
    </row>
    <row r="113" ht="15.75" customHeight="1">
      <c r="A113" s="36">
        <v>112.0</v>
      </c>
      <c r="B113" s="36" t="str">
        <f>LOOKUP($A113,Students!$A$4:$A$1016,Students!$C$4:$C$1016)</f>
        <v>Jordan</v>
      </c>
      <c r="C113" s="36" t="str">
        <f>LOOKUP($A113,Students!$A$4:$A$1016,Students!$D$4:$D$1016)</f>
        <v/>
      </c>
      <c r="D113" s="36" t="str">
        <f>LOOKUP($A113,Students!$A$4:$A$1016,Students!$E$4:$E$1016)</f>
        <v>Gegus</v>
      </c>
      <c r="E113" s="36" t="str">
        <f>LOOKUP($A113,Students!$A$4:$A1113,Students!$F$4:$F$1016)</f>
        <v/>
      </c>
      <c r="F113" s="49"/>
      <c r="G113" t="str">
        <f t="shared" si="5"/>
        <v>Jordan Gegus</v>
      </c>
      <c r="H113" s="101" t="str">
        <f>Lookup($A113, Students!$A$4:$A$1016,Students!$K$4:$K$1016)</f>
        <v>Issaquah</v>
      </c>
      <c r="I113" s="54" t="str">
        <f>Lookup($A113, Students!$A$4:$A$1016,Students!$H$4:$H1113)</f>
        <v>Active</v>
      </c>
      <c r="J113" s="54" t="str">
        <f>Lookup($A113, Students!$A$4:$A$1016,Students!$O$4:$O$1016)</f>
        <v>Junior</v>
      </c>
      <c r="K113" s="117" t="str">
        <f>Lookup($A113, Students!$A$4:$A$1016,Students!$N$4:$N$1016)</f>
        <v>1D</v>
      </c>
      <c r="L113" s="101" t="str">
        <f>Lookup($A113, Students!$A$4:$A$1016,Students!$M$4:$M$1016)</f>
        <v>1S</v>
      </c>
      <c r="M113" t="str">
        <f>Lookup($A113, Students!$A$4:$A$1016,Students!$AT$4:$AT$1016)</f>
        <v>Student</v>
      </c>
      <c r="N113" s="71">
        <f>Lookup($A113, Students!$A$4:$A$1016,Students!$P$4:$P$1016)</f>
        <v>37735</v>
      </c>
      <c r="O113" s="72">
        <f t="shared" si="6"/>
        <v>42917</v>
      </c>
      <c r="P113">
        <f>Lookup($A113, Students!$A$4:$A$1016,Students!$Q$4:$Q$1016)</f>
        <v>14</v>
      </c>
      <c r="U113" s="71">
        <f>Lookup($A113, Students!$A$4:$A$1016,Students!$G$4:$G$1016)</f>
        <v>42278</v>
      </c>
      <c r="V113" s="76">
        <f t="shared" si="7"/>
        <v>10</v>
      </c>
      <c r="W113" s="76">
        <f t="shared" si="8"/>
        <v>2015</v>
      </c>
      <c r="X113" s="81">
        <f>IF($U113="","-",U113+Timeframes!$B$3)</f>
        <v>42323</v>
      </c>
      <c r="Y113" s="82"/>
      <c r="Z113" s="17" t="str">
        <f t="shared" si="9"/>
        <v>-</v>
      </c>
      <c r="AA113" s="81">
        <f>IF($U113="","-",X113+Timeframes!$C$3)</f>
        <v>42368</v>
      </c>
      <c r="AB113" s="82"/>
      <c r="AC113" s="17" t="str">
        <f t="shared" si="10"/>
        <v>-</v>
      </c>
      <c r="AD113" s="81">
        <f>IF($U113="","-",AA113+Timeframes!$D$3)</f>
        <v>42428</v>
      </c>
      <c r="AE113" s="82"/>
      <c r="AF113" s="17" t="str">
        <f t="shared" si="1"/>
        <v>-</v>
      </c>
      <c r="AG113" s="81">
        <f>IF($U113="","-",AD113+Timeframes!$E$3)</f>
        <v>42488</v>
      </c>
      <c r="AH113" s="82"/>
      <c r="AI113" s="17" t="str">
        <f t="shared" si="2"/>
        <v>-</v>
      </c>
      <c r="AJ113" s="81">
        <f>IF($U113="","-",AG113+Timeframes!$F$3)</f>
        <v>42668</v>
      </c>
      <c r="AK113" s="82"/>
      <c r="AL113" s="17" t="str">
        <f t="shared" si="3"/>
        <v>-</v>
      </c>
      <c r="AM113" s="81">
        <f>IF($U113="","-",AJ113+Timeframes!$G$3)</f>
        <v>42848</v>
      </c>
      <c r="AN113" s="82"/>
      <c r="AO113" s="17" t="str">
        <f t="shared" si="4"/>
        <v>-</v>
      </c>
      <c r="AP113" s="81">
        <f>IF($U113="","-",AM113+Timeframes!$H$3)</f>
        <v>43028</v>
      </c>
      <c r="AQ113" s="82"/>
      <c r="AR113" s="82"/>
    </row>
    <row r="114" ht="15.75" customHeight="1">
      <c r="A114" s="36">
        <v>113.0</v>
      </c>
      <c r="B114" s="36" t="str">
        <f>LOOKUP($A114,Students!$A$4:$A$1016,Students!$C$4:$C$1016)</f>
        <v>Michael</v>
      </c>
      <c r="C114" s="36" t="str">
        <f>LOOKUP($A114,Students!$A$4:$A$1016,Students!$D$4:$D$1016)</f>
        <v/>
      </c>
      <c r="D114" s="36" t="str">
        <f>LOOKUP($A114,Students!$A$4:$A$1016,Students!$E$4:$E$1016)</f>
        <v>George</v>
      </c>
      <c r="E114" s="36" t="str">
        <f>LOOKUP($A114,Students!$A$4:$A1114,Students!$F$4:$F$1016)</f>
        <v/>
      </c>
      <c r="F114" s="49"/>
      <c r="G114" t="str">
        <f t="shared" si="5"/>
        <v>Michael George</v>
      </c>
      <c r="H114" s="101" t="str">
        <f>Lookup($A114, Students!$A$4:$A$1016,Students!$K$4:$K$1016)</f>
        <v>Issaquah</v>
      </c>
      <c r="I114" s="54" t="str">
        <f>Lookup($A114, Students!$A$4:$A$1016,Students!$H$4:$H1114)</f>
        <v>Dropped</v>
      </c>
      <c r="J114" s="54" t="str">
        <f>Lookup($A114, Students!$A$4:$A$1016,Students!$O$4:$O$1016)</f>
        <v>Junior</v>
      </c>
      <c r="K114" s="117" t="str">
        <f>Lookup($A114, Students!$A$4:$A$1016,Students!$N$4:$N$1016)</f>
        <v>1D</v>
      </c>
      <c r="L114" s="101" t="str">
        <f>Lookup($A114, Students!$A$4:$A$1016,Students!$M$4:$M$1016)</f>
        <v>1S</v>
      </c>
      <c r="M114" t="str">
        <f>Lookup($A114, Students!$A$4:$A$1016,Students!$AT$4:$AT$1016)</f>
        <v>Student</v>
      </c>
      <c r="N114" s="71">
        <f>Lookup($A114, Students!$A$4:$A$1016,Students!$P$4:$P$1016)</f>
        <v>36697</v>
      </c>
      <c r="O114" s="72">
        <f t="shared" si="6"/>
        <v>42917</v>
      </c>
      <c r="P114">
        <f>Lookup($A114, Students!$A$4:$A$1016,Students!$Q$4:$Q$1016)</f>
        <v>17</v>
      </c>
      <c r="U114" s="71">
        <f>Lookup($A114, Students!$A$4:$A$1016,Students!$G$4:$G$1016)</f>
        <v>41852</v>
      </c>
      <c r="V114" s="76">
        <f t="shared" si="7"/>
        <v>8</v>
      </c>
      <c r="W114" s="76">
        <f t="shared" si="8"/>
        <v>2014</v>
      </c>
      <c r="X114" s="81">
        <f>IF($U114="","-",U114+Timeframes!$B$3)</f>
        <v>41897</v>
      </c>
      <c r="Y114" s="82"/>
      <c r="Z114" s="17" t="str">
        <f t="shared" si="9"/>
        <v>-</v>
      </c>
      <c r="AA114" s="81">
        <f>IF($U114="","-",X114+Timeframes!$C$3)</f>
        <v>41942</v>
      </c>
      <c r="AB114" s="82"/>
      <c r="AC114" s="17" t="str">
        <f t="shared" si="10"/>
        <v>-</v>
      </c>
      <c r="AD114" s="81">
        <f>IF($U114="","-",AA114+Timeframes!$D$3)</f>
        <v>42002</v>
      </c>
      <c r="AE114" s="82"/>
      <c r="AF114" s="17" t="str">
        <f t="shared" si="1"/>
        <v>-</v>
      </c>
      <c r="AG114" s="81">
        <f>IF($U114="","-",AD114+Timeframes!$E$3)</f>
        <v>42062</v>
      </c>
      <c r="AH114" s="82"/>
      <c r="AI114" s="17" t="str">
        <f t="shared" si="2"/>
        <v>-</v>
      </c>
      <c r="AJ114" s="81">
        <f>IF($U114="","-",AG114+Timeframes!$F$3)</f>
        <v>42242</v>
      </c>
      <c r="AK114" s="82"/>
      <c r="AL114" s="17" t="str">
        <f t="shared" si="3"/>
        <v>-</v>
      </c>
      <c r="AM114" s="81">
        <f>IF($U114="","-",AJ114+Timeframes!$G$3)</f>
        <v>42422</v>
      </c>
      <c r="AN114" s="82"/>
      <c r="AO114" s="17" t="str">
        <f t="shared" si="4"/>
        <v>-</v>
      </c>
      <c r="AP114" s="81">
        <f>IF($U114="","-",AM114+Timeframes!$H$3)</f>
        <v>42602</v>
      </c>
      <c r="AQ114" s="82"/>
      <c r="AR114" s="82"/>
    </row>
    <row r="115" ht="15.75" customHeight="1">
      <c r="A115" s="36">
        <v>114.0</v>
      </c>
      <c r="B115" s="36" t="str">
        <f>LOOKUP($A115,Students!$A$4:$A$1016,Students!$C$4:$C$1016)</f>
        <v>Brent</v>
      </c>
      <c r="C115" s="36" t="str">
        <f>LOOKUP($A115,Students!$A$4:$A$1016,Students!$D$4:$D$1016)</f>
        <v/>
      </c>
      <c r="D115" s="36" t="str">
        <f>LOOKUP($A115,Students!$A$4:$A$1016,Students!$E$4:$E$1016)</f>
        <v>Haynes</v>
      </c>
      <c r="E115" s="36" t="str">
        <f>LOOKUP($A115,Students!$A$4:$A1115,Students!$F$4:$F$1016)</f>
        <v/>
      </c>
      <c r="F115" s="49"/>
      <c r="G115" t="str">
        <f t="shared" si="5"/>
        <v>Brent Haynes</v>
      </c>
      <c r="H115" s="101" t="str">
        <f>Lookup($A115, Students!$A$4:$A$1016,Students!$K$4:$K$1016)</f>
        <v>Issaquah</v>
      </c>
      <c r="I115" s="54" t="str">
        <f>Lookup($A115, Students!$A$4:$A$1016,Students!$H$4:$H1115)</f>
        <v>Inactive</v>
      </c>
      <c r="J115" s="54" t="str">
        <f>Lookup($A115, Students!$A$4:$A$1016,Students!$O$4:$O$1016)</f>
        <v>Junior</v>
      </c>
      <c r="K115" t="str">
        <f>Lookup($A115, Students!$A$4:$A$1016,Students!$N$4:$N$1016)</f>
        <v>2D</v>
      </c>
      <c r="L115" s="101" t="str">
        <f>Lookup($A115, Students!$A$4:$A$1016,Students!$M$4:$M$1016)</f>
        <v>1D</v>
      </c>
      <c r="M115" t="str">
        <f>Lookup($A115, Students!$A$4:$A$1016,Students!$AT$4:$AT$1016)</f>
        <v>Student</v>
      </c>
      <c r="N115" s="71">
        <f>Lookup($A115, Students!$A$4:$A$1016,Students!$P$4:$P$1016)</f>
        <v>37322</v>
      </c>
      <c r="O115" s="72">
        <f t="shared" si="6"/>
        <v>42917</v>
      </c>
      <c r="P115">
        <f>Lookup($A115, Students!$A$4:$A$1016,Students!$Q$4:$Q$1016)</f>
        <v>15</v>
      </c>
      <c r="U115" s="71">
        <f>Lookup($A115, Students!$A$4:$A$1016,Students!$G$4:$G$1016)</f>
        <v>39173</v>
      </c>
      <c r="V115" s="76">
        <f t="shared" si="7"/>
        <v>4</v>
      </c>
      <c r="W115" s="76">
        <f t="shared" si="8"/>
        <v>2007</v>
      </c>
      <c r="X115" s="81">
        <f>IF($U115="","-",U115+Timeframes!$B$3)</f>
        <v>39218</v>
      </c>
      <c r="Y115" s="82"/>
      <c r="Z115" s="17" t="str">
        <f t="shared" si="9"/>
        <v>-</v>
      </c>
      <c r="AA115" s="81">
        <f>IF($U115="","-",X115+Timeframes!$C$3)</f>
        <v>39263</v>
      </c>
      <c r="AB115" s="82"/>
      <c r="AC115" s="17" t="str">
        <f t="shared" si="10"/>
        <v>-</v>
      </c>
      <c r="AD115" s="81">
        <f>IF($U115="","-",AA115+Timeframes!$D$3)</f>
        <v>39323</v>
      </c>
      <c r="AE115" s="82"/>
      <c r="AF115" s="17" t="str">
        <f t="shared" si="1"/>
        <v>-</v>
      </c>
      <c r="AG115" s="81">
        <f>IF($U115="","-",AD115+Timeframes!$E$3)</f>
        <v>39383</v>
      </c>
      <c r="AH115" s="82"/>
      <c r="AI115" s="17" t="str">
        <f t="shared" si="2"/>
        <v>-</v>
      </c>
      <c r="AJ115" s="81">
        <f>IF($U115="","-",AG115+Timeframes!$F$3)</f>
        <v>39563</v>
      </c>
      <c r="AK115" s="82"/>
      <c r="AL115" s="17" t="str">
        <f t="shared" si="3"/>
        <v>-</v>
      </c>
      <c r="AM115" s="81">
        <f>IF($U115="","-",AJ115+Timeframes!$G$3)</f>
        <v>39743</v>
      </c>
      <c r="AN115" s="82"/>
      <c r="AO115" s="17" t="str">
        <f t="shared" si="4"/>
        <v>-</v>
      </c>
      <c r="AP115" s="81">
        <f>IF($U115="","-",AM115+Timeframes!$H$3)</f>
        <v>39923</v>
      </c>
      <c r="AQ115" s="82"/>
      <c r="AR115" s="82"/>
    </row>
    <row r="116" ht="15.75" customHeight="1">
      <c r="A116" s="36">
        <v>115.0</v>
      </c>
      <c r="B116" s="36" t="str">
        <f>LOOKUP($A116,Students!$A$4:$A$1016,Students!$C$4:$C$1016)</f>
        <v>Seth</v>
      </c>
      <c r="C116" s="36" t="str">
        <f>LOOKUP($A116,Students!$A$4:$A$1016,Students!$D$4:$D$1016)</f>
        <v/>
      </c>
      <c r="D116" s="36" t="str">
        <f>LOOKUP($A116,Students!$A$4:$A$1016,Students!$E$4:$E$1016)</f>
        <v>Haynes</v>
      </c>
      <c r="E116" s="36" t="str">
        <f>LOOKUP($A116,Students!$A$4:$A1116,Students!$F$4:$F$1016)</f>
        <v/>
      </c>
      <c r="F116" s="49"/>
      <c r="G116" t="str">
        <f t="shared" si="5"/>
        <v>Seth Haynes</v>
      </c>
      <c r="H116" s="101" t="str">
        <f>Lookup($A116, Students!$A$4:$A$1016,Students!$K$4:$K$1016)</f>
        <v>Issaquah</v>
      </c>
      <c r="I116" s="54" t="str">
        <f>Lookup($A116, Students!$A$4:$A$1016,Students!$H$4:$H1116)</f>
        <v>Inactive</v>
      </c>
      <c r="J116" s="54" t="str">
        <f>Lookup($A116, Students!$A$4:$A$1016,Students!$O$4:$O$1016)</f>
        <v>Junior</v>
      </c>
      <c r="K116" t="str">
        <f>Lookup($A116, Students!$A$4:$A$1016,Students!$N$4:$N$1016)</f>
        <v>2D</v>
      </c>
      <c r="L116" s="101" t="str">
        <f>Lookup($A116, Students!$A$4:$A$1016,Students!$M$4:$M$1016)</f>
        <v>1D</v>
      </c>
      <c r="M116" t="str">
        <f>Lookup($A116, Students!$A$4:$A$1016,Students!$AT$4:$AT$1016)</f>
        <v>Student</v>
      </c>
      <c r="N116" s="71">
        <f>Lookup($A116, Students!$A$4:$A$1016,Students!$P$4:$P$1016)</f>
        <v>38044</v>
      </c>
      <c r="O116" s="72">
        <f t="shared" si="6"/>
        <v>42917</v>
      </c>
      <c r="P116">
        <f>Lookup($A116, Students!$A$4:$A$1016,Students!$Q$4:$Q$1016)</f>
        <v>13</v>
      </c>
      <c r="U116" s="71">
        <f>Lookup($A116, Students!$A$4:$A$1016,Students!$G$4:$G$1016)</f>
        <v>39873</v>
      </c>
      <c r="V116" s="76">
        <f t="shared" si="7"/>
        <v>3</v>
      </c>
      <c r="W116" s="76">
        <f t="shared" si="8"/>
        <v>2009</v>
      </c>
      <c r="X116" s="81">
        <f>IF($U116="","-",U116+Timeframes!$B$3)</f>
        <v>39918</v>
      </c>
      <c r="Y116" s="82"/>
      <c r="Z116" s="17" t="str">
        <f t="shared" si="9"/>
        <v>-</v>
      </c>
      <c r="AA116" s="81">
        <f>IF($U116="","-",X116+Timeframes!$C$3)</f>
        <v>39963</v>
      </c>
      <c r="AB116" s="82"/>
      <c r="AC116" s="17" t="str">
        <f t="shared" si="10"/>
        <v>-</v>
      </c>
      <c r="AD116" s="81">
        <f>IF($U116="","-",AA116+Timeframes!$D$3)</f>
        <v>40023</v>
      </c>
      <c r="AE116" s="82"/>
      <c r="AF116" s="17" t="str">
        <f t="shared" si="1"/>
        <v>-</v>
      </c>
      <c r="AG116" s="81">
        <f>IF($U116="","-",AD116+Timeframes!$E$3)</f>
        <v>40083</v>
      </c>
      <c r="AH116" s="82"/>
      <c r="AI116" s="17" t="str">
        <f t="shared" si="2"/>
        <v>-</v>
      </c>
      <c r="AJ116" s="81">
        <f>IF($U116="","-",AG116+Timeframes!$F$3)</f>
        <v>40263</v>
      </c>
      <c r="AK116" s="82"/>
      <c r="AL116" s="17" t="str">
        <f t="shared" si="3"/>
        <v>-</v>
      </c>
      <c r="AM116" s="81">
        <f>IF($U116="","-",AJ116+Timeframes!$G$3)</f>
        <v>40443</v>
      </c>
      <c r="AN116" s="82"/>
      <c r="AO116" s="17" t="str">
        <f t="shared" si="4"/>
        <v>-</v>
      </c>
      <c r="AP116" s="81">
        <f>IF($U116="","-",AM116+Timeframes!$H$3)</f>
        <v>40623</v>
      </c>
      <c r="AQ116" s="82"/>
      <c r="AR116" s="82"/>
    </row>
    <row r="117" ht="15.75" customHeight="1">
      <c r="A117" s="36">
        <v>116.0</v>
      </c>
      <c r="B117" s="36" t="str">
        <f>LOOKUP($A117,Students!$A$4:$A$1016,Students!$C$4:$C$1016)</f>
        <v>Lacey</v>
      </c>
      <c r="C117" s="36" t="str">
        <f>LOOKUP($A117,Students!$A$4:$A$1016,Students!$D$4:$D$1016)</f>
        <v/>
      </c>
      <c r="D117" s="36" t="str">
        <f>LOOKUP($A117,Students!$A$4:$A$1016,Students!$E$4:$E$1016)</f>
        <v>Jayne</v>
      </c>
      <c r="E117" s="36" t="str">
        <f>LOOKUP($A117,Students!$A$4:$A1117,Students!$F$4:$F$1016)</f>
        <v/>
      </c>
      <c r="F117" s="49"/>
      <c r="G117" t="str">
        <f t="shared" si="5"/>
        <v>Lacey Jayne</v>
      </c>
      <c r="H117" s="101" t="str">
        <f>Lookup($A117, Students!$A$4:$A$1016,Students!$K$4:$K$1016)</f>
        <v>Issaquah</v>
      </c>
      <c r="I117" s="54" t="str">
        <f>Lookup($A117, Students!$A$4:$A$1016,Students!$H$4:$H1117)</f>
        <v>Dropped</v>
      </c>
      <c r="J117" s="54" t="str">
        <f>Lookup($A117, Students!$A$4:$A$1016,Students!$O$4:$O$1016)</f>
        <v>Adult</v>
      </c>
      <c r="K117" s="117" t="str">
        <f>Lookup($A117, Students!$A$4:$A$1016,Students!$N$4:$N$1016)</f>
        <v>1D</v>
      </c>
      <c r="L117" s="101" t="str">
        <f>Lookup($A117, Students!$A$4:$A$1016,Students!$M$4:$M$1016)</f>
        <v>WB</v>
      </c>
      <c r="M117" s="101" t="str">
        <f>Lookup($A117, Students!$A$4:$A$1016,Students!$AT$4:$AT$1016)</f>
        <v/>
      </c>
      <c r="N117" s="71">
        <f>Lookup($A117, Students!$A$4:$A$1016,Students!$P$4:$P$1016)</f>
        <v>31305</v>
      </c>
      <c r="O117" s="72">
        <f t="shared" si="6"/>
        <v>42917</v>
      </c>
      <c r="P117">
        <f>Lookup($A117, Students!$A$4:$A$1016,Students!$Q$4:$Q$1016)</f>
        <v>31</v>
      </c>
      <c r="U117" s="71">
        <f>Lookup($A117, Students!$A$4:$A$1016,Students!$G$4:$G$1016)</f>
        <v>42278</v>
      </c>
      <c r="V117" s="76">
        <f t="shared" si="7"/>
        <v>10</v>
      </c>
      <c r="W117" s="76">
        <f t="shared" si="8"/>
        <v>2015</v>
      </c>
      <c r="X117" s="81">
        <f>IF($U117="","-",U117+Timeframes!$B$3)</f>
        <v>42323</v>
      </c>
      <c r="Y117" s="82"/>
      <c r="Z117" s="17" t="str">
        <f t="shared" si="9"/>
        <v>-</v>
      </c>
      <c r="AA117" s="81">
        <f>IF($U117="","-",X117+Timeframes!$C$3)</f>
        <v>42368</v>
      </c>
      <c r="AB117" s="82"/>
      <c r="AC117" s="17" t="str">
        <f t="shared" si="10"/>
        <v>-</v>
      </c>
      <c r="AD117" s="81">
        <f>IF($U117="","-",AA117+Timeframes!$D$3)</f>
        <v>42428</v>
      </c>
      <c r="AE117" s="82"/>
      <c r="AF117" s="17" t="str">
        <f t="shared" si="1"/>
        <v>-</v>
      </c>
      <c r="AG117" s="81">
        <f>IF($U117="","-",AD117+Timeframes!$E$3)</f>
        <v>42488</v>
      </c>
      <c r="AH117" s="82"/>
      <c r="AI117" s="17" t="str">
        <f t="shared" si="2"/>
        <v>-</v>
      </c>
      <c r="AJ117" s="81">
        <f>IF($U117="","-",AG117+Timeframes!$F$3)</f>
        <v>42668</v>
      </c>
      <c r="AK117" s="82"/>
      <c r="AL117" s="17" t="str">
        <f t="shared" si="3"/>
        <v>-</v>
      </c>
      <c r="AM117" s="81">
        <f>IF($U117="","-",AJ117+Timeframes!$G$3)</f>
        <v>42848</v>
      </c>
      <c r="AN117" s="82"/>
      <c r="AO117" s="17" t="str">
        <f t="shared" si="4"/>
        <v>-</v>
      </c>
      <c r="AP117" s="81">
        <f>IF($U117="","-",AM117+Timeframes!$H$3)</f>
        <v>43028</v>
      </c>
      <c r="AQ117" s="82"/>
      <c r="AR117" s="82"/>
    </row>
    <row r="118" ht="15.75" customHeight="1">
      <c r="A118" s="36">
        <v>117.0</v>
      </c>
      <c r="B118" s="36" t="str">
        <f>LOOKUP($A118,Students!$A$4:$A$1016,Students!$C$4:$C$1016)</f>
        <v>Madhav</v>
      </c>
      <c r="C118" s="36" t="str">
        <f>LOOKUP($A118,Students!$A$4:$A$1016,Students!$D$4:$D$1016)</f>
        <v/>
      </c>
      <c r="D118" s="36" t="str">
        <f>LOOKUP($A118,Students!$A$4:$A$1016,Students!$E$4:$E$1016)</f>
        <v>Kannan</v>
      </c>
      <c r="E118" s="36" t="str">
        <f>LOOKUP($A118,Students!$A$4:$A1118,Students!$F$4:$F$1016)</f>
        <v/>
      </c>
      <c r="F118" s="49"/>
      <c r="G118" t="str">
        <f t="shared" si="5"/>
        <v>Madhav Kannan</v>
      </c>
      <c r="H118" s="101" t="str">
        <f>Lookup($A118, Students!$A$4:$A$1016,Students!$K$4:$K$1016)</f>
        <v>Issaquah</v>
      </c>
      <c r="I118" s="54" t="str">
        <f>Lookup($A118, Students!$A$4:$A$1016,Students!$H$4:$H1118)</f>
        <v>Active</v>
      </c>
      <c r="J118" s="54" t="str">
        <f>Lookup($A118, Students!$A$4:$A$1016,Students!$O$4:$O$1016)</f>
        <v>Junior</v>
      </c>
      <c r="K118" s="117" t="str">
        <f>Lookup($A118, Students!$A$4:$A$1016,Students!$N$4:$N$1016)</f>
        <v>1D</v>
      </c>
      <c r="L118" t="str">
        <f>Lookup($A118, Students!$A$4:$A$1016,Students!$M$4:$M$1016)</f>
        <v>3S</v>
      </c>
      <c r="M118" t="str">
        <f>Lookup($A118, Students!$A$4:$A$1016,Students!$AT$4:$AT$1016)</f>
        <v>Student</v>
      </c>
      <c r="N118" s="71">
        <f>Lookup($A118, Students!$A$4:$A$1016,Students!$P$4:$P$1016)</f>
        <v>37113</v>
      </c>
      <c r="O118" s="72">
        <f t="shared" si="6"/>
        <v>42917</v>
      </c>
      <c r="P118">
        <f>Lookup($A118, Students!$A$4:$A$1016,Students!$Q$4:$Q$1016)</f>
        <v>15</v>
      </c>
      <c r="U118" s="71">
        <f>Lookup($A118, Students!$A$4:$A$1016,Students!$G$4:$G$1016)</f>
        <v>42005</v>
      </c>
      <c r="V118" s="76">
        <f t="shared" si="7"/>
        <v>1</v>
      </c>
      <c r="W118" s="76">
        <f t="shared" si="8"/>
        <v>2015</v>
      </c>
      <c r="X118" s="81">
        <f>IF($U118="","-",U118+Timeframes!$B$3)</f>
        <v>42050</v>
      </c>
      <c r="Y118" s="82"/>
      <c r="Z118" s="17" t="str">
        <f t="shared" si="9"/>
        <v>-</v>
      </c>
      <c r="AA118" s="81">
        <f>IF($U118="","-",X118+Timeframes!$C$3)</f>
        <v>42095</v>
      </c>
      <c r="AB118" s="82"/>
      <c r="AC118" s="17" t="str">
        <f t="shared" si="10"/>
        <v>-</v>
      </c>
      <c r="AD118" s="81">
        <f>IF($U118="","-",AA118+Timeframes!$D$3)</f>
        <v>42155</v>
      </c>
      <c r="AE118" s="82"/>
      <c r="AF118" s="17" t="str">
        <f t="shared" si="1"/>
        <v>-</v>
      </c>
      <c r="AG118" s="81">
        <f>IF($U118="","-",AD118+Timeframes!$E$3)</f>
        <v>42215</v>
      </c>
      <c r="AH118" s="82"/>
      <c r="AI118" s="17" t="str">
        <f t="shared" si="2"/>
        <v>-</v>
      </c>
      <c r="AJ118" s="81">
        <f>IF($U118="","-",AG118+Timeframes!$F$3)</f>
        <v>42395</v>
      </c>
      <c r="AK118" s="82"/>
      <c r="AL118" s="17" t="str">
        <f t="shared" si="3"/>
        <v>-</v>
      </c>
      <c r="AM118" s="81">
        <f>IF($U118="","-",AJ118+Timeframes!$G$3)</f>
        <v>42575</v>
      </c>
      <c r="AN118" s="82"/>
      <c r="AO118" s="17" t="str">
        <f t="shared" si="4"/>
        <v>-</v>
      </c>
      <c r="AP118" s="81">
        <f>IF($U118="","-",AM118+Timeframes!$H$3)</f>
        <v>42755</v>
      </c>
      <c r="AQ118" s="82"/>
      <c r="AR118" s="82"/>
    </row>
    <row r="119" ht="15.75" customHeight="1">
      <c r="A119" s="36">
        <v>118.0</v>
      </c>
      <c r="B119" s="36" t="str">
        <f>LOOKUP($A119,Students!$A$4:$A$1016,Students!$C$4:$C$1016)</f>
        <v>Jerry</v>
      </c>
      <c r="C119" s="36" t="str">
        <f>LOOKUP($A119,Students!$A$4:$A$1016,Students!$D$4:$D$1016)</f>
        <v/>
      </c>
      <c r="D119" s="36" t="str">
        <f>LOOKUP($A119,Students!$A$4:$A$1016,Students!$E$4:$E$1016)</f>
        <v>Ladson</v>
      </c>
      <c r="E119" s="36" t="str">
        <f>LOOKUP($A119,Students!$A$4:$A1119,Students!$F$4:$F$1016)</f>
        <v/>
      </c>
      <c r="F119" s="49"/>
      <c r="G119" t="str">
        <f t="shared" si="5"/>
        <v>Jerry Ladson</v>
      </c>
      <c r="H119" s="101" t="str">
        <f>Lookup($A119, Students!$A$4:$A$1016,Students!$K$4:$K$1016)</f>
        <v>Issaquah</v>
      </c>
      <c r="I119" s="54" t="str">
        <f>Lookup($A119, Students!$A$4:$A$1016,Students!$H$4:$H1119)</f>
        <v>Dropped</v>
      </c>
      <c r="J119" s="54" t="str">
        <f>Lookup($A119, Students!$A$4:$A$1016,Students!$O$4:$O$1016)</f>
        <v>Adult</v>
      </c>
      <c r="K119" s="117" t="str">
        <f>Lookup($A119, Students!$A$4:$A$1016,Students!$N$4:$N$1016)</f>
        <v>1D</v>
      </c>
      <c r="L119" s="101" t="str">
        <f>Lookup($A119, Students!$A$4:$A$1016,Students!$M$4:$M$1016)</f>
        <v>WB</v>
      </c>
      <c r="M119" s="101" t="str">
        <f>Lookup($A119, Students!$A$4:$A$1016,Students!$AT$4:$AT$1016)</f>
        <v/>
      </c>
      <c r="N119" s="71" t="str">
        <f>Lookup($A119, Students!$A$4:$A$1016,Students!$P$4:$P$1016)</f>
        <v/>
      </c>
      <c r="O119" s="72">
        <f t="shared" si="6"/>
        <v>42917</v>
      </c>
      <c r="P119">
        <f>Lookup($A119, Students!$A$4:$A$1016,Students!$Q$4:$Q$1016)</f>
        <v>117</v>
      </c>
      <c r="U119" s="71" t="str">
        <f>Lookup($A119, Students!$A$4:$A$1016,Students!$G$4:$G$1016)</f>
        <v/>
      </c>
      <c r="V119" s="76">
        <f t="shared" si="7"/>
        <v>12</v>
      </c>
      <c r="W119" s="76">
        <f t="shared" si="8"/>
        <v>1899</v>
      </c>
      <c r="X119" s="81" t="str">
        <f>IF($U119="","-",U119+Timeframes!$B$3)</f>
        <v>-</v>
      </c>
      <c r="Y119" s="82"/>
      <c r="Z119" s="17" t="str">
        <f t="shared" si="9"/>
        <v>-</v>
      </c>
      <c r="AA119" s="81" t="str">
        <f>IF($U119="","-",X119+Timeframes!$C$3)</f>
        <v>-</v>
      </c>
      <c r="AB119" s="82"/>
      <c r="AC119" s="17" t="str">
        <f t="shared" si="10"/>
        <v>-</v>
      </c>
      <c r="AD119" s="81" t="str">
        <f>IF($U119="","-",AA119+Timeframes!$D$3)</f>
        <v>-</v>
      </c>
      <c r="AE119" s="82"/>
      <c r="AF119" s="17" t="str">
        <f t="shared" si="1"/>
        <v>-</v>
      </c>
      <c r="AG119" s="81" t="str">
        <f>IF($U119="","-",AD119+Timeframes!$E$3)</f>
        <v>-</v>
      </c>
      <c r="AH119" s="82"/>
      <c r="AI119" s="17" t="str">
        <f t="shared" si="2"/>
        <v>-</v>
      </c>
      <c r="AJ119" s="81" t="str">
        <f>IF($U119="","-",AG119+Timeframes!$F$3)</f>
        <v>-</v>
      </c>
      <c r="AK119" s="82"/>
      <c r="AL119" s="17" t="str">
        <f t="shared" si="3"/>
        <v>-</v>
      </c>
      <c r="AM119" s="81" t="str">
        <f>IF($U119="","-",AJ119+Timeframes!$G$3)</f>
        <v>-</v>
      </c>
      <c r="AN119" s="82"/>
      <c r="AO119" s="17" t="str">
        <f t="shared" si="4"/>
        <v>-</v>
      </c>
      <c r="AP119" s="81" t="str">
        <f>IF($U119="","-",AM119+Timeframes!$H$3)</f>
        <v>-</v>
      </c>
      <c r="AQ119" s="82"/>
      <c r="AR119" s="82"/>
    </row>
    <row r="120" ht="15.75" customHeight="1">
      <c r="A120" s="36">
        <v>119.0</v>
      </c>
      <c r="B120" s="36" t="str">
        <f>LOOKUP($A120,Students!$A$4:$A$1016,Students!$C$4:$C$1016)</f>
        <v>Kason</v>
      </c>
      <c r="C120" s="36" t="str">
        <f>LOOKUP($A120,Students!$A$4:$A$1016,Students!$D$4:$D$1016)</f>
        <v/>
      </c>
      <c r="D120" s="36" t="str">
        <f>LOOKUP($A120,Students!$A$4:$A$1016,Students!$E$4:$E$1016)</f>
        <v>Lau</v>
      </c>
      <c r="E120" s="36" t="str">
        <f>LOOKUP($A120,Students!$A$4:$A1120,Students!$F$4:$F$1016)</f>
        <v/>
      </c>
      <c r="F120" s="49"/>
      <c r="G120" t="str">
        <f t="shared" si="5"/>
        <v>Kason Lau</v>
      </c>
      <c r="H120" s="101" t="str">
        <f>Lookup($A120, Students!$A$4:$A$1016,Students!$K$4:$K$1016)</f>
        <v>Issaquah</v>
      </c>
      <c r="I120" s="54" t="str">
        <f>Lookup($A120, Students!$A$4:$A$1016,Students!$H$4:$H1120)</f>
        <v>Dropped</v>
      </c>
      <c r="J120" s="54" t="str">
        <f>Lookup($A120, Students!$A$4:$A$1016,Students!$O$4:$O$1016)</f>
        <v>Child</v>
      </c>
      <c r="K120" s="117" t="str">
        <f>Lookup($A120, Students!$A$4:$A$1016,Students!$N$4:$N$1016)</f>
        <v>1D</v>
      </c>
      <c r="L120" s="101" t="str">
        <f>Lookup($A120, Students!$A$4:$A$1016,Students!$M$4:$M$1016)</f>
        <v>2S</v>
      </c>
      <c r="M120" t="str">
        <f>Lookup($A120, Students!$A$4:$A$1016,Students!$AT$4:$AT$1016)</f>
        <v>Student</v>
      </c>
      <c r="N120" s="71" t="str">
        <f>Lookup($A120, Students!$A$4:$A$1016,Students!$P$4:$P$1016)</f>
        <v/>
      </c>
      <c r="O120" s="72">
        <f t="shared" si="6"/>
        <v>42917</v>
      </c>
      <c r="P120">
        <f>Lookup($A120, Students!$A$4:$A$1016,Students!$Q$4:$Q$1016)</f>
        <v>117</v>
      </c>
      <c r="U120" s="71" t="str">
        <f>Lookup($A120, Students!$A$4:$A$1016,Students!$G$4:$G$1016)</f>
        <v/>
      </c>
      <c r="V120" s="76">
        <f t="shared" si="7"/>
        <v>12</v>
      </c>
      <c r="W120" s="76">
        <f t="shared" si="8"/>
        <v>1899</v>
      </c>
      <c r="X120" s="81" t="str">
        <f>IF($U120="","-",U120+Timeframes!$B$3)</f>
        <v>-</v>
      </c>
      <c r="Y120" s="82"/>
      <c r="Z120" s="17" t="str">
        <f t="shared" si="9"/>
        <v>-</v>
      </c>
      <c r="AA120" s="81" t="str">
        <f>IF($U120="","-",X120+Timeframes!$C$3)</f>
        <v>-</v>
      </c>
      <c r="AB120" s="82"/>
      <c r="AC120" s="17" t="str">
        <f t="shared" si="10"/>
        <v>-</v>
      </c>
      <c r="AD120" s="81" t="str">
        <f>IF($U120="","-",AA120+Timeframes!$D$3)</f>
        <v>-</v>
      </c>
      <c r="AE120" s="82"/>
      <c r="AF120" s="17" t="str">
        <f t="shared" si="1"/>
        <v>-</v>
      </c>
      <c r="AG120" s="81" t="str">
        <f>IF($U120="","-",AD120+Timeframes!$E$3)</f>
        <v>-</v>
      </c>
      <c r="AH120" s="82"/>
      <c r="AI120" s="17" t="str">
        <f t="shared" si="2"/>
        <v>-</v>
      </c>
      <c r="AJ120" s="81" t="str">
        <f>IF($U120="","-",AG120+Timeframes!$F$3)</f>
        <v>-</v>
      </c>
      <c r="AK120" s="82"/>
      <c r="AL120" s="17" t="str">
        <f t="shared" si="3"/>
        <v>-</v>
      </c>
      <c r="AM120" s="81" t="str">
        <f>IF($U120="","-",AJ120+Timeframes!$G$3)</f>
        <v>-</v>
      </c>
      <c r="AN120" s="82"/>
      <c r="AO120" s="17" t="str">
        <f t="shared" si="4"/>
        <v>-</v>
      </c>
      <c r="AP120" s="81" t="str">
        <f>IF($U120="","-",AM120+Timeframes!$H$3)</f>
        <v>-</v>
      </c>
      <c r="AQ120" s="82"/>
      <c r="AR120" s="82"/>
    </row>
    <row r="121" ht="15.75" customHeight="1">
      <c r="A121" s="36">
        <v>120.0</v>
      </c>
      <c r="B121" s="36" t="str">
        <f>LOOKUP($A121,Students!$A$4:$A$1016,Students!$C$4:$C$1016)</f>
        <v>Abby</v>
      </c>
      <c r="C121" s="36" t="str">
        <f>LOOKUP($A121,Students!$A$4:$A$1016,Students!$D$4:$D$1016)</f>
        <v/>
      </c>
      <c r="D121" s="36" t="str">
        <f>LOOKUP($A121,Students!$A$4:$A$1016,Students!$E$4:$E$1016)</f>
        <v>Lee</v>
      </c>
      <c r="E121" s="36" t="str">
        <f>LOOKUP($A121,Students!$A$4:$A1121,Students!$F$4:$F$1016)</f>
        <v/>
      </c>
      <c r="F121" s="49"/>
      <c r="G121" t="str">
        <f t="shared" si="5"/>
        <v>Abby Lee</v>
      </c>
      <c r="H121" s="101" t="str">
        <f>Lookup($A121, Students!$A$4:$A$1016,Students!$K$4:$K$1016)</f>
        <v>Issaquah</v>
      </c>
      <c r="I121" s="54" t="str">
        <f>Lookup($A121, Students!$A$4:$A$1016,Students!$H$4:$H1121)</f>
        <v>Dropped</v>
      </c>
      <c r="J121" s="54" t="str">
        <f>Lookup($A121, Students!$A$4:$A$1016,Students!$O$4:$O$1016)</f>
        <v>Child</v>
      </c>
      <c r="K121" s="117" t="str">
        <f>Lookup($A121, Students!$A$4:$A$1016,Students!$N$4:$N$1016)</f>
        <v>1D</v>
      </c>
      <c r="L121" s="101" t="str">
        <f>Lookup($A121, Students!$A$4:$A$1016,Students!$M$4:$M$1016)</f>
        <v>3S</v>
      </c>
      <c r="M121" t="str">
        <f>Lookup($A121, Students!$A$4:$A$1016,Students!$AT$4:$AT$1016)</f>
        <v>Student</v>
      </c>
      <c r="N121" s="71" t="str">
        <f>Lookup($A121, Students!$A$4:$A$1016,Students!$P$4:$P$1016)</f>
        <v/>
      </c>
      <c r="O121" s="72">
        <f t="shared" si="6"/>
        <v>42917</v>
      </c>
      <c r="P121">
        <f>Lookup($A121, Students!$A$4:$A$1016,Students!$Q$4:$Q$1016)</f>
        <v>117</v>
      </c>
      <c r="U121" s="71" t="str">
        <f>Lookup($A121, Students!$A$4:$A$1016,Students!$G$4:$G$1016)</f>
        <v/>
      </c>
      <c r="V121" s="76">
        <f t="shared" si="7"/>
        <v>12</v>
      </c>
      <c r="W121" s="76">
        <f t="shared" si="8"/>
        <v>1899</v>
      </c>
      <c r="X121" s="81" t="str">
        <f>IF($U121="","-",U121+Timeframes!$B$3)</f>
        <v>-</v>
      </c>
      <c r="Y121" s="82"/>
      <c r="Z121" s="17" t="str">
        <f t="shared" si="9"/>
        <v>-</v>
      </c>
      <c r="AA121" s="81" t="str">
        <f>IF($U121="","-",X121+Timeframes!$C$3)</f>
        <v>-</v>
      </c>
      <c r="AB121" s="82"/>
      <c r="AC121" s="17" t="str">
        <f t="shared" si="10"/>
        <v>-</v>
      </c>
      <c r="AD121" s="81" t="str">
        <f>IF($U121="","-",AA121+Timeframes!$D$3)</f>
        <v>-</v>
      </c>
      <c r="AE121" s="82"/>
      <c r="AF121" s="17" t="str">
        <f t="shared" si="1"/>
        <v>-</v>
      </c>
      <c r="AG121" s="81" t="str">
        <f>IF($U121="","-",AD121+Timeframes!$E$3)</f>
        <v>-</v>
      </c>
      <c r="AH121" s="82"/>
      <c r="AI121" s="17" t="str">
        <f t="shared" si="2"/>
        <v>-</v>
      </c>
      <c r="AJ121" s="81" t="str">
        <f>IF($U121="","-",AG121+Timeframes!$F$3)</f>
        <v>-</v>
      </c>
      <c r="AK121" s="82"/>
      <c r="AL121" s="17" t="str">
        <f t="shared" si="3"/>
        <v>-</v>
      </c>
      <c r="AM121" s="81" t="str">
        <f>IF($U121="","-",AJ121+Timeframes!$G$3)</f>
        <v>-</v>
      </c>
      <c r="AN121" s="82"/>
      <c r="AO121" s="17" t="str">
        <f t="shared" si="4"/>
        <v>-</v>
      </c>
      <c r="AP121" s="81" t="str">
        <f>IF($U121="","-",AM121+Timeframes!$H$3)</f>
        <v>-</v>
      </c>
      <c r="AQ121" s="82"/>
      <c r="AR121" s="82"/>
    </row>
    <row r="122" ht="15.75" customHeight="1">
      <c r="A122" s="36">
        <v>121.0</v>
      </c>
      <c r="B122" s="36" t="str">
        <f>LOOKUP($A122,Students!$A$4:$A$1016,Students!$C$4:$C$1016)</f>
        <v>Brennen</v>
      </c>
      <c r="C122" s="36" t="str">
        <f>LOOKUP($A122,Students!$A$4:$A$1016,Students!$D$4:$D$1016)</f>
        <v/>
      </c>
      <c r="D122" s="36" t="str">
        <f>LOOKUP($A122,Students!$A$4:$A$1016,Students!$E$4:$E$1016)</f>
        <v>Lee</v>
      </c>
      <c r="E122" s="36" t="str">
        <f>LOOKUP($A122,Students!$A$4:$A1122,Students!$F$4:$F$1016)</f>
        <v/>
      </c>
      <c r="F122" s="49"/>
      <c r="G122" t="str">
        <f t="shared" si="5"/>
        <v>Brennen Lee</v>
      </c>
      <c r="H122" s="101" t="str">
        <f>Lookup($A122, Students!$A$4:$A$1016,Students!$K$4:$K$1016)</f>
        <v>Issaquah</v>
      </c>
      <c r="I122" s="54" t="str">
        <f>Lookup($A122, Students!$A$4:$A$1016,Students!$H$4:$H1122)</f>
        <v>Active</v>
      </c>
      <c r="J122" s="54" t="str">
        <f>Lookup($A122, Students!$A$4:$A$1016,Students!$O$4:$O$1016)</f>
        <v>Junior</v>
      </c>
      <c r="K122" s="117" t="str">
        <f>Lookup($A122, Students!$A$4:$A$1016,Students!$N$4:$N$1016)</f>
        <v>1D</v>
      </c>
      <c r="L122" t="str">
        <f>Lookup($A122, Students!$A$4:$A$1016,Students!$M$4:$M$1016)</f>
        <v>6S</v>
      </c>
      <c r="M122" t="str">
        <f>Lookup($A122, Students!$A$4:$A$1016,Students!$AT$4:$AT$1016)</f>
        <v>Student</v>
      </c>
      <c r="N122" s="71">
        <f>Lookup($A122, Students!$A$4:$A$1016,Students!$P$4:$P$1016)</f>
        <v>37315</v>
      </c>
      <c r="O122" s="72">
        <f t="shared" si="6"/>
        <v>42917</v>
      </c>
      <c r="P122">
        <f>Lookup($A122, Students!$A$4:$A$1016,Students!$Q$4:$Q$1016)</f>
        <v>15</v>
      </c>
      <c r="U122" s="71">
        <f>Lookup($A122, Students!$A$4:$A$1016,Students!$G$4:$G$1016)</f>
        <v>41518</v>
      </c>
      <c r="V122" s="76">
        <f t="shared" si="7"/>
        <v>9</v>
      </c>
      <c r="W122" s="76">
        <f t="shared" si="8"/>
        <v>2013</v>
      </c>
      <c r="X122" s="81">
        <f>IF($U122="","-",U122+Timeframes!$B$3)</f>
        <v>41563</v>
      </c>
      <c r="Y122" s="82"/>
      <c r="Z122" s="17" t="str">
        <f t="shared" si="9"/>
        <v>-</v>
      </c>
      <c r="AA122" s="81">
        <f>IF($U122="","-",X122+Timeframes!$C$3)</f>
        <v>41608</v>
      </c>
      <c r="AB122" s="82"/>
      <c r="AC122" s="17" t="str">
        <f t="shared" si="10"/>
        <v>-</v>
      </c>
      <c r="AD122" s="81">
        <f>IF($U122="","-",AA122+Timeframes!$D$3)</f>
        <v>41668</v>
      </c>
      <c r="AE122" s="82"/>
      <c r="AF122" s="17" t="str">
        <f t="shared" si="1"/>
        <v>-</v>
      </c>
      <c r="AG122" s="81">
        <f>IF($U122="","-",AD122+Timeframes!$E$3)</f>
        <v>41728</v>
      </c>
      <c r="AH122" s="82"/>
      <c r="AI122" s="17" t="str">
        <f t="shared" si="2"/>
        <v>-</v>
      </c>
      <c r="AJ122" s="81">
        <f>IF($U122="","-",AG122+Timeframes!$F$3)</f>
        <v>41908</v>
      </c>
      <c r="AK122" s="82"/>
      <c r="AL122" s="17" t="str">
        <f t="shared" si="3"/>
        <v>-</v>
      </c>
      <c r="AM122" s="81">
        <f>IF($U122="","-",AJ122+Timeframes!$G$3)</f>
        <v>42088</v>
      </c>
      <c r="AN122" s="82"/>
      <c r="AO122" s="17" t="str">
        <f t="shared" si="4"/>
        <v>-</v>
      </c>
      <c r="AP122" s="81">
        <f>IF($U122="","-",AM122+Timeframes!$H$3)</f>
        <v>42268</v>
      </c>
      <c r="AQ122" s="82"/>
      <c r="AR122" s="82"/>
    </row>
    <row r="123" ht="15.75" customHeight="1">
      <c r="A123" s="36">
        <v>122.0</v>
      </c>
      <c r="B123" s="36" t="str">
        <f>LOOKUP($A123,Students!$A$4:$A$1016,Students!$C$4:$C$1016)</f>
        <v>Ryan</v>
      </c>
      <c r="C123" s="36" t="str">
        <f>LOOKUP($A123,Students!$A$4:$A$1016,Students!$D$4:$D$1016)</f>
        <v/>
      </c>
      <c r="D123" s="36" t="str">
        <f>LOOKUP($A123,Students!$A$4:$A$1016,Students!$E$4:$E$1016)</f>
        <v>Lee</v>
      </c>
      <c r="E123" s="36" t="str">
        <f>LOOKUP($A123,Students!$A$4:$A1123,Students!$F$4:$F$1016)</f>
        <v/>
      </c>
      <c r="F123" s="49"/>
      <c r="G123" t="str">
        <f t="shared" si="5"/>
        <v>Ryan Lee</v>
      </c>
      <c r="H123" s="101" t="str">
        <f>Lookup($A123, Students!$A$4:$A$1016,Students!$K$4:$K$1016)</f>
        <v>Issaquah</v>
      </c>
      <c r="I123" s="54" t="str">
        <f>Lookup($A123, Students!$A$4:$A$1016,Students!$H$4:$H1123)</f>
        <v>Dropped</v>
      </c>
      <c r="J123" s="54" t="str">
        <f>Lookup($A123, Students!$A$4:$A$1016,Students!$O$4:$O$1016)</f>
        <v>Child</v>
      </c>
      <c r="K123" s="117" t="str">
        <f>Lookup($A123, Students!$A$4:$A$1016,Students!$N$4:$N$1016)</f>
        <v>1D</v>
      </c>
      <c r="L123" s="101" t="str">
        <f>Lookup($A123, Students!$A$4:$A$1016,Students!$M$4:$M$1016)</f>
        <v>3S</v>
      </c>
      <c r="M123" t="str">
        <f>Lookup($A123, Students!$A$4:$A$1016,Students!$AT$4:$AT$1016)</f>
        <v>Student</v>
      </c>
      <c r="N123" s="71" t="str">
        <f>Lookup($A123, Students!$A$4:$A$1016,Students!$P$4:$P$1016)</f>
        <v/>
      </c>
      <c r="O123" s="72">
        <f t="shared" si="6"/>
        <v>42917</v>
      </c>
      <c r="P123">
        <f>Lookup($A123, Students!$A$4:$A$1016,Students!$Q$4:$Q$1016)</f>
        <v>117</v>
      </c>
      <c r="U123" s="71" t="str">
        <f>Lookup($A123, Students!$A$4:$A$1016,Students!$G$4:$G$1016)</f>
        <v/>
      </c>
      <c r="V123" s="76">
        <f t="shared" si="7"/>
        <v>12</v>
      </c>
      <c r="W123" s="76">
        <f t="shared" si="8"/>
        <v>1899</v>
      </c>
      <c r="X123" s="81" t="str">
        <f>IF($U123="","-",U123+Timeframes!$B$3)</f>
        <v>-</v>
      </c>
      <c r="Y123" s="82"/>
      <c r="Z123" s="17" t="str">
        <f t="shared" si="9"/>
        <v>-</v>
      </c>
      <c r="AA123" s="81" t="str">
        <f>IF($U123="","-",X123+Timeframes!$C$3)</f>
        <v>-</v>
      </c>
      <c r="AB123" s="82"/>
      <c r="AC123" s="17" t="str">
        <f t="shared" si="10"/>
        <v>-</v>
      </c>
      <c r="AD123" s="81" t="str">
        <f>IF($U123="","-",AA123+Timeframes!$D$3)</f>
        <v>-</v>
      </c>
      <c r="AE123" s="82"/>
      <c r="AF123" s="17" t="str">
        <f t="shared" si="1"/>
        <v>-</v>
      </c>
      <c r="AG123" s="81" t="str">
        <f>IF($U123="","-",AD123+Timeframes!$E$3)</f>
        <v>-</v>
      </c>
      <c r="AH123" s="82"/>
      <c r="AI123" s="17" t="str">
        <f t="shared" si="2"/>
        <v>-</v>
      </c>
      <c r="AJ123" s="81" t="str">
        <f>IF($U123="","-",AG123+Timeframes!$F$3)</f>
        <v>-</v>
      </c>
      <c r="AK123" s="82"/>
      <c r="AL123" s="17" t="str">
        <f t="shared" si="3"/>
        <v>-</v>
      </c>
      <c r="AM123" s="81" t="str">
        <f>IF($U123="","-",AJ123+Timeframes!$G$3)</f>
        <v>-</v>
      </c>
      <c r="AN123" s="82"/>
      <c r="AO123" s="17" t="str">
        <f t="shared" si="4"/>
        <v>-</v>
      </c>
      <c r="AP123" s="81" t="str">
        <f>IF($U123="","-",AM123+Timeframes!$H$3)</f>
        <v>-</v>
      </c>
      <c r="AQ123" s="82"/>
      <c r="AR123" s="82"/>
    </row>
    <row r="124" ht="15.75" customHeight="1">
      <c r="A124" s="36">
        <v>123.0</v>
      </c>
      <c r="B124" s="36" t="str">
        <f>LOOKUP($A124,Students!$A$4:$A$1016,Students!$C$4:$C$1016)</f>
        <v>Joel</v>
      </c>
      <c r="C124" s="36" t="str">
        <f>LOOKUP($A124,Students!$A$4:$A$1016,Students!$D$4:$D$1016)</f>
        <v/>
      </c>
      <c r="D124" s="36" t="str">
        <f>LOOKUP($A124,Students!$A$4:$A$1016,Students!$E$4:$E$1016)</f>
        <v>Leinweber</v>
      </c>
      <c r="E124" s="36" t="str">
        <f>LOOKUP($A124,Students!$A$4:$A1124,Students!$F$4:$F$1016)</f>
        <v/>
      </c>
      <c r="F124" s="49"/>
      <c r="G124" t="str">
        <f t="shared" si="5"/>
        <v>Joel Leinweber</v>
      </c>
      <c r="H124" s="101" t="str">
        <f>Lookup($A124, Students!$A$4:$A$1016,Students!$K$4:$K$1016)</f>
        <v>Issaquah</v>
      </c>
      <c r="I124" s="54" t="str">
        <f>Lookup($A124, Students!$A$4:$A$1016,Students!$H$4:$H1124)</f>
        <v>Inactive</v>
      </c>
      <c r="J124" s="54" t="str">
        <f>Lookup($A124, Students!$A$4:$A$1016,Students!$O$4:$O$1016)</f>
        <v>Child</v>
      </c>
      <c r="K124" s="117" t="str">
        <f>Lookup($A124, Students!$A$4:$A$1016,Students!$N$4:$N$1016)</f>
        <v>1D</v>
      </c>
      <c r="L124" s="101" t="str">
        <f>Lookup($A124, Students!$A$4:$A$1016,Students!$M$4:$M$1016)</f>
        <v>3S</v>
      </c>
      <c r="M124" t="str">
        <f>Lookup($A124, Students!$A$4:$A$1016,Students!$AT$4:$AT$1016)</f>
        <v>Student</v>
      </c>
      <c r="N124" s="71">
        <f>Lookup($A124, Students!$A$4:$A$1016,Students!$P$4:$P$1016)</f>
        <v>39243</v>
      </c>
      <c r="O124" s="72">
        <f t="shared" si="6"/>
        <v>42917</v>
      </c>
      <c r="P124">
        <f>Lookup($A124, Students!$A$4:$A$1016,Students!$Q$4:$Q$1016)</f>
        <v>10</v>
      </c>
      <c r="U124" s="71">
        <f>Lookup($A124, Students!$A$4:$A$1016,Students!$G$4:$G$1016)</f>
        <v>42278</v>
      </c>
      <c r="V124" s="76">
        <f t="shared" si="7"/>
        <v>10</v>
      </c>
      <c r="W124" s="76">
        <f t="shared" si="8"/>
        <v>2015</v>
      </c>
      <c r="X124" s="81">
        <f>IF($U124="","-",U124+Timeframes!$B$3)</f>
        <v>42323</v>
      </c>
      <c r="Y124" s="82"/>
      <c r="Z124" s="17" t="str">
        <f t="shared" si="9"/>
        <v>-</v>
      </c>
      <c r="AA124" s="81">
        <f>IF($U124="","-",X124+Timeframes!$C$3)</f>
        <v>42368</v>
      </c>
      <c r="AB124" s="82"/>
      <c r="AC124" s="17" t="str">
        <f t="shared" si="10"/>
        <v>-</v>
      </c>
      <c r="AD124" s="81">
        <f>IF($U124="","-",AA124+Timeframes!$D$3)</f>
        <v>42428</v>
      </c>
      <c r="AE124" s="82"/>
      <c r="AF124" s="17" t="str">
        <f t="shared" si="1"/>
        <v>-</v>
      </c>
      <c r="AG124" s="81">
        <f>IF($U124="","-",AD124+Timeframes!$E$3)</f>
        <v>42488</v>
      </c>
      <c r="AH124" s="82"/>
      <c r="AI124" s="17" t="str">
        <f t="shared" si="2"/>
        <v>-</v>
      </c>
      <c r="AJ124" s="81">
        <f>IF($U124="","-",AG124+Timeframes!$F$3)</f>
        <v>42668</v>
      </c>
      <c r="AK124" s="82"/>
      <c r="AL124" s="17" t="str">
        <f t="shared" si="3"/>
        <v>-</v>
      </c>
      <c r="AM124" s="81">
        <f>IF($U124="","-",AJ124+Timeframes!$G$3)</f>
        <v>42848</v>
      </c>
      <c r="AN124" s="82"/>
      <c r="AO124" s="17" t="str">
        <f t="shared" si="4"/>
        <v>-</v>
      </c>
      <c r="AP124" s="81">
        <f>IF($U124="","-",AM124+Timeframes!$H$3)</f>
        <v>43028</v>
      </c>
      <c r="AQ124" s="82"/>
      <c r="AR124" s="82"/>
    </row>
    <row r="125" ht="15.75" customHeight="1">
      <c r="A125" s="36">
        <v>124.0</v>
      </c>
      <c r="B125" s="36" t="str">
        <f>LOOKUP($A125,Students!$A$4:$A$1016,Students!$C$4:$C$1016)</f>
        <v>Kurt</v>
      </c>
      <c r="C125" s="36" t="str">
        <f>LOOKUP($A125,Students!$A$4:$A$1016,Students!$D$4:$D$1016)</f>
        <v/>
      </c>
      <c r="D125" s="36" t="str">
        <f>LOOKUP($A125,Students!$A$4:$A$1016,Students!$E$4:$E$1016)</f>
        <v>Leinweber</v>
      </c>
      <c r="E125" s="36" t="str">
        <f>LOOKUP($A125,Students!$A$4:$A1125,Students!$F$4:$F$1016)</f>
        <v/>
      </c>
      <c r="F125" s="49"/>
      <c r="G125" t="str">
        <f t="shared" si="5"/>
        <v>Kurt Leinweber</v>
      </c>
      <c r="H125" s="101" t="str">
        <f>Lookup($A125, Students!$A$4:$A$1016,Students!$K$4:$K$1016)</f>
        <v>Issaquah</v>
      </c>
      <c r="I125" s="54" t="str">
        <f>Lookup($A125, Students!$A$4:$A$1016,Students!$H$4:$H1125)</f>
        <v>Inactive</v>
      </c>
      <c r="J125" s="54" t="str">
        <f>Lookup($A125, Students!$A$4:$A$1016,Students!$O$4:$O$1016)</f>
        <v>Adult</v>
      </c>
      <c r="K125" s="117" t="str">
        <f>Lookup($A125, Students!$A$4:$A$1016,Students!$N$4:$N$1016)</f>
        <v>1D</v>
      </c>
      <c r="L125" s="101" t="str">
        <f>Lookup($A125, Students!$A$4:$A$1016,Students!$M$4:$M$1016)</f>
        <v>WB</v>
      </c>
      <c r="M125" s="101" t="str">
        <f>Lookup($A125, Students!$A$4:$A$1016,Students!$AT$4:$AT$1016)</f>
        <v/>
      </c>
      <c r="N125" s="71">
        <f>Lookup($A125, Students!$A$4:$A$1016,Students!$P$4:$P$1016)</f>
        <v>25469</v>
      </c>
      <c r="O125" s="72">
        <f t="shared" si="6"/>
        <v>42917</v>
      </c>
      <c r="P125">
        <f>Lookup($A125, Students!$A$4:$A$1016,Students!$Q$4:$Q$1016)</f>
        <v>47</v>
      </c>
      <c r="U125" s="71">
        <f>Lookup($A125, Students!$A$4:$A$1016,Students!$G$4:$G$1016)</f>
        <v>42370</v>
      </c>
      <c r="V125" s="76">
        <f t="shared" si="7"/>
        <v>1</v>
      </c>
      <c r="W125" s="76">
        <f t="shared" si="8"/>
        <v>2016</v>
      </c>
      <c r="X125" s="81">
        <f>IF($U125="","-",U125+Timeframes!$B$3)</f>
        <v>42415</v>
      </c>
      <c r="Y125" s="82"/>
      <c r="Z125" s="17" t="str">
        <f t="shared" si="9"/>
        <v>-</v>
      </c>
      <c r="AA125" s="81">
        <f>IF($U125="","-",X125+Timeframes!$C$3)</f>
        <v>42460</v>
      </c>
      <c r="AB125" s="82"/>
      <c r="AC125" s="17" t="str">
        <f t="shared" si="10"/>
        <v>-</v>
      </c>
      <c r="AD125" s="81">
        <f>IF($U125="","-",AA125+Timeframes!$D$3)</f>
        <v>42520</v>
      </c>
      <c r="AE125" s="82"/>
      <c r="AF125" s="17" t="str">
        <f t="shared" si="1"/>
        <v>-</v>
      </c>
      <c r="AG125" s="81">
        <f>IF($U125="","-",AD125+Timeframes!$E$3)</f>
        <v>42580</v>
      </c>
      <c r="AH125" s="82"/>
      <c r="AI125" s="17" t="str">
        <f t="shared" si="2"/>
        <v>-</v>
      </c>
      <c r="AJ125" s="81">
        <f>IF($U125="","-",AG125+Timeframes!$F$3)</f>
        <v>42760</v>
      </c>
      <c r="AK125" s="82"/>
      <c r="AL125" s="17" t="str">
        <f t="shared" si="3"/>
        <v>-</v>
      </c>
      <c r="AM125" s="81">
        <f>IF($U125="","-",AJ125+Timeframes!$G$3)</f>
        <v>42940</v>
      </c>
      <c r="AN125" s="82"/>
      <c r="AO125" s="17" t="str">
        <f t="shared" si="4"/>
        <v>-</v>
      </c>
      <c r="AP125" s="81">
        <f>IF($U125="","-",AM125+Timeframes!$H$3)</f>
        <v>43120</v>
      </c>
      <c r="AQ125" s="82"/>
      <c r="AR125" s="82"/>
    </row>
    <row r="126" ht="15.75" customHeight="1">
      <c r="A126" s="36">
        <v>125.0</v>
      </c>
      <c r="B126" s="36" t="str">
        <f>LOOKUP($A126,Students!$A$4:$A$1016,Students!$C$4:$C$1016)</f>
        <v>Nate</v>
      </c>
      <c r="C126" s="36" t="str">
        <f>LOOKUP($A126,Students!$A$4:$A$1016,Students!$D$4:$D$1016)</f>
        <v/>
      </c>
      <c r="D126" s="36" t="str">
        <f>LOOKUP($A126,Students!$A$4:$A$1016,Students!$E$4:$E$1016)</f>
        <v>Leinweber</v>
      </c>
      <c r="E126" s="36" t="str">
        <f>LOOKUP($A126,Students!$A$4:$A1126,Students!$F$4:$F$1016)</f>
        <v/>
      </c>
      <c r="F126" s="49"/>
      <c r="G126" t="str">
        <f t="shared" si="5"/>
        <v>Nate Leinweber</v>
      </c>
      <c r="H126" s="101" t="str">
        <f>Lookup($A126, Students!$A$4:$A$1016,Students!$K$4:$K$1016)</f>
        <v>Issaquah</v>
      </c>
      <c r="I126" s="54" t="str">
        <f>Lookup($A126, Students!$A$4:$A$1016,Students!$H$4:$H1126)</f>
        <v>Inactive</v>
      </c>
      <c r="J126" s="54" t="str">
        <f>Lookup($A126, Students!$A$4:$A$1016,Students!$O$4:$O$1016)</f>
        <v>Child</v>
      </c>
      <c r="K126" s="117" t="str">
        <f>Lookup($A126, Students!$A$4:$A$1016,Students!$N$4:$N$1016)</f>
        <v>1D</v>
      </c>
      <c r="L126" s="101" t="str">
        <f>Lookup($A126, Students!$A$4:$A$1016,Students!$M$4:$M$1016)</f>
        <v>2S</v>
      </c>
      <c r="M126" t="str">
        <f>Lookup($A126, Students!$A$4:$A$1016,Students!$AT$4:$AT$1016)</f>
        <v>Student</v>
      </c>
      <c r="N126" s="71">
        <f>Lookup($A126, Students!$A$4:$A$1016,Students!$P$4:$P$1016)</f>
        <v>39243</v>
      </c>
      <c r="O126" s="72">
        <f t="shared" si="6"/>
        <v>42917</v>
      </c>
      <c r="P126">
        <f>Lookup($A126, Students!$A$4:$A$1016,Students!$Q$4:$Q$1016)</f>
        <v>10</v>
      </c>
      <c r="U126" s="71">
        <f>Lookup($A126, Students!$A$4:$A$1016,Students!$G$4:$G$1016)</f>
        <v>42278</v>
      </c>
      <c r="V126" s="76">
        <f t="shared" si="7"/>
        <v>10</v>
      </c>
      <c r="W126" s="76">
        <f t="shared" si="8"/>
        <v>2015</v>
      </c>
      <c r="X126" s="81">
        <f>IF($U126="","-",U126+Timeframes!$B$3)</f>
        <v>42323</v>
      </c>
      <c r="Y126" s="82"/>
      <c r="Z126" s="17" t="str">
        <f t="shared" si="9"/>
        <v>-</v>
      </c>
      <c r="AA126" s="81">
        <f>IF($U126="","-",X126+Timeframes!$C$3)</f>
        <v>42368</v>
      </c>
      <c r="AB126" s="82"/>
      <c r="AC126" s="17" t="str">
        <f t="shared" si="10"/>
        <v>-</v>
      </c>
      <c r="AD126" s="81">
        <f>IF($U126="","-",AA126+Timeframes!$D$3)</f>
        <v>42428</v>
      </c>
      <c r="AE126" s="82"/>
      <c r="AF126" s="17" t="str">
        <f t="shared" si="1"/>
        <v>-</v>
      </c>
      <c r="AG126" s="81">
        <f>IF($U126="","-",AD126+Timeframes!$E$3)</f>
        <v>42488</v>
      </c>
      <c r="AH126" s="82"/>
      <c r="AI126" s="17" t="str">
        <f t="shared" si="2"/>
        <v>-</v>
      </c>
      <c r="AJ126" s="81">
        <f>IF($U126="","-",AG126+Timeframes!$F$3)</f>
        <v>42668</v>
      </c>
      <c r="AK126" s="82"/>
      <c r="AL126" s="17" t="str">
        <f t="shared" si="3"/>
        <v>-</v>
      </c>
      <c r="AM126" s="81">
        <f>IF($U126="","-",AJ126+Timeframes!$G$3)</f>
        <v>42848</v>
      </c>
      <c r="AN126" s="82"/>
      <c r="AO126" s="17" t="str">
        <f t="shared" si="4"/>
        <v>-</v>
      </c>
      <c r="AP126" s="81">
        <f>IF($U126="","-",AM126+Timeframes!$H$3)</f>
        <v>43028</v>
      </c>
      <c r="AQ126" s="82"/>
      <c r="AR126" s="82"/>
    </row>
    <row r="127" ht="15.75" customHeight="1">
      <c r="A127" s="36">
        <v>126.0</v>
      </c>
      <c r="B127" s="36" t="str">
        <f>LOOKUP($A127,Students!$A$4:$A$1016,Students!$C$4:$C$1016)</f>
        <v>Xander</v>
      </c>
      <c r="C127" s="36" t="str">
        <f>LOOKUP($A127,Students!$A$4:$A$1016,Students!$D$4:$D$1016)</f>
        <v/>
      </c>
      <c r="D127" s="36" t="str">
        <f>LOOKUP($A127,Students!$A$4:$A$1016,Students!$E$4:$E$1016)</f>
        <v>Luna</v>
      </c>
      <c r="E127" s="36" t="str">
        <f>LOOKUP($A127,Students!$A$4:$A1127,Students!$F$4:$F$1016)</f>
        <v/>
      </c>
      <c r="F127" s="49"/>
      <c r="G127" t="str">
        <f t="shared" si="5"/>
        <v>Xander Luna</v>
      </c>
      <c r="H127" s="101" t="str">
        <f>Lookup($A127, Students!$A$4:$A$1016,Students!$K$4:$K$1016)</f>
        <v>Issaquah</v>
      </c>
      <c r="I127" s="54" t="str">
        <f>Lookup($A127, Students!$A$4:$A$1016,Students!$H$4:$H1127)</f>
        <v>Dropped</v>
      </c>
      <c r="J127" s="54" t="str">
        <f>Lookup($A127, Students!$A$4:$A$1016,Students!$O$4:$O$1016)</f>
        <v>Child</v>
      </c>
      <c r="K127" s="117" t="str">
        <f>Lookup($A127, Students!$A$4:$A$1016,Students!$N$4:$N$1016)</f>
        <v>1D</v>
      </c>
      <c r="L127" s="101" t="str">
        <f>Lookup($A127, Students!$A$4:$A$1016,Students!$M$4:$M$1016)</f>
        <v>6S</v>
      </c>
      <c r="M127" t="str">
        <f>Lookup($A127, Students!$A$4:$A$1016,Students!$AT$4:$AT$1016)</f>
        <v>Student</v>
      </c>
      <c r="N127" s="71">
        <f>Lookup($A127, Students!$A$4:$A$1016,Students!$P$4:$P$1016)</f>
        <v>38873</v>
      </c>
      <c r="O127" s="72">
        <f t="shared" si="6"/>
        <v>42917</v>
      </c>
      <c r="P127">
        <f>Lookup($A127, Students!$A$4:$A$1016,Students!$Q$4:$Q$1016)</f>
        <v>11</v>
      </c>
      <c r="U127" s="71">
        <f>Lookup($A127, Students!$A$4:$A$1016,Students!$G$4:$G$1016)</f>
        <v>40634</v>
      </c>
      <c r="V127" s="76">
        <f t="shared" si="7"/>
        <v>4</v>
      </c>
      <c r="W127" s="76">
        <f t="shared" si="8"/>
        <v>2011</v>
      </c>
      <c r="X127" s="81">
        <f>IF($U127="","-",U127+Timeframes!$B$3)</f>
        <v>40679</v>
      </c>
      <c r="Y127" s="82"/>
      <c r="Z127" s="17" t="str">
        <f t="shared" si="9"/>
        <v>-</v>
      </c>
      <c r="AA127" s="81">
        <f>IF($U127="","-",X127+Timeframes!$C$3)</f>
        <v>40724</v>
      </c>
      <c r="AB127" s="82"/>
      <c r="AC127" s="17" t="str">
        <f t="shared" si="10"/>
        <v>-</v>
      </c>
      <c r="AD127" s="81">
        <f>IF($U127="","-",AA127+Timeframes!$D$3)</f>
        <v>40784</v>
      </c>
      <c r="AE127" s="82"/>
      <c r="AF127" s="17" t="str">
        <f t="shared" si="1"/>
        <v>-</v>
      </c>
      <c r="AG127" s="81">
        <f>IF($U127="","-",AD127+Timeframes!$E$3)</f>
        <v>40844</v>
      </c>
      <c r="AH127" s="82"/>
      <c r="AI127" s="17" t="str">
        <f t="shared" si="2"/>
        <v>-</v>
      </c>
      <c r="AJ127" s="81">
        <f>IF($U127="","-",AG127+Timeframes!$F$3)</f>
        <v>41024</v>
      </c>
      <c r="AK127" s="82"/>
      <c r="AL127" s="17" t="str">
        <f t="shared" si="3"/>
        <v>-</v>
      </c>
      <c r="AM127" s="81">
        <f>IF($U127="","-",AJ127+Timeframes!$G$3)</f>
        <v>41204</v>
      </c>
      <c r="AN127" s="82"/>
      <c r="AO127" s="17" t="str">
        <f t="shared" si="4"/>
        <v>-</v>
      </c>
      <c r="AP127" s="81">
        <f>IF($U127="","-",AM127+Timeframes!$H$3)</f>
        <v>41384</v>
      </c>
      <c r="AQ127" s="82"/>
      <c r="AR127" s="82"/>
    </row>
    <row r="128" ht="15.75" customHeight="1">
      <c r="A128" s="36">
        <v>127.0</v>
      </c>
      <c r="B128" s="36" t="str">
        <f>LOOKUP($A128,Students!$A$4:$A$1016,Students!$C$4:$C$1016)</f>
        <v>Luis</v>
      </c>
      <c r="C128" s="36" t="str">
        <f>LOOKUP($A128,Students!$A$4:$A$1016,Students!$D$4:$D$1016)</f>
        <v/>
      </c>
      <c r="D128" s="36" t="str">
        <f>LOOKUP($A128,Students!$A$4:$A$1016,Students!$E$4:$E$1016)</f>
        <v>Mazon</v>
      </c>
      <c r="E128" s="36" t="str">
        <f>LOOKUP($A128,Students!$A$4:$A1128,Students!$F$4:$F$1016)</f>
        <v/>
      </c>
      <c r="F128" s="49"/>
      <c r="G128" t="str">
        <f t="shared" si="5"/>
        <v>Luis Mazon</v>
      </c>
      <c r="H128" s="101" t="str">
        <f>Lookup($A128, Students!$A$4:$A$1016,Students!$K$4:$K$1016)</f>
        <v>Issaquah</v>
      </c>
      <c r="I128" s="54" t="str">
        <f>Lookup($A128, Students!$A$4:$A$1016,Students!$H$4:$H1128)</f>
        <v>Dropped</v>
      </c>
      <c r="J128" s="54" t="str">
        <f>Lookup($A128, Students!$A$4:$A$1016,Students!$O$4:$O$1016)</f>
        <v>Child</v>
      </c>
      <c r="K128" s="117" t="str">
        <f>Lookup($A128, Students!$A$4:$A$1016,Students!$N$4:$N$1016)</f>
        <v>1D</v>
      </c>
      <c r="L128" s="101" t="str">
        <f>Lookup($A128, Students!$A$4:$A$1016,Students!$M$4:$M$1016)</f>
        <v>WB</v>
      </c>
      <c r="M128" t="str">
        <f>Lookup($A128, Students!$A$4:$A$1016,Students!$AT$4:$AT$1016)</f>
        <v>Student</v>
      </c>
      <c r="N128" s="71" t="str">
        <f>Lookup($A128, Students!$A$4:$A$1016,Students!$P$4:$P$1016)</f>
        <v/>
      </c>
      <c r="O128" s="72">
        <f t="shared" si="6"/>
        <v>42917</v>
      </c>
      <c r="P128">
        <f>Lookup($A128, Students!$A$4:$A$1016,Students!$Q$4:$Q$1016)</f>
        <v>117</v>
      </c>
      <c r="U128" s="71" t="str">
        <f>Lookup($A128, Students!$A$4:$A$1016,Students!$G$4:$G$1016)</f>
        <v/>
      </c>
      <c r="V128" s="76">
        <f t="shared" si="7"/>
        <v>12</v>
      </c>
      <c r="W128" s="76">
        <f t="shared" si="8"/>
        <v>1899</v>
      </c>
      <c r="X128" s="81" t="str">
        <f>IF($U128="","-",U128+Timeframes!$B$3)</f>
        <v>-</v>
      </c>
      <c r="Y128" s="82"/>
      <c r="Z128" s="17" t="str">
        <f t="shared" si="9"/>
        <v>-</v>
      </c>
      <c r="AA128" s="81" t="str">
        <f>IF($U128="","-",X128+Timeframes!$C$3)</f>
        <v>-</v>
      </c>
      <c r="AB128" s="82"/>
      <c r="AC128" s="17" t="str">
        <f t="shared" si="10"/>
        <v>-</v>
      </c>
      <c r="AD128" s="81" t="str">
        <f>IF($U128="","-",AA128+Timeframes!$D$3)</f>
        <v>-</v>
      </c>
      <c r="AE128" s="82"/>
      <c r="AF128" s="17" t="str">
        <f t="shared" si="1"/>
        <v>-</v>
      </c>
      <c r="AG128" s="81" t="str">
        <f>IF($U128="","-",AD128+Timeframes!$E$3)</f>
        <v>-</v>
      </c>
      <c r="AH128" s="82"/>
      <c r="AI128" s="17" t="str">
        <f t="shared" si="2"/>
        <v>-</v>
      </c>
      <c r="AJ128" s="81" t="str">
        <f>IF($U128="","-",AG128+Timeframes!$F$3)</f>
        <v>-</v>
      </c>
      <c r="AK128" s="82"/>
      <c r="AL128" s="17" t="str">
        <f t="shared" si="3"/>
        <v>-</v>
      </c>
      <c r="AM128" s="81" t="str">
        <f>IF($U128="","-",AJ128+Timeframes!$G$3)</f>
        <v>-</v>
      </c>
      <c r="AN128" s="82"/>
      <c r="AO128" s="17" t="str">
        <f t="shared" si="4"/>
        <v>-</v>
      </c>
      <c r="AP128" s="81" t="str">
        <f>IF($U128="","-",AM128+Timeframes!$H$3)</f>
        <v>-</v>
      </c>
      <c r="AQ128" s="82"/>
      <c r="AR128" s="82"/>
    </row>
    <row r="129" ht="15.75" customHeight="1">
      <c r="A129" s="36">
        <v>128.0</v>
      </c>
      <c r="B129" s="36" t="str">
        <f>LOOKUP($A129,Students!$A$4:$A$1016,Students!$C$4:$C$1016)</f>
        <v>Victoria</v>
      </c>
      <c r="C129" s="36" t="str">
        <f>LOOKUP($A129,Students!$A$4:$A$1016,Students!$D$4:$D$1016)</f>
        <v/>
      </c>
      <c r="D129" s="36" t="str">
        <f>LOOKUP($A129,Students!$A$4:$A$1016,Students!$E$4:$E$1016)</f>
        <v>Mazon</v>
      </c>
      <c r="E129" s="36" t="str">
        <f>LOOKUP($A129,Students!$A$4:$A1129,Students!$F$4:$F$1016)</f>
        <v/>
      </c>
      <c r="F129" s="49"/>
      <c r="G129" t="str">
        <f t="shared" si="5"/>
        <v>Victoria Mazon</v>
      </c>
      <c r="H129" s="101" t="str">
        <f>Lookup($A129, Students!$A$4:$A$1016,Students!$K$4:$K$1016)</f>
        <v>Issaquah</v>
      </c>
      <c r="I129" s="54" t="str">
        <f>Lookup($A129, Students!$A$4:$A$1016,Students!$H$4:$H1129)</f>
        <v>Dropped</v>
      </c>
      <c r="J129" s="54" t="str">
        <f>Lookup($A129, Students!$A$4:$A$1016,Students!$O$4:$O$1016)</f>
        <v>Child</v>
      </c>
      <c r="K129" s="117" t="str">
        <f>Lookup($A129, Students!$A$4:$A$1016,Students!$N$4:$N$1016)</f>
        <v>1D</v>
      </c>
      <c r="L129" s="101" t="str">
        <f>Lookup($A129, Students!$A$4:$A$1016,Students!$M$4:$M$1016)</f>
        <v>WB</v>
      </c>
      <c r="M129" t="str">
        <f>Lookup($A129, Students!$A$4:$A$1016,Students!$AT$4:$AT$1016)</f>
        <v>Student</v>
      </c>
      <c r="N129" s="71" t="str">
        <f>Lookup($A129, Students!$A$4:$A$1016,Students!$P$4:$P$1016)</f>
        <v/>
      </c>
      <c r="O129" s="72">
        <f t="shared" si="6"/>
        <v>42917</v>
      </c>
      <c r="P129">
        <f>Lookup($A129, Students!$A$4:$A$1016,Students!$Q$4:$Q$1016)</f>
        <v>117</v>
      </c>
      <c r="U129" s="71" t="str">
        <f>Lookup($A129, Students!$A$4:$A$1016,Students!$G$4:$G$1016)</f>
        <v/>
      </c>
      <c r="V129" s="76">
        <f t="shared" si="7"/>
        <v>12</v>
      </c>
      <c r="W129" s="76">
        <f t="shared" si="8"/>
        <v>1899</v>
      </c>
      <c r="X129" s="81" t="str">
        <f>IF($U129="","-",U129+Timeframes!$B$3)</f>
        <v>-</v>
      </c>
      <c r="Y129" s="82"/>
      <c r="Z129" s="17" t="str">
        <f t="shared" si="9"/>
        <v>-</v>
      </c>
      <c r="AA129" s="81" t="str">
        <f>IF($U129="","-",X129+Timeframes!$C$3)</f>
        <v>-</v>
      </c>
      <c r="AB129" s="82"/>
      <c r="AC129" s="17" t="str">
        <f t="shared" si="10"/>
        <v>-</v>
      </c>
      <c r="AD129" s="81" t="str">
        <f>IF($U129="","-",AA129+Timeframes!$D$3)</f>
        <v>-</v>
      </c>
      <c r="AE129" s="82"/>
      <c r="AF129" s="17" t="str">
        <f t="shared" si="1"/>
        <v>-</v>
      </c>
      <c r="AG129" s="81" t="str">
        <f>IF($U129="","-",AD129+Timeframes!$E$3)</f>
        <v>-</v>
      </c>
      <c r="AH129" s="82"/>
      <c r="AI129" s="17" t="str">
        <f t="shared" si="2"/>
        <v>-</v>
      </c>
      <c r="AJ129" s="81" t="str">
        <f>IF($U129="","-",AG129+Timeframes!$F$3)</f>
        <v>-</v>
      </c>
      <c r="AK129" s="82"/>
      <c r="AL129" s="17" t="str">
        <f t="shared" si="3"/>
        <v>-</v>
      </c>
      <c r="AM129" s="81" t="str">
        <f>IF($U129="","-",AJ129+Timeframes!$G$3)</f>
        <v>-</v>
      </c>
      <c r="AN129" s="82"/>
      <c r="AO129" s="17" t="str">
        <f t="shared" si="4"/>
        <v>-</v>
      </c>
      <c r="AP129" s="81" t="str">
        <f>IF($U129="","-",AM129+Timeframes!$H$3)</f>
        <v>-</v>
      </c>
      <c r="AQ129" s="82"/>
      <c r="AR129" s="82"/>
    </row>
    <row r="130" ht="15.75" customHeight="1">
      <c r="A130" s="36">
        <v>129.0</v>
      </c>
      <c r="B130" s="36" t="str">
        <f>LOOKUP($A130,Students!$A$4:$A$1016,Students!$C$4:$C$1016)</f>
        <v>Christian</v>
      </c>
      <c r="C130" s="36" t="str">
        <f>LOOKUP($A130,Students!$A$4:$A$1016,Students!$D$4:$D$1016)</f>
        <v/>
      </c>
      <c r="D130" s="36" t="str">
        <f>LOOKUP($A130,Students!$A$4:$A$1016,Students!$E$4:$E$1016)</f>
        <v>Olsen</v>
      </c>
      <c r="E130" s="36" t="str">
        <f>LOOKUP($A130,Students!$A$4:$A1130,Students!$F$4:$F$1016)</f>
        <v/>
      </c>
      <c r="F130" s="49"/>
      <c r="G130" t="str">
        <f t="shared" si="5"/>
        <v>Christian Olsen</v>
      </c>
      <c r="H130" s="101" t="str">
        <f>Lookup($A130, Students!$A$4:$A$1016,Students!$K$4:$K$1016)</f>
        <v>Issaquah</v>
      </c>
      <c r="I130" s="54" t="str">
        <f>Lookup($A130, Students!$A$4:$A$1016,Students!$H$4:$H1130)</f>
        <v>Active</v>
      </c>
      <c r="J130" s="54" t="str">
        <f>Lookup($A130, Students!$A$4:$A$1016,Students!$O$4:$O$1016)</f>
        <v>Child</v>
      </c>
      <c r="K130" s="117" t="str">
        <f>Lookup($A130, Students!$A$4:$A$1016,Students!$N$4:$N$1016)</f>
        <v>1D</v>
      </c>
      <c r="L130" t="str">
        <f>Lookup($A130, Students!$A$4:$A$1016,Students!$M$4:$M$1016)</f>
        <v>4S</v>
      </c>
      <c r="M130" t="str">
        <f>Lookup($A130, Students!$A$4:$A$1016,Students!$AT$4:$AT$1016)</f>
        <v>Student</v>
      </c>
      <c r="N130" s="71">
        <f>Lookup($A130, Students!$A$4:$A$1016,Students!$P$4:$P$1016)</f>
        <v>39133</v>
      </c>
      <c r="O130" s="72">
        <f t="shared" si="6"/>
        <v>42917</v>
      </c>
      <c r="P130">
        <f>Lookup($A130, Students!$A$4:$A$1016,Students!$Q$4:$Q$1016)</f>
        <v>10</v>
      </c>
      <c r="U130" s="71">
        <f>Lookup($A130, Students!$A$4:$A$1016,Students!$G$4:$G$1016)</f>
        <v>42005</v>
      </c>
      <c r="V130" s="76">
        <f t="shared" si="7"/>
        <v>1</v>
      </c>
      <c r="W130" s="76">
        <f t="shared" si="8"/>
        <v>2015</v>
      </c>
      <c r="X130" s="81">
        <f>IF($U130="","-",U130+Timeframes!$B$3)</f>
        <v>42050</v>
      </c>
      <c r="Y130" s="82"/>
      <c r="Z130" s="17" t="str">
        <f t="shared" si="9"/>
        <v>-</v>
      </c>
      <c r="AA130" s="81">
        <f>IF($U130="","-",X130+Timeframes!$C$3)</f>
        <v>42095</v>
      </c>
      <c r="AB130" s="82"/>
      <c r="AC130" s="17" t="str">
        <f t="shared" si="10"/>
        <v>-</v>
      </c>
      <c r="AD130" s="81">
        <f>IF($U130="","-",AA130+Timeframes!$D$3)</f>
        <v>42155</v>
      </c>
      <c r="AE130" s="82"/>
      <c r="AF130" s="17" t="str">
        <f t="shared" si="1"/>
        <v>-</v>
      </c>
      <c r="AG130" s="81">
        <f>IF($U130="","-",AD130+Timeframes!$E$3)</f>
        <v>42215</v>
      </c>
      <c r="AH130" s="82"/>
      <c r="AI130" s="17" t="str">
        <f t="shared" si="2"/>
        <v>-</v>
      </c>
      <c r="AJ130" s="81">
        <f>IF($U130="","-",AG130+Timeframes!$F$3)</f>
        <v>42395</v>
      </c>
      <c r="AK130" s="82"/>
      <c r="AL130" s="17" t="str">
        <f t="shared" si="3"/>
        <v>-</v>
      </c>
      <c r="AM130" s="81">
        <f>IF($U130="","-",AJ130+Timeframes!$G$3)</f>
        <v>42575</v>
      </c>
      <c r="AN130" s="82"/>
      <c r="AO130" s="17" t="str">
        <f t="shared" si="4"/>
        <v>-</v>
      </c>
      <c r="AP130" s="81">
        <f>IF($U130="","-",AM130+Timeframes!$H$3)</f>
        <v>42755</v>
      </c>
      <c r="AQ130" s="82"/>
      <c r="AR130" s="82"/>
    </row>
    <row r="131" ht="15.75" customHeight="1">
      <c r="A131" s="36">
        <v>130.0</v>
      </c>
      <c r="B131" s="36" t="str">
        <f>LOOKUP($A131,Students!$A$4:$A$1016,Students!$C$4:$C$1016)</f>
        <v>Truman</v>
      </c>
      <c r="C131" s="36" t="str">
        <f>LOOKUP($A131,Students!$A$4:$A$1016,Students!$D$4:$D$1016)</f>
        <v/>
      </c>
      <c r="D131" s="36" t="str">
        <f>LOOKUP($A131,Students!$A$4:$A$1016,Students!$E$4:$E$1016)</f>
        <v>Pak</v>
      </c>
      <c r="E131" s="36" t="str">
        <f>LOOKUP($A131,Students!$A$4:$A1131,Students!$F$4:$F$1016)</f>
        <v/>
      </c>
      <c r="F131" s="49"/>
      <c r="G131" t="str">
        <f t="shared" si="5"/>
        <v>Truman Pak</v>
      </c>
      <c r="H131" s="101" t="str">
        <f>Lookup($A131, Students!$A$4:$A$1016,Students!$K$4:$K$1016)</f>
        <v>Issaquah</v>
      </c>
      <c r="I131" s="54" t="str">
        <f>Lookup($A131, Students!$A$4:$A$1016,Students!$H$4:$H1131)</f>
        <v>Active</v>
      </c>
      <c r="J131" s="54" t="str">
        <f>Lookup($A131, Students!$A$4:$A$1016,Students!$O$4:$O$1016)</f>
        <v>Child</v>
      </c>
      <c r="K131" s="117" t="str">
        <f>Lookup($A131, Students!$A$4:$A$1016,Students!$N$4:$N$1016)</f>
        <v>1D</v>
      </c>
      <c r="L131" t="str">
        <f>Lookup($A131, Students!$A$4:$A$1016,Students!$M$4:$M$1016)</f>
        <v>6S</v>
      </c>
      <c r="M131" t="str">
        <f>Lookup($A131, Students!$A$4:$A$1016,Students!$AT$4:$AT$1016)</f>
        <v>Student</v>
      </c>
      <c r="N131" s="71">
        <f>Lookup($A131, Students!$A$4:$A$1016,Students!$P$4:$P$1016)</f>
        <v>39071</v>
      </c>
      <c r="O131" s="72">
        <f t="shared" si="6"/>
        <v>42917</v>
      </c>
      <c r="P131">
        <f>Lookup($A131, Students!$A$4:$A$1016,Students!$Q$4:$Q$1016)</f>
        <v>10</v>
      </c>
      <c r="U131" s="71">
        <f>Lookup($A131, Students!$A$4:$A$1016,Students!$G$4:$G$1016)</f>
        <v>41518</v>
      </c>
      <c r="V131" s="76">
        <f t="shared" si="7"/>
        <v>9</v>
      </c>
      <c r="W131" s="76">
        <f t="shared" si="8"/>
        <v>2013</v>
      </c>
      <c r="X131" s="81">
        <f>IF($U131="","-",U131+Timeframes!$B$3)</f>
        <v>41563</v>
      </c>
      <c r="Y131" s="82"/>
      <c r="Z131" s="17" t="str">
        <f t="shared" si="9"/>
        <v>-</v>
      </c>
      <c r="AA131" s="81">
        <f>IF($U131="","-",X131+Timeframes!$C$3)</f>
        <v>41608</v>
      </c>
      <c r="AB131" s="82"/>
      <c r="AC131" s="17" t="str">
        <f t="shared" si="10"/>
        <v>-</v>
      </c>
      <c r="AD131" s="81">
        <f>IF($U131="","-",AA131+Timeframes!$D$3)</f>
        <v>41668</v>
      </c>
      <c r="AE131" s="82"/>
      <c r="AF131" s="17" t="str">
        <f t="shared" si="1"/>
        <v>-</v>
      </c>
      <c r="AG131" s="81">
        <f>IF($U131="","-",AD131+Timeframes!$E$3)</f>
        <v>41728</v>
      </c>
      <c r="AH131" s="82"/>
      <c r="AI131" s="17" t="str">
        <f t="shared" si="2"/>
        <v>-</v>
      </c>
      <c r="AJ131" s="81">
        <f>IF($U131="","-",AG131+Timeframes!$F$3)</f>
        <v>41908</v>
      </c>
      <c r="AK131" s="82"/>
      <c r="AL131" s="17" t="str">
        <f t="shared" si="3"/>
        <v>-</v>
      </c>
      <c r="AM131" s="81">
        <f>IF($U131="","-",AJ131+Timeframes!$G$3)</f>
        <v>42088</v>
      </c>
      <c r="AN131" s="82"/>
      <c r="AO131" s="17" t="str">
        <f t="shared" si="4"/>
        <v>-</v>
      </c>
      <c r="AP131" s="81">
        <f>IF($U131="","-",AM131+Timeframes!$H$3)</f>
        <v>42268</v>
      </c>
      <c r="AQ131" s="82"/>
      <c r="AR131" s="82"/>
    </row>
    <row r="132" ht="15.75" customHeight="1">
      <c r="A132" s="36">
        <v>131.0</v>
      </c>
      <c r="B132" s="36" t="str">
        <f>LOOKUP($A132,Students!$A$4:$A$1016,Students!$C$4:$C$1016)</f>
        <v>Andrew</v>
      </c>
      <c r="C132" s="36" t="str">
        <f>LOOKUP($A132,Students!$A$4:$A$1016,Students!$D$4:$D$1016)</f>
        <v/>
      </c>
      <c r="D132" s="36" t="str">
        <f>LOOKUP($A132,Students!$A$4:$A$1016,Students!$E$4:$E$1016)</f>
        <v>Perry</v>
      </c>
      <c r="E132" s="36" t="str">
        <f>LOOKUP($A132,Students!$A$4:$A1132,Students!$F$4:$F$1016)</f>
        <v/>
      </c>
      <c r="F132" s="49"/>
      <c r="G132" t="str">
        <f t="shared" si="5"/>
        <v>Andrew Perry</v>
      </c>
      <c r="H132" s="101" t="str">
        <f>Lookup($A132, Students!$A$4:$A$1016,Students!$K$4:$K$1016)</f>
        <v>Issaquah</v>
      </c>
      <c r="I132" s="54" t="str">
        <f>Lookup($A132, Students!$A$4:$A$1016,Students!$H$4:$H1132)</f>
        <v>Inactive</v>
      </c>
      <c r="J132" s="54" t="str">
        <f>Lookup($A132, Students!$A$4:$A$1016,Students!$O$4:$O$1016)</f>
        <v>Adult</v>
      </c>
      <c r="K132" s="117" t="str">
        <f>Lookup($A132, Students!$A$4:$A$1016,Students!$N$4:$N$1016)</f>
        <v>1D</v>
      </c>
      <c r="L132" s="101" t="str">
        <f>Lookup($A132, Students!$A$4:$A$1016,Students!$M$4:$M$1016)</f>
        <v>2S</v>
      </c>
      <c r="M132" s="101" t="str">
        <f>Lookup($A132, Students!$A$4:$A$1016,Students!$AT$4:$AT$1016)</f>
        <v/>
      </c>
      <c r="N132" s="71">
        <f>Lookup($A132, Students!$A$4:$A$1016,Students!$P$4:$P$1016)</f>
        <v>23256</v>
      </c>
      <c r="O132" s="72">
        <f t="shared" si="6"/>
        <v>42917</v>
      </c>
      <c r="P132">
        <f>Lookup($A132, Students!$A$4:$A$1016,Students!$Q$4:$Q$1016)</f>
        <v>53</v>
      </c>
      <c r="U132" s="71">
        <f>Lookup($A132, Students!$A$4:$A$1016,Students!$G$4:$G$1016)</f>
        <v>40909</v>
      </c>
      <c r="V132" s="76">
        <f t="shared" si="7"/>
        <v>1</v>
      </c>
      <c r="W132" s="76">
        <f t="shared" si="8"/>
        <v>2012</v>
      </c>
      <c r="X132" s="81">
        <f>IF($U132="","-",U132+Timeframes!$B$3)</f>
        <v>40954</v>
      </c>
      <c r="Y132" s="82"/>
      <c r="Z132" s="17" t="str">
        <f t="shared" si="9"/>
        <v>-</v>
      </c>
      <c r="AA132" s="81">
        <f>IF($U132="","-",X132+Timeframes!$C$3)</f>
        <v>40999</v>
      </c>
      <c r="AB132" s="82"/>
      <c r="AC132" s="17" t="str">
        <f t="shared" si="10"/>
        <v>-</v>
      </c>
      <c r="AD132" s="81">
        <f>IF($U132="","-",AA132+Timeframes!$D$3)</f>
        <v>41059</v>
      </c>
      <c r="AE132" s="82"/>
      <c r="AF132" s="17" t="str">
        <f t="shared" si="1"/>
        <v>-</v>
      </c>
      <c r="AG132" s="81">
        <f>IF($U132="","-",AD132+Timeframes!$E$3)</f>
        <v>41119</v>
      </c>
      <c r="AH132" s="82"/>
      <c r="AI132" s="17" t="str">
        <f t="shared" si="2"/>
        <v>-</v>
      </c>
      <c r="AJ132" s="81">
        <f>IF($U132="","-",AG132+Timeframes!$F$3)</f>
        <v>41299</v>
      </c>
      <c r="AK132" s="82"/>
      <c r="AL132" s="17" t="str">
        <f t="shared" si="3"/>
        <v>-</v>
      </c>
      <c r="AM132" s="81">
        <f>IF($U132="","-",AJ132+Timeframes!$G$3)</f>
        <v>41479</v>
      </c>
      <c r="AN132" s="82"/>
      <c r="AO132" s="17" t="str">
        <f t="shared" si="4"/>
        <v>-</v>
      </c>
      <c r="AP132" s="81">
        <f>IF($U132="","-",AM132+Timeframes!$H$3)</f>
        <v>41659</v>
      </c>
      <c r="AQ132" s="82"/>
      <c r="AR132" s="82"/>
    </row>
    <row r="133" ht="15.75" customHeight="1">
      <c r="A133" s="36">
        <v>132.0</v>
      </c>
      <c r="B133" s="36" t="str">
        <f>LOOKUP($A133,Students!$A$4:$A$1016,Students!$C$4:$C$1016)</f>
        <v>Nathan</v>
      </c>
      <c r="C133" s="36" t="str">
        <f>LOOKUP($A133,Students!$A$4:$A$1016,Students!$D$4:$D$1016)</f>
        <v/>
      </c>
      <c r="D133" s="36" t="str">
        <f>LOOKUP($A133,Students!$A$4:$A$1016,Students!$E$4:$E$1016)</f>
        <v>Perry</v>
      </c>
      <c r="E133" s="36" t="str">
        <f>LOOKUP($A133,Students!$A$4:$A1133,Students!$F$4:$F$1016)</f>
        <v/>
      </c>
      <c r="F133" s="49"/>
      <c r="G133" t="str">
        <f t="shared" si="5"/>
        <v>Nathan Perry</v>
      </c>
      <c r="H133" s="101" t="str">
        <f>Lookup($A133, Students!$A$4:$A$1016,Students!$K$4:$K$1016)</f>
        <v>Issaquah</v>
      </c>
      <c r="I133" s="54" t="str">
        <f>Lookup($A133, Students!$A$4:$A$1016,Students!$H$4:$H1133)</f>
        <v>Inactive</v>
      </c>
      <c r="J133" s="54" t="str">
        <f>Lookup($A133, Students!$A$4:$A$1016,Students!$O$4:$O$1016)</f>
        <v>Junior</v>
      </c>
      <c r="K133" s="117" t="str">
        <f>Lookup($A133, Students!$A$4:$A$1016,Students!$N$4:$N$1016)</f>
        <v>1D</v>
      </c>
      <c r="L133" s="101" t="str">
        <f>Lookup($A133, Students!$A$4:$A$1016,Students!$M$4:$M$1016)</f>
        <v>5S</v>
      </c>
      <c r="M133" t="str">
        <f>Lookup($A133, Students!$A$4:$A$1016,Students!$AT$4:$AT$1016)</f>
        <v>Student</v>
      </c>
      <c r="N133" s="71" t="str">
        <f>Lookup($A133, Students!$A$4:$A$1016,Students!$P$4:$P$1016)</f>
        <v/>
      </c>
      <c r="O133" s="72">
        <f t="shared" si="6"/>
        <v>42917</v>
      </c>
      <c r="P133">
        <f>Lookup($A133, Students!$A$4:$A$1016,Students!$Q$4:$Q$1016)</f>
        <v>117</v>
      </c>
      <c r="U133" s="71">
        <f>Lookup($A133, Students!$A$4:$A$1016,Students!$G$4:$G$1016)</f>
        <v>40909</v>
      </c>
      <c r="V133" s="76">
        <f t="shared" si="7"/>
        <v>1</v>
      </c>
      <c r="W133" s="76">
        <f t="shared" si="8"/>
        <v>2012</v>
      </c>
      <c r="X133" s="81">
        <f>IF($U133="","-",U133+Timeframes!$B$3)</f>
        <v>40954</v>
      </c>
      <c r="Y133" s="82"/>
      <c r="Z133" s="17" t="str">
        <f t="shared" si="9"/>
        <v>-</v>
      </c>
      <c r="AA133" s="81">
        <f>IF($U133="","-",X133+Timeframes!$C$3)</f>
        <v>40999</v>
      </c>
      <c r="AB133" s="82"/>
      <c r="AC133" s="17" t="str">
        <f t="shared" si="10"/>
        <v>-</v>
      </c>
      <c r="AD133" s="81">
        <f>IF($U133="","-",AA133+Timeframes!$D$3)</f>
        <v>41059</v>
      </c>
      <c r="AE133" s="82"/>
      <c r="AF133" s="17" t="str">
        <f t="shared" si="1"/>
        <v>-</v>
      </c>
      <c r="AG133" s="81">
        <f>IF($U133="","-",AD133+Timeframes!$E$3)</f>
        <v>41119</v>
      </c>
      <c r="AH133" s="82"/>
      <c r="AI133" s="17" t="str">
        <f t="shared" si="2"/>
        <v>-</v>
      </c>
      <c r="AJ133" s="81">
        <f>IF($U133="","-",AG133+Timeframes!$F$3)</f>
        <v>41299</v>
      </c>
      <c r="AK133" s="82"/>
      <c r="AL133" s="17" t="str">
        <f t="shared" si="3"/>
        <v>-</v>
      </c>
      <c r="AM133" s="81">
        <f>IF($U133="","-",AJ133+Timeframes!$G$3)</f>
        <v>41479</v>
      </c>
      <c r="AN133" s="82"/>
      <c r="AO133" s="17" t="str">
        <f t="shared" si="4"/>
        <v>-</v>
      </c>
      <c r="AP133" s="81">
        <f>IF($U133="","-",AM133+Timeframes!$H$3)</f>
        <v>41659</v>
      </c>
      <c r="AQ133" s="82"/>
      <c r="AR133" s="82"/>
    </row>
    <row r="134" ht="15.75" customHeight="1">
      <c r="A134" s="36">
        <v>133.0</v>
      </c>
      <c r="B134" s="36" t="str">
        <f>LOOKUP($A134,Students!$A$4:$A$1016,Students!$C$4:$C$1016)</f>
        <v>Sam</v>
      </c>
      <c r="C134" s="36" t="str">
        <f>LOOKUP($A134,Students!$A$4:$A$1016,Students!$D$4:$D$1016)</f>
        <v/>
      </c>
      <c r="D134" s="36" t="str">
        <f>LOOKUP($A134,Students!$A$4:$A$1016,Students!$E$4:$E$1016)</f>
        <v>Perry</v>
      </c>
      <c r="E134" s="36" t="str">
        <f>LOOKUP($A134,Students!$A$4:$A1134,Students!$F$4:$F$1016)</f>
        <v/>
      </c>
      <c r="F134" s="49"/>
      <c r="G134" t="str">
        <f t="shared" si="5"/>
        <v>Sam Perry</v>
      </c>
      <c r="H134" s="101" t="str">
        <f>Lookup($A134, Students!$A$4:$A$1016,Students!$K$4:$K$1016)</f>
        <v>Issaquah</v>
      </c>
      <c r="I134" s="54" t="str">
        <f>Lookup($A134, Students!$A$4:$A$1016,Students!$H$4:$H1134)</f>
        <v>Inactive</v>
      </c>
      <c r="J134" s="54" t="str">
        <f>Lookup($A134, Students!$A$4:$A$1016,Students!$O$4:$O$1016)</f>
        <v>Junior</v>
      </c>
      <c r="K134" s="117" t="str">
        <f>Lookup($A134, Students!$A$4:$A$1016,Students!$N$4:$N$1016)</f>
        <v>1D</v>
      </c>
      <c r="L134" s="101" t="str">
        <f>Lookup($A134, Students!$A$4:$A$1016,Students!$M$4:$M$1016)</f>
        <v>1S</v>
      </c>
      <c r="M134" t="str">
        <f>Lookup($A134, Students!$A$4:$A$1016,Students!$AT$4:$AT$1016)</f>
        <v>Student</v>
      </c>
      <c r="N134" s="71">
        <f>Lookup($A134, Students!$A$4:$A$1016,Students!$P$4:$P$1016)</f>
        <v>36954</v>
      </c>
      <c r="O134" s="72">
        <f t="shared" si="6"/>
        <v>42917</v>
      </c>
      <c r="P134">
        <f>Lookup($A134, Students!$A$4:$A$1016,Students!$Q$4:$Q$1016)</f>
        <v>16</v>
      </c>
      <c r="U134" s="71">
        <f>Lookup($A134, Students!$A$4:$A$1016,Students!$G$4:$G$1016)</f>
        <v>42339</v>
      </c>
      <c r="V134" s="76">
        <f t="shared" si="7"/>
        <v>12</v>
      </c>
      <c r="W134" s="76">
        <f t="shared" si="8"/>
        <v>2015</v>
      </c>
      <c r="X134" s="81">
        <f>IF($U134="","-",U134+Timeframes!$B$3)</f>
        <v>42384</v>
      </c>
      <c r="Y134" s="82"/>
      <c r="Z134" s="17" t="str">
        <f t="shared" si="9"/>
        <v>-</v>
      </c>
      <c r="AA134" s="81">
        <f>IF($U134="","-",X134+Timeframes!$C$3)</f>
        <v>42429</v>
      </c>
      <c r="AB134" s="82"/>
      <c r="AC134" s="17" t="str">
        <f t="shared" si="10"/>
        <v>-</v>
      </c>
      <c r="AD134" s="81">
        <f>IF($U134="","-",AA134+Timeframes!$D$3)</f>
        <v>42489</v>
      </c>
      <c r="AE134" s="82"/>
      <c r="AF134" s="17" t="str">
        <f t="shared" si="1"/>
        <v>-</v>
      </c>
      <c r="AG134" s="81">
        <f>IF($U134="","-",AD134+Timeframes!$E$3)</f>
        <v>42549</v>
      </c>
      <c r="AH134" s="82"/>
      <c r="AI134" s="17" t="str">
        <f t="shared" si="2"/>
        <v>-</v>
      </c>
      <c r="AJ134" s="81">
        <f>IF($U134="","-",AG134+Timeframes!$F$3)</f>
        <v>42729</v>
      </c>
      <c r="AK134" s="82"/>
      <c r="AL134" s="17" t="str">
        <f t="shared" si="3"/>
        <v>-</v>
      </c>
      <c r="AM134" s="81">
        <f>IF($U134="","-",AJ134+Timeframes!$G$3)</f>
        <v>42909</v>
      </c>
      <c r="AN134" s="82"/>
      <c r="AO134" s="17" t="str">
        <f t="shared" si="4"/>
        <v>-</v>
      </c>
      <c r="AP134" s="81">
        <f>IF($U134="","-",AM134+Timeframes!$H$3)</f>
        <v>43089</v>
      </c>
      <c r="AQ134" s="82"/>
      <c r="AR134" s="82"/>
    </row>
    <row r="135" ht="15.75" customHeight="1">
      <c r="A135" s="36">
        <v>134.0</v>
      </c>
      <c r="B135" s="36" t="str">
        <f>LOOKUP($A135,Students!$A$4:$A$1016,Students!$C$4:$C$1016)</f>
        <v>Katya</v>
      </c>
      <c r="C135" s="36" t="str">
        <f>LOOKUP($A135,Students!$A$4:$A$1016,Students!$D$4:$D$1016)</f>
        <v/>
      </c>
      <c r="D135" s="36" t="str">
        <f>LOOKUP($A135,Students!$A$4:$A$1016,Students!$E$4:$E$1016)</f>
        <v>Radkevich</v>
      </c>
      <c r="E135" s="36" t="str">
        <f>LOOKUP($A135,Students!$A$4:$A1135,Students!$F$4:$F$1016)</f>
        <v/>
      </c>
      <c r="F135" s="49"/>
      <c r="G135" t="str">
        <f t="shared" si="5"/>
        <v>Katya Radkevich</v>
      </c>
      <c r="H135" s="101" t="str">
        <f>Lookup($A135, Students!$A$4:$A$1016,Students!$K$4:$K$1016)</f>
        <v>Issaquah</v>
      </c>
      <c r="I135" s="54" t="str">
        <f>Lookup($A135, Students!$A$4:$A$1016,Students!$H$4:$H1135)</f>
        <v>Inactive</v>
      </c>
      <c r="J135" s="54" t="str">
        <f>Lookup($A135, Students!$A$4:$A$1016,Students!$O$4:$O$1016)</f>
        <v>Adult</v>
      </c>
      <c r="K135" s="117" t="str">
        <f>Lookup($A135, Students!$A$4:$A$1016,Students!$N$4:$N$1016)</f>
        <v>1D</v>
      </c>
      <c r="L135" s="101" t="str">
        <f>Lookup($A135, Students!$A$4:$A$1016,Students!$M$4:$M$1016)</f>
        <v>1S</v>
      </c>
      <c r="M135" s="101" t="str">
        <f>Lookup($A135, Students!$A$4:$A$1016,Students!$AT$4:$AT$1016)</f>
        <v/>
      </c>
      <c r="N135" s="71">
        <f>Lookup($A135, Students!$A$4:$A$1016,Students!$P$4:$P$1016)</f>
        <v>28170</v>
      </c>
      <c r="O135" s="72">
        <f t="shared" si="6"/>
        <v>42917</v>
      </c>
      <c r="P135">
        <f>Lookup($A135, Students!$A$4:$A$1016,Students!$Q$4:$Q$1016)</f>
        <v>40</v>
      </c>
      <c r="U135" s="71">
        <f>Lookup($A135, Students!$A$4:$A$1016,Students!$G$4:$G$1016)</f>
        <v>42248</v>
      </c>
      <c r="V135" s="76">
        <f t="shared" si="7"/>
        <v>9</v>
      </c>
      <c r="W135" s="76">
        <f t="shared" si="8"/>
        <v>2015</v>
      </c>
      <c r="X135" s="81">
        <f>IF($U135="","-",U135+Timeframes!$B$3)</f>
        <v>42293</v>
      </c>
      <c r="Y135" s="82"/>
      <c r="Z135" s="17" t="str">
        <f t="shared" si="9"/>
        <v>-</v>
      </c>
      <c r="AA135" s="81">
        <f>IF($U135="","-",X135+Timeframes!$C$3)</f>
        <v>42338</v>
      </c>
      <c r="AB135" s="82"/>
      <c r="AC135" s="17" t="str">
        <f t="shared" si="10"/>
        <v>-</v>
      </c>
      <c r="AD135" s="81">
        <f>IF($U135="","-",AA135+Timeframes!$D$3)</f>
        <v>42398</v>
      </c>
      <c r="AE135" s="82"/>
      <c r="AF135" s="17" t="str">
        <f t="shared" si="1"/>
        <v>-</v>
      </c>
      <c r="AG135" s="81">
        <f>IF($U135="","-",AD135+Timeframes!$E$3)</f>
        <v>42458</v>
      </c>
      <c r="AH135" s="82"/>
      <c r="AI135" s="17" t="str">
        <f t="shared" si="2"/>
        <v>-</v>
      </c>
      <c r="AJ135" s="81">
        <f>IF($U135="","-",AG135+Timeframes!$F$3)</f>
        <v>42638</v>
      </c>
      <c r="AK135" s="82"/>
      <c r="AL135" s="17" t="str">
        <f t="shared" si="3"/>
        <v>-</v>
      </c>
      <c r="AM135" s="81">
        <f>IF($U135="","-",AJ135+Timeframes!$G$3)</f>
        <v>42818</v>
      </c>
      <c r="AN135" s="82"/>
      <c r="AO135" s="17" t="str">
        <f t="shared" si="4"/>
        <v>-</v>
      </c>
      <c r="AP135" s="81">
        <f>IF($U135="","-",AM135+Timeframes!$H$3)</f>
        <v>42998</v>
      </c>
      <c r="AQ135" s="82"/>
      <c r="AR135" s="82"/>
    </row>
    <row r="136" ht="15.75" customHeight="1">
      <c r="A136" s="36">
        <v>135.0</v>
      </c>
      <c r="B136" s="36" t="str">
        <f>LOOKUP($A136,Students!$A$4:$A$1016,Students!$C$4:$C$1016)</f>
        <v>Irina</v>
      </c>
      <c r="C136" s="36" t="str">
        <f>LOOKUP($A136,Students!$A$4:$A$1016,Students!$D$4:$D$1016)</f>
        <v/>
      </c>
      <c r="D136" s="36" t="str">
        <f>LOOKUP($A136,Students!$A$4:$A$1016,Students!$E$4:$E$1016)</f>
        <v>Raskovalov</v>
      </c>
      <c r="E136" s="36" t="str">
        <f>LOOKUP($A136,Students!$A$4:$A1136,Students!$F$4:$F$1016)</f>
        <v/>
      </c>
      <c r="F136" s="49"/>
      <c r="G136" t="str">
        <f t="shared" si="5"/>
        <v>Irina Raskovalov</v>
      </c>
      <c r="H136" s="101" t="str">
        <f>Lookup($A136, Students!$A$4:$A$1016,Students!$K$4:$K$1016)</f>
        <v>Issaquah</v>
      </c>
      <c r="I136" s="54" t="str">
        <f>Lookup($A136, Students!$A$4:$A$1016,Students!$H$4:$H1136)</f>
        <v>Dropped</v>
      </c>
      <c r="J136" s="54" t="str">
        <f>Lookup($A136, Students!$A$4:$A$1016,Students!$O$4:$O$1016)</f>
        <v>Child</v>
      </c>
      <c r="K136" s="117" t="str">
        <f>Lookup($A136, Students!$A$4:$A$1016,Students!$N$4:$N$1016)</f>
        <v>1D</v>
      </c>
      <c r="L136" s="101" t="str">
        <f>Lookup($A136, Students!$A$4:$A$1016,Students!$M$4:$M$1016)</f>
        <v>WB</v>
      </c>
      <c r="M136" t="str">
        <f>Lookup($A136, Students!$A$4:$A$1016,Students!$AT$4:$AT$1016)</f>
        <v>Student</v>
      </c>
      <c r="N136" s="71" t="str">
        <f>Lookup($A136, Students!$A$4:$A$1016,Students!$P$4:$P$1016)</f>
        <v/>
      </c>
      <c r="O136" s="72">
        <f t="shared" si="6"/>
        <v>42917</v>
      </c>
      <c r="P136">
        <f>Lookup($A136, Students!$A$4:$A$1016,Students!$Q$4:$Q$1016)</f>
        <v>117</v>
      </c>
      <c r="U136" s="71" t="str">
        <f>Lookup($A136, Students!$A$4:$A$1016,Students!$G$4:$G$1016)</f>
        <v/>
      </c>
      <c r="V136" s="76">
        <f t="shared" si="7"/>
        <v>12</v>
      </c>
      <c r="W136" s="76">
        <f t="shared" si="8"/>
        <v>1899</v>
      </c>
      <c r="X136" s="81" t="str">
        <f>IF($U136="","-",U136+Timeframes!$B$3)</f>
        <v>-</v>
      </c>
      <c r="Y136" s="82"/>
      <c r="Z136" s="17" t="str">
        <f t="shared" si="9"/>
        <v>-</v>
      </c>
      <c r="AA136" s="81" t="str">
        <f>IF($U136="","-",X136+Timeframes!$C$3)</f>
        <v>-</v>
      </c>
      <c r="AB136" s="82"/>
      <c r="AC136" s="17" t="str">
        <f t="shared" si="10"/>
        <v>-</v>
      </c>
      <c r="AD136" s="81" t="str">
        <f>IF($U136="","-",AA136+Timeframes!$D$3)</f>
        <v>-</v>
      </c>
      <c r="AE136" s="82"/>
      <c r="AF136" s="17" t="str">
        <f t="shared" si="1"/>
        <v>-</v>
      </c>
      <c r="AG136" s="81" t="str">
        <f>IF($U136="","-",AD136+Timeframes!$E$3)</f>
        <v>-</v>
      </c>
      <c r="AH136" s="82"/>
      <c r="AI136" s="17" t="str">
        <f t="shared" si="2"/>
        <v>-</v>
      </c>
      <c r="AJ136" s="81" t="str">
        <f>IF($U136="","-",AG136+Timeframes!$F$3)</f>
        <v>-</v>
      </c>
      <c r="AK136" s="82"/>
      <c r="AL136" s="17" t="str">
        <f t="shared" si="3"/>
        <v>-</v>
      </c>
      <c r="AM136" s="81" t="str">
        <f>IF($U136="","-",AJ136+Timeframes!$G$3)</f>
        <v>-</v>
      </c>
      <c r="AN136" s="82"/>
      <c r="AO136" s="17" t="str">
        <f t="shared" si="4"/>
        <v>-</v>
      </c>
      <c r="AP136" s="81" t="str">
        <f>IF($U136="","-",AM136+Timeframes!$H$3)</f>
        <v>-</v>
      </c>
      <c r="AQ136" s="82"/>
      <c r="AR136" s="82"/>
    </row>
    <row r="137" ht="15.75" customHeight="1">
      <c r="A137" s="36">
        <v>136.0</v>
      </c>
      <c r="B137" s="36" t="str">
        <f>LOOKUP($A137,Students!$A$4:$A$1016,Students!$C$4:$C$1016)</f>
        <v>Pasha</v>
      </c>
      <c r="C137" s="36" t="str">
        <f>LOOKUP($A137,Students!$A$4:$A$1016,Students!$D$4:$D$1016)</f>
        <v/>
      </c>
      <c r="D137" s="36" t="str">
        <f>LOOKUP($A137,Students!$A$4:$A$1016,Students!$E$4:$E$1016)</f>
        <v>Raskovalov</v>
      </c>
      <c r="E137" s="36" t="str">
        <f>LOOKUP($A137,Students!$A$4:$A1137,Students!$F$4:$F$1016)</f>
        <v/>
      </c>
      <c r="F137" s="49"/>
      <c r="G137" t="str">
        <f t="shared" si="5"/>
        <v>Pasha Raskovalov</v>
      </c>
      <c r="H137" s="101" t="str">
        <f>Lookup($A137, Students!$A$4:$A$1016,Students!$K$4:$K$1016)</f>
        <v>Issaquah</v>
      </c>
      <c r="I137" s="54" t="str">
        <f>Lookup($A137, Students!$A$4:$A$1016,Students!$H$4:$H1137)</f>
        <v>Dropped</v>
      </c>
      <c r="J137" s="54" t="str">
        <f>Lookup($A137, Students!$A$4:$A$1016,Students!$O$4:$O$1016)</f>
        <v>Child</v>
      </c>
      <c r="K137" s="117" t="str">
        <f>Lookup($A137, Students!$A$4:$A$1016,Students!$N$4:$N$1016)</f>
        <v>1D</v>
      </c>
      <c r="L137" s="101" t="str">
        <f>Lookup($A137, Students!$A$4:$A$1016,Students!$M$4:$M$1016)</f>
        <v>3S</v>
      </c>
      <c r="M137" t="str">
        <f>Lookup($A137, Students!$A$4:$A$1016,Students!$AT$4:$AT$1016)</f>
        <v>Student</v>
      </c>
      <c r="N137" s="71">
        <f>Lookup($A137, Students!$A$4:$A$1016,Students!$P$4:$P$1016)</f>
        <v>38532</v>
      </c>
      <c r="O137" s="72">
        <f t="shared" si="6"/>
        <v>42917</v>
      </c>
      <c r="P137">
        <f>Lookup($A137, Students!$A$4:$A$1016,Students!$Q$4:$Q$1016)</f>
        <v>12</v>
      </c>
      <c r="U137" s="71">
        <f>Lookup($A137, Students!$A$4:$A$1016,Students!$G$4:$G$1016)</f>
        <v>41365</v>
      </c>
      <c r="V137" s="76">
        <f t="shared" si="7"/>
        <v>4</v>
      </c>
      <c r="W137" s="76">
        <f t="shared" si="8"/>
        <v>2013</v>
      </c>
      <c r="X137" s="81">
        <f>IF($U137="","-",U137+Timeframes!$B$3)</f>
        <v>41410</v>
      </c>
      <c r="Y137" s="82"/>
      <c r="Z137" s="17" t="str">
        <f t="shared" si="9"/>
        <v>-</v>
      </c>
      <c r="AA137" s="81">
        <f>IF($U137="","-",X137+Timeframes!$C$3)</f>
        <v>41455</v>
      </c>
      <c r="AB137" s="82"/>
      <c r="AC137" s="17" t="str">
        <f t="shared" si="10"/>
        <v>-</v>
      </c>
      <c r="AD137" s="81">
        <f>IF($U137="","-",AA137+Timeframes!$D$3)</f>
        <v>41515</v>
      </c>
      <c r="AE137" s="82"/>
      <c r="AF137" s="17" t="str">
        <f t="shared" si="1"/>
        <v>-</v>
      </c>
      <c r="AG137" s="81">
        <f>IF($U137="","-",AD137+Timeframes!$E$3)</f>
        <v>41575</v>
      </c>
      <c r="AH137" s="82"/>
      <c r="AI137" s="17" t="str">
        <f t="shared" si="2"/>
        <v>-</v>
      </c>
      <c r="AJ137" s="81">
        <f>IF($U137="","-",AG137+Timeframes!$F$3)</f>
        <v>41755</v>
      </c>
      <c r="AK137" s="82"/>
      <c r="AL137" s="17" t="str">
        <f t="shared" si="3"/>
        <v>-</v>
      </c>
      <c r="AM137" s="81">
        <f>IF($U137="","-",AJ137+Timeframes!$G$3)</f>
        <v>41935</v>
      </c>
      <c r="AN137" s="82"/>
      <c r="AO137" s="17" t="str">
        <f t="shared" si="4"/>
        <v>-</v>
      </c>
      <c r="AP137" s="81">
        <f>IF($U137="","-",AM137+Timeframes!$H$3)</f>
        <v>42115</v>
      </c>
      <c r="AQ137" s="82"/>
      <c r="AR137" s="82"/>
    </row>
    <row r="138" ht="15.75" customHeight="1">
      <c r="A138" s="36">
        <v>137.0</v>
      </c>
      <c r="B138" s="36" t="str">
        <f>LOOKUP($A138,Students!$A$4:$A$1016,Students!$C$4:$C$1016)</f>
        <v>Sarah</v>
      </c>
      <c r="C138" s="36" t="str">
        <f>LOOKUP($A138,Students!$A$4:$A$1016,Students!$D$4:$D$1016)</f>
        <v/>
      </c>
      <c r="D138" s="36" t="str">
        <f>LOOKUP($A138,Students!$A$4:$A$1016,Students!$E$4:$E$1016)</f>
        <v>Reecer</v>
      </c>
      <c r="E138" s="36" t="str">
        <f>LOOKUP($A138,Students!$A$4:$A1138,Students!$F$4:$F$1016)</f>
        <v/>
      </c>
      <c r="F138" s="49"/>
      <c r="G138" t="str">
        <f t="shared" si="5"/>
        <v>Sarah Reecer</v>
      </c>
      <c r="H138" s="101" t="str">
        <f>Lookup($A138, Students!$A$4:$A$1016,Students!$K$4:$K$1016)</f>
        <v>Issaquah</v>
      </c>
      <c r="I138" s="54" t="str">
        <f>Lookup($A138, Students!$A$4:$A$1016,Students!$H$4:$H1138)</f>
        <v>Dropped</v>
      </c>
      <c r="J138" s="54" t="str">
        <f>Lookup($A138, Students!$A$4:$A$1016,Students!$O$4:$O$1016)</f>
        <v>Adult</v>
      </c>
      <c r="K138" s="117" t="str">
        <f>Lookup($A138, Students!$A$4:$A$1016,Students!$N$4:$N$1016)</f>
        <v>1D</v>
      </c>
      <c r="L138" s="101" t="str">
        <f>Lookup($A138, Students!$A$4:$A$1016,Students!$M$4:$M$1016)</f>
        <v>1S</v>
      </c>
      <c r="M138" s="101" t="str">
        <f>Lookup($A138, Students!$A$4:$A$1016,Students!$AT$4:$AT$1016)</f>
        <v/>
      </c>
      <c r="N138" s="71" t="str">
        <f>Lookup($A138, Students!$A$4:$A$1016,Students!$P$4:$P$1016)</f>
        <v/>
      </c>
      <c r="O138" s="72">
        <f t="shared" si="6"/>
        <v>42917</v>
      </c>
      <c r="P138">
        <f>Lookup($A138, Students!$A$4:$A$1016,Students!$Q$4:$Q$1016)</f>
        <v>117</v>
      </c>
      <c r="U138" s="71" t="str">
        <f>Lookup($A138, Students!$A$4:$A$1016,Students!$G$4:$G$1016)</f>
        <v/>
      </c>
      <c r="V138" s="76">
        <f t="shared" si="7"/>
        <v>12</v>
      </c>
      <c r="W138" s="76">
        <f t="shared" si="8"/>
        <v>1899</v>
      </c>
      <c r="X138" s="81" t="str">
        <f>IF($U138="","-",U138+Timeframes!$B$3)</f>
        <v>-</v>
      </c>
      <c r="Y138" s="82"/>
      <c r="Z138" s="17" t="str">
        <f t="shared" si="9"/>
        <v>-</v>
      </c>
      <c r="AA138" s="81" t="str">
        <f>IF($U138="","-",X138+Timeframes!$C$3)</f>
        <v>-</v>
      </c>
      <c r="AB138" s="82"/>
      <c r="AC138" s="17" t="str">
        <f t="shared" si="10"/>
        <v>-</v>
      </c>
      <c r="AD138" s="81" t="str">
        <f>IF($U138="","-",AA138+Timeframes!$D$3)</f>
        <v>-</v>
      </c>
      <c r="AE138" s="82"/>
      <c r="AF138" s="17" t="str">
        <f t="shared" si="1"/>
        <v>-</v>
      </c>
      <c r="AG138" s="81" t="str">
        <f>IF($U138="","-",AD138+Timeframes!$E$3)</f>
        <v>-</v>
      </c>
      <c r="AH138" s="82"/>
      <c r="AI138" s="17" t="str">
        <f t="shared" si="2"/>
        <v>-</v>
      </c>
      <c r="AJ138" s="81" t="str">
        <f>IF($U138="","-",AG138+Timeframes!$F$3)</f>
        <v>-</v>
      </c>
      <c r="AK138" s="82"/>
      <c r="AL138" s="17" t="str">
        <f t="shared" si="3"/>
        <v>-</v>
      </c>
      <c r="AM138" s="81" t="str">
        <f>IF($U138="","-",AJ138+Timeframes!$G$3)</f>
        <v>-</v>
      </c>
      <c r="AN138" s="82"/>
      <c r="AO138" s="17" t="str">
        <f t="shared" si="4"/>
        <v>-</v>
      </c>
      <c r="AP138" s="81" t="str">
        <f>IF($U138="","-",AM138+Timeframes!$H$3)</f>
        <v>-</v>
      </c>
      <c r="AQ138" s="82"/>
      <c r="AR138" s="82"/>
    </row>
    <row r="139" ht="15.75" customHeight="1">
      <c r="A139" s="36">
        <v>138.0</v>
      </c>
      <c r="B139" s="36" t="str">
        <f>LOOKUP($A139,Students!$A$4:$A$1016,Students!$C$4:$C$1016)</f>
        <v>Rahul</v>
      </c>
      <c r="C139" s="36" t="str">
        <f>LOOKUP($A139,Students!$A$4:$A$1016,Students!$D$4:$D$1016)</f>
        <v/>
      </c>
      <c r="D139" s="36" t="str">
        <f>LOOKUP($A139,Students!$A$4:$A$1016,Students!$E$4:$E$1016)</f>
        <v>Rishi</v>
      </c>
      <c r="E139" s="36" t="str">
        <f>LOOKUP($A139,Students!$A$4:$A1139,Students!$F$4:$F$1016)</f>
        <v/>
      </c>
      <c r="F139" s="49"/>
      <c r="G139" t="str">
        <f t="shared" si="5"/>
        <v>Rahul Rishi</v>
      </c>
      <c r="H139" s="101" t="str">
        <f>Lookup($A139, Students!$A$4:$A$1016,Students!$K$4:$K$1016)</f>
        <v>Issaquah</v>
      </c>
      <c r="I139" s="54" t="str">
        <f>Lookup($A139, Students!$A$4:$A$1016,Students!$H$4:$H1139)</f>
        <v>Dropped</v>
      </c>
      <c r="J139" s="54" t="str">
        <f>Lookup($A139, Students!$A$4:$A$1016,Students!$O$4:$O$1016)</f>
        <v>Child</v>
      </c>
      <c r="K139" s="117" t="str">
        <f>Lookup($A139, Students!$A$4:$A$1016,Students!$N$4:$N$1016)</f>
        <v>1D</v>
      </c>
      <c r="L139" s="101" t="str">
        <f>Lookup($A139, Students!$A$4:$A$1016,Students!$M$4:$M$1016)</f>
        <v>3S</v>
      </c>
      <c r="M139" t="str">
        <f>Lookup($A139, Students!$A$4:$A$1016,Students!$AT$4:$AT$1016)</f>
        <v>Student</v>
      </c>
      <c r="N139" s="71" t="str">
        <f>Lookup($A139, Students!$A$4:$A$1016,Students!$P$4:$P$1016)</f>
        <v/>
      </c>
      <c r="O139" s="72">
        <f t="shared" si="6"/>
        <v>42917</v>
      </c>
      <c r="P139">
        <f>Lookup($A139, Students!$A$4:$A$1016,Students!$Q$4:$Q$1016)</f>
        <v>117</v>
      </c>
      <c r="U139" s="71" t="str">
        <f>Lookup($A139, Students!$A$4:$A$1016,Students!$G$4:$G$1016)</f>
        <v/>
      </c>
      <c r="V139" s="76">
        <f t="shared" si="7"/>
        <v>12</v>
      </c>
      <c r="W139" s="76">
        <f t="shared" si="8"/>
        <v>1899</v>
      </c>
      <c r="X139" s="81" t="str">
        <f>IF($U139="","-",U139+Timeframes!$B$3)</f>
        <v>-</v>
      </c>
      <c r="Y139" s="82"/>
      <c r="Z139" s="17" t="str">
        <f t="shared" si="9"/>
        <v>-</v>
      </c>
      <c r="AA139" s="81" t="str">
        <f>IF($U139="","-",X139+Timeframes!$C$3)</f>
        <v>-</v>
      </c>
      <c r="AB139" s="82"/>
      <c r="AC139" s="17" t="str">
        <f t="shared" si="10"/>
        <v>-</v>
      </c>
      <c r="AD139" s="81" t="str">
        <f>IF($U139="","-",AA139+Timeframes!$D$3)</f>
        <v>-</v>
      </c>
      <c r="AE139" s="82"/>
      <c r="AF139" s="17" t="str">
        <f t="shared" si="1"/>
        <v>-</v>
      </c>
      <c r="AG139" s="81" t="str">
        <f>IF($U139="","-",AD139+Timeframes!$E$3)</f>
        <v>-</v>
      </c>
      <c r="AH139" s="82"/>
      <c r="AI139" s="17" t="str">
        <f t="shared" si="2"/>
        <v>-</v>
      </c>
      <c r="AJ139" s="81" t="str">
        <f>IF($U139="","-",AG139+Timeframes!$F$3)</f>
        <v>-</v>
      </c>
      <c r="AK139" s="82"/>
      <c r="AL139" s="17" t="str">
        <f t="shared" si="3"/>
        <v>-</v>
      </c>
      <c r="AM139" s="81" t="str">
        <f>IF($U139="","-",AJ139+Timeframes!$G$3)</f>
        <v>-</v>
      </c>
      <c r="AN139" s="82"/>
      <c r="AO139" s="17" t="str">
        <f t="shared" si="4"/>
        <v>-</v>
      </c>
      <c r="AP139" s="81" t="str">
        <f>IF($U139="","-",AM139+Timeframes!$H$3)</f>
        <v>-</v>
      </c>
      <c r="AQ139" s="82"/>
      <c r="AR139" s="82"/>
    </row>
    <row r="140" ht="15.75" customHeight="1">
      <c r="A140" s="36">
        <v>139.0</v>
      </c>
      <c r="B140" s="36" t="str">
        <f>LOOKUP($A140,Students!$A$4:$A$1016,Students!$C$4:$C$1016)</f>
        <v>Colin</v>
      </c>
      <c r="C140" s="36" t="str">
        <f>LOOKUP($A140,Students!$A$4:$A$1016,Students!$D$4:$D$1016)</f>
        <v/>
      </c>
      <c r="D140" s="36" t="str">
        <f>LOOKUP($A140,Students!$A$4:$A$1016,Students!$E$4:$E$1016)</f>
        <v>Spence</v>
      </c>
      <c r="E140" s="36" t="str">
        <f>LOOKUP($A140,Students!$A$4:$A1140,Students!$F$4:$F$1016)</f>
        <v/>
      </c>
      <c r="F140" s="49"/>
      <c r="G140" t="str">
        <f t="shared" si="5"/>
        <v>Colin Spence</v>
      </c>
      <c r="H140" s="101" t="str">
        <f>Lookup($A140, Students!$A$4:$A$1016,Students!$K$4:$K$1016)</f>
        <v>Issaquah</v>
      </c>
      <c r="I140" s="54" t="str">
        <f>Lookup($A140, Students!$A$4:$A$1016,Students!$H$4:$H1140)</f>
        <v>Dropped</v>
      </c>
      <c r="J140" s="54" t="str">
        <f>Lookup($A140, Students!$A$4:$A$1016,Students!$O$4:$O$1016)</f>
        <v>Child</v>
      </c>
      <c r="K140" s="117" t="str">
        <f>Lookup($A140, Students!$A$4:$A$1016,Students!$N$4:$N$1016)</f>
        <v>1D</v>
      </c>
      <c r="L140" s="101" t="str">
        <f>Lookup($A140, Students!$A$4:$A$1016,Students!$M$4:$M$1016)</f>
        <v>3S</v>
      </c>
      <c r="M140" t="str">
        <f>Lookup($A140, Students!$A$4:$A$1016,Students!$AT$4:$AT$1016)</f>
        <v>Student</v>
      </c>
      <c r="N140" s="71">
        <f>Lookup($A140, Students!$A$4:$A$1016,Students!$P$4:$P$1016)</f>
        <v>39228</v>
      </c>
      <c r="O140" s="72">
        <f t="shared" si="6"/>
        <v>42917</v>
      </c>
      <c r="P140">
        <f>Lookup($A140, Students!$A$4:$A$1016,Students!$Q$4:$Q$1016)</f>
        <v>10</v>
      </c>
      <c r="U140" s="71">
        <f>Lookup($A140, Students!$A$4:$A$1016,Students!$G$4:$G$1016)</f>
        <v>41852</v>
      </c>
      <c r="V140" s="76">
        <f t="shared" si="7"/>
        <v>8</v>
      </c>
      <c r="W140" s="76">
        <f t="shared" si="8"/>
        <v>2014</v>
      </c>
      <c r="X140" s="81">
        <f>IF($U140="","-",U140+Timeframes!$B$3)</f>
        <v>41897</v>
      </c>
      <c r="Y140" s="82"/>
      <c r="Z140" s="17" t="str">
        <f t="shared" si="9"/>
        <v>-</v>
      </c>
      <c r="AA140" s="81">
        <f>IF($U140="","-",X140+Timeframes!$C$3)</f>
        <v>41942</v>
      </c>
      <c r="AB140" s="82"/>
      <c r="AC140" s="17" t="str">
        <f t="shared" si="10"/>
        <v>-</v>
      </c>
      <c r="AD140" s="81">
        <f>IF($U140="","-",AA140+Timeframes!$D$3)</f>
        <v>42002</v>
      </c>
      <c r="AE140" s="82"/>
      <c r="AF140" s="17" t="str">
        <f t="shared" si="1"/>
        <v>-</v>
      </c>
      <c r="AG140" s="81">
        <f>IF($U140="","-",AD140+Timeframes!$E$3)</f>
        <v>42062</v>
      </c>
      <c r="AH140" s="82"/>
      <c r="AI140" s="17" t="str">
        <f t="shared" si="2"/>
        <v>-</v>
      </c>
      <c r="AJ140" s="81">
        <f>IF($U140="","-",AG140+Timeframes!$F$3)</f>
        <v>42242</v>
      </c>
      <c r="AK140" s="82"/>
      <c r="AL140" s="17" t="str">
        <f t="shared" si="3"/>
        <v>-</v>
      </c>
      <c r="AM140" s="81">
        <f>IF($U140="","-",AJ140+Timeframes!$G$3)</f>
        <v>42422</v>
      </c>
      <c r="AN140" s="82"/>
      <c r="AO140" s="17" t="str">
        <f t="shared" si="4"/>
        <v>-</v>
      </c>
      <c r="AP140" s="81">
        <f>IF($U140="","-",AM140+Timeframes!$H$3)</f>
        <v>42602</v>
      </c>
      <c r="AQ140" s="82"/>
      <c r="AR140" s="82"/>
    </row>
    <row r="141" ht="15.75" customHeight="1">
      <c r="A141" s="36">
        <v>140.0</v>
      </c>
      <c r="B141" s="36" t="str">
        <f>LOOKUP($A141,Students!$A$4:$A$1016,Students!$C$4:$C$1016)</f>
        <v>Rocky</v>
      </c>
      <c r="C141" s="36" t="str">
        <f>LOOKUP($A141,Students!$A$4:$A$1016,Students!$D$4:$D$1016)</f>
        <v/>
      </c>
      <c r="D141" s="36" t="str">
        <f>LOOKUP($A141,Students!$A$4:$A$1016,Students!$E$4:$E$1016)</f>
        <v>Srinivasen</v>
      </c>
      <c r="E141" s="36" t="str">
        <f>LOOKUP($A141,Students!$A$4:$A1141,Students!$F$4:$F$1016)</f>
        <v/>
      </c>
      <c r="F141" s="49"/>
      <c r="G141" t="str">
        <f t="shared" si="5"/>
        <v>Rocky Srinivasen</v>
      </c>
      <c r="H141" s="101" t="str">
        <f>Lookup($A141, Students!$A$4:$A$1016,Students!$K$4:$K$1016)</f>
        <v>Issaquah</v>
      </c>
      <c r="I141" s="54" t="str">
        <f>Lookup($A141, Students!$A$4:$A$1016,Students!$H$4:$H1141)</f>
        <v>Inactive</v>
      </c>
      <c r="J141" s="54" t="str">
        <f>Lookup($A141, Students!$A$4:$A$1016,Students!$O$4:$O$1016)</f>
        <v>Child</v>
      </c>
      <c r="K141" s="117" t="str">
        <f>Lookup($A141, Students!$A$4:$A$1016,Students!$N$4:$N$1016)</f>
        <v>1D</v>
      </c>
      <c r="L141" s="101" t="str">
        <f>Lookup($A141, Students!$A$4:$A$1016,Students!$M$4:$M$1016)</f>
        <v>2S</v>
      </c>
      <c r="M141" t="str">
        <f>Lookup($A141, Students!$A$4:$A$1016,Students!$AT$4:$AT$1016)</f>
        <v>Student</v>
      </c>
      <c r="N141" s="71">
        <f>Lookup($A141, Students!$A$4:$A$1016,Students!$P$4:$P$1016)</f>
        <v>38849</v>
      </c>
      <c r="O141" s="72">
        <f t="shared" si="6"/>
        <v>42917</v>
      </c>
      <c r="P141">
        <f>Lookup($A141, Students!$A$4:$A$1016,Students!$Q$4:$Q$1016)</f>
        <v>11</v>
      </c>
      <c r="U141" s="71">
        <f>Lookup($A141, Students!$A$4:$A$1016,Students!$G$4:$G$1016)</f>
        <v>42248</v>
      </c>
      <c r="V141" s="76">
        <f t="shared" si="7"/>
        <v>9</v>
      </c>
      <c r="W141" s="76">
        <f t="shared" si="8"/>
        <v>2015</v>
      </c>
      <c r="X141" s="81">
        <f>IF($U141="","-",U141+Timeframes!$B$3)</f>
        <v>42293</v>
      </c>
      <c r="Y141" s="82"/>
      <c r="Z141" s="17" t="str">
        <f t="shared" si="9"/>
        <v>-</v>
      </c>
      <c r="AA141" s="81">
        <f>IF($U141="","-",X141+Timeframes!$C$3)</f>
        <v>42338</v>
      </c>
      <c r="AB141" s="82"/>
      <c r="AC141" s="17" t="str">
        <f t="shared" si="10"/>
        <v>-</v>
      </c>
      <c r="AD141" s="81">
        <f>IF($U141="","-",AA141+Timeframes!$D$3)</f>
        <v>42398</v>
      </c>
      <c r="AE141" s="82"/>
      <c r="AF141" s="17" t="str">
        <f t="shared" si="1"/>
        <v>-</v>
      </c>
      <c r="AG141" s="81">
        <f>IF($U141="","-",AD141+Timeframes!$E$3)</f>
        <v>42458</v>
      </c>
      <c r="AH141" s="82"/>
      <c r="AI141" s="17" t="str">
        <f t="shared" si="2"/>
        <v>-</v>
      </c>
      <c r="AJ141" s="81">
        <f>IF($U141="","-",AG141+Timeframes!$F$3)</f>
        <v>42638</v>
      </c>
      <c r="AK141" s="82"/>
      <c r="AL141" s="17" t="str">
        <f t="shared" si="3"/>
        <v>-</v>
      </c>
      <c r="AM141" s="81">
        <f>IF($U141="","-",AJ141+Timeframes!$G$3)</f>
        <v>42818</v>
      </c>
      <c r="AN141" s="82"/>
      <c r="AO141" s="17" t="str">
        <f t="shared" si="4"/>
        <v>-</v>
      </c>
      <c r="AP141" s="81">
        <f>IF($U141="","-",AM141+Timeframes!$H$3)</f>
        <v>42998</v>
      </c>
      <c r="AQ141" s="82"/>
      <c r="AR141" s="82"/>
    </row>
    <row r="142" ht="15.75" customHeight="1">
      <c r="A142" s="36">
        <v>141.0</v>
      </c>
      <c r="B142" s="36" t="str">
        <f>LOOKUP($A142,Students!$A$4:$A$1016,Students!$C$4:$C$1016)</f>
        <v>Ryan</v>
      </c>
      <c r="C142" s="36" t="str">
        <f>LOOKUP($A142,Students!$A$4:$A$1016,Students!$D$4:$D$1016)</f>
        <v/>
      </c>
      <c r="D142" s="36" t="str">
        <f>LOOKUP($A142,Students!$A$4:$A$1016,Students!$E$4:$E$1016)</f>
        <v>Walls</v>
      </c>
      <c r="E142" s="36" t="str">
        <f>LOOKUP($A142,Students!$A$4:$A1142,Students!$F$4:$F$1016)</f>
        <v/>
      </c>
      <c r="F142" s="49"/>
      <c r="G142" t="str">
        <f t="shared" si="5"/>
        <v>Ryan Walls</v>
      </c>
      <c r="H142" s="101" t="str">
        <f>Lookup($A142, Students!$A$4:$A$1016,Students!$K$4:$K$1016)</f>
        <v>Issaquah</v>
      </c>
      <c r="I142" s="54" t="str">
        <f>Lookup($A142, Students!$A$4:$A$1016,Students!$H$4:$H1142)</f>
        <v>Active</v>
      </c>
      <c r="J142" s="54" t="str">
        <f>Lookup($A142, Students!$A$4:$A$1016,Students!$O$4:$O$1016)</f>
        <v>Child</v>
      </c>
      <c r="K142" s="117" t="str">
        <f>Lookup($A142, Students!$A$4:$A$1016,Students!$N$4:$N$1016)</f>
        <v>1D</v>
      </c>
      <c r="L142" t="str">
        <f>Lookup($A142, Students!$A$4:$A$1016,Students!$M$4:$M$1016)</f>
        <v>3S</v>
      </c>
      <c r="M142" t="str">
        <f>Lookup($A142, Students!$A$4:$A$1016,Students!$AT$4:$AT$1016)</f>
        <v>Student</v>
      </c>
      <c r="N142" s="71">
        <f>Lookup($A142, Students!$A$4:$A$1016,Students!$P$4:$P$1016)</f>
        <v>39141</v>
      </c>
      <c r="O142" s="72">
        <f t="shared" si="6"/>
        <v>42917</v>
      </c>
      <c r="P142">
        <f>Lookup($A142, Students!$A$4:$A$1016,Students!$Q$4:$Q$1016)</f>
        <v>10</v>
      </c>
      <c r="U142" s="71">
        <f>Lookup($A142, Students!$A$4:$A$1016,Students!$G$4:$G$1016)</f>
        <v>42248</v>
      </c>
      <c r="V142" s="76">
        <f t="shared" si="7"/>
        <v>9</v>
      </c>
      <c r="W142" s="76">
        <f t="shared" si="8"/>
        <v>2015</v>
      </c>
      <c r="X142" s="81">
        <f>IF($U142="","-",U142+Timeframes!$B$3)</f>
        <v>42293</v>
      </c>
      <c r="Y142" s="82"/>
      <c r="Z142" s="17" t="str">
        <f t="shared" si="9"/>
        <v>-</v>
      </c>
      <c r="AA142" s="81">
        <f>IF($U142="","-",X142+Timeframes!$C$3)</f>
        <v>42338</v>
      </c>
      <c r="AB142" s="82"/>
      <c r="AC142" s="17" t="str">
        <f t="shared" si="10"/>
        <v>-</v>
      </c>
      <c r="AD142" s="81">
        <f>IF($U142="","-",AA142+Timeframes!$D$3)</f>
        <v>42398</v>
      </c>
      <c r="AE142" s="82"/>
      <c r="AF142" s="17" t="str">
        <f t="shared" si="1"/>
        <v>-</v>
      </c>
      <c r="AG142" s="81">
        <f>IF($U142="","-",AD142+Timeframes!$E$3)</f>
        <v>42458</v>
      </c>
      <c r="AH142" s="82"/>
      <c r="AI142" s="17" t="str">
        <f t="shared" si="2"/>
        <v>-</v>
      </c>
      <c r="AJ142" s="81">
        <f>IF($U142="","-",AG142+Timeframes!$F$3)</f>
        <v>42638</v>
      </c>
      <c r="AK142" s="82"/>
      <c r="AL142" s="17" t="str">
        <f t="shared" si="3"/>
        <v>-</v>
      </c>
      <c r="AM142" s="81">
        <f>IF($U142="","-",AJ142+Timeframes!$G$3)</f>
        <v>42818</v>
      </c>
      <c r="AN142" s="82"/>
      <c r="AO142" s="17" t="str">
        <f t="shared" si="4"/>
        <v>-</v>
      </c>
      <c r="AP142" s="81">
        <f>IF($U142="","-",AM142+Timeframes!$H$3)</f>
        <v>42998</v>
      </c>
      <c r="AQ142" s="82"/>
      <c r="AR142" s="82"/>
    </row>
    <row r="143" ht="15.75" customHeight="1">
      <c r="A143" s="36">
        <v>142.0</v>
      </c>
      <c r="B143" s="36" t="str">
        <f>LOOKUP($A143,Students!$A$4:$A$1016,Students!$C$4:$C$1016)</f>
        <v>Mandy</v>
      </c>
      <c r="C143" s="36" t="str">
        <f>LOOKUP($A143,Students!$A$4:$A$1016,Students!$D$4:$D$1016)</f>
        <v/>
      </c>
      <c r="D143" s="36" t="str">
        <f>LOOKUP($A143,Students!$A$4:$A$1016,Students!$E$4:$E$1016)</f>
        <v>Wang</v>
      </c>
      <c r="E143" s="36" t="str">
        <f>LOOKUP($A143,Students!$A$4:$A1143,Students!$F$4:$F$1016)</f>
        <v/>
      </c>
      <c r="F143" s="49"/>
      <c r="G143" t="str">
        <f t="shared" si="5"/>
        <v>Mandy Wang</v>
      </c>
      <c r="H143" s="101" t="str">
        <f>Lookup($A143, Students!$A$4:$A$1016,Students!$K$4:$K$1016)</f>
        <v>Issaquah</v>
      </c>
      <c r="I143" s="54" t="str">
        <f>Lookup($A143, Students!$A$4:$A$1016,Students!$H$4:$H1143)</f>
        <v>Active</v>
      </c>
      <c r="J143" s="54" t="str">
        <f>Lookup($A143, Students!$A$4:$A$1016,Students!$O$4:$O$1016)</f>
        <v>Child</v>
      </c>
      <c r="K143" s="117" t="str">
        <f>Lookup($A143, Students!$A$4:$A$1016,Students!$N$4:$N$1016)</f>
        <v>1D</v>
      </c>
      <c r="L143" s="101" t="str">
        <f>Lookup($A143, Students!$A$4:$A$1016,Students!$M$4:$M$1016)</f>
        <v>2S</v>
      </c>
      <c r="M143" t="str">
        <f>Lookup($A143, Students!$A$4:$A$1016,Students!$AT$4:$AT$1016)</f>
        <v>Student</v>
      </c>
      <c r="N143" s="71">
        <f>Lookup($A143, Students!$A$4:$A$1016,Students!$P$4:$P$1016)</f>
        <v>39331</v>
      </c>
      <c r="O143" s="72">
        <f t="shared" si="6"/>
        <v>42917</v>
      </c>
      <c r="P143">
        <f>Lookup($A143, Students!$A$4:$A$1016,Students!$Q$4:$Q$1016)</f>
        <v>9</v>
      </c>
      <c r="U143" s="71">
        <f>Lookup($A143, Students!$A$4:$A$1016,Students!$G$4:$G$1016)</f>
        <v>42309</v>
      </c>
      <c r="V143" s="76">
        <f t="shared" si="7"/>
        <v>11</v>
      </c>
      <c r="W143" s="76">
        <f t="shared" si="8"/>
        <v>2015</v>
      </c>
      <c r="X143" s="81">
        <f>IF($U143="","-",U143+Timeframes!$B$3)</f>
        <v>42354</v>
      </c>
      <c r="Y143" s="82"/>
      <c r="Z143" s="17" t="str">
        <f t="shared" si="9"/>
        <v>-</v>
      </c>
      <c r="AA143" s="81">
        <f>IF($U143="","-",X143+Timeframes!$C$3)</f>
        <v>42399</v>
      </c>
      <c r="AB143" s="82"/>
      <c r="AC143" s="17" t="str">
        <f t="shared" si="10"/>
        <v>-</v>
      </c>
      <c r="AD143" s="81">
        <f>IF($U143="","-",AA143+Timeframes!$D$3)</f>
        <v>42459</v>
      </c>
      <c r="AE143" s="82"/>
      <c r="AF143" s="17" t="str">
        <f t="shared" si="1"/>
        <v>-</v>
      </c>
      <c r="AG143" s="81">
        <f>IF($U143="","-",AD143+Timeframes!$E$3)</f>
        <v>42519</v>
      </c>
      <c r="AH143" s="82"/>
      <c r="AI143" s="17" t="str">
        <f t="shared" si="2"/>
        <v>-</v>
      </c>
      <c r="AJ143" s="81">
        <f>IF($U143="","-",AG143+Timeframes!$F$3)</f>
        <v>42699</v>
      </c>
      <c r="AK143" s="82"/>
      <c r="AL143" s="17" t="str">
        <f t="shared" si="3"/>
        <v>-</v>
      </c>
      <c r="AM143" s="81">
        <f>IF($U143="","-",AJ143+Timeframes!$G$3)</f>
        <v>42879</v>
      </c>
      <c r="AN143" s="82"/>
      <c r="AO143" s="17" t="str">
        <f t="shared" si="4"/>
        <v>-</v>
      </c>
      <c r="AP143" s="81">
        <f>IF($U143="","-",AM143+Timeframes!$H$3)</f>
        <v>43059</v>
      </c>
      <c r="AQ143" s="82"/>
      <c r="AR143" s="82"/>
    </row>
    <row r="144" ht="15.75" customHeight="1">
      <c r="A144" s="36">
        <v>143.0</v>
      </c>
      <c r="B144" s="36" t="str">
        <f>LOOKUP($A144,Students!$A$4:$A$1016,Students!$C$4:$C$1016)</f>
        <v>Alexander</v>
      </c>
      <c r="C144" s="36" t="str">
        <f>LOOKUP($A144,Students!$A$4:$A$1016,Students!$D$4:$D$1016)</f>
        <v/>
      </c>
      <c r="D144" s="36" t="str">
        <f>LOOKUP($A144,Students!$A$4:$A$1016,Students!$E$4:$E$1016)</f>
        <v>Weights</v>
      </c>
      <c r="E144" s="36" t="str">
        <f>LOOKUP($A144,Students!$A$4:$A1144,Students!$F$4:$F$1016)</f>
        <v/>
      </c>
      <c r="F144" s="49"/>
      <c r="G144" t="str">
        <f t="shared" si="5"/>
        <v>Alexander Weights</v>
      </c>
      <c r="H144" s="101" t="str">
        <f>Lookup($A144, Students!$A$4:$A$1016,Students!$K$4:$K$1016)</f>
        <v>Issaquah</v>
      </c>
      <c r="I144" s="54" t="str">
        <f>Lookup($A144, Students!$A$4:$A$1016,Students!$H$4:$H1144)</f>
        <v>Inactive</v>
      </c>
      <c r="J144" s="54" t="str">
        <f>Lookup($A144, Students!$A$4:$A$1016,Students!$O$4:$O$1016)</f>
        <v>Junior</v>
      </c>
      <c r="K144" s="117" t="str">
        <f>Lookup($A144, Students!$A$4:$A$1016,Students!$N$4:$N$1016)</f>
        <v>1D</v>
      </c>
      <c r="L144" s="101" t="str">
        <f>Lookup($A144, Students!$A$4:$A$1016,Students!$M$4:$M$1016)</f>
        <v>1S</v>
      </c>
      <c r="M144" t="str">
        <f>Lookup($A144, Students!$A$4:$A$1016,Students!$AT$4:$AT$1016)</f>
        <v>Student</v>
      </c>
      <c r="N144" s="71">
        <f>Lookup($A144, Students!$A$4:$A$1016,Students!$P$4:$P$1016)</f>
        <v>37024</v>
      </c>
      <c r="O144" s="72">
        <f t="shared" si="6"/>
        <v>42917</v>
      </c>
      <c r="P144">
        <f>Lookup($A144, Students!$A$4:$A$1016,Students!$Q$4:$Q$1016)</f>
        <v>16</v>
      </c>
      <c r="U144" s="71">
        <f>Lookup($A144, Students!$A$4:$A$1016,Students!$G$4:$G$1016)</f>
        <v>42339</v>
      </c>
      <c r="V144" s="76">
        <f t="shared" si="7"/>
        <v>12</v>
      </c>
      <c r="W144" s="76">
        <f t="shared" si="8"/>
        <v>2015</v>
      </c>
      <c r="X144" s="81">
        <f>IF($U144="","-",U144+Timeframes!$B$3)</f>
        <v>42384</v>
      </c>
      <c r="Y144" s="82"/>
      <c r="Z144" s="17" t="str">
        <f t="shared" si="9"/>
        <v>-</v>
      </c>
      <c r="AA144" s="81">
        <f>IF($U144="","-",X144+Timeframes!$C$3)</f>
        <v>42429</v>
      </c>
      <c r="AB144" s="82"/>
      <c r="AC144" s="17" t="str">
        <f t="shared" si="10"/>
        <v>-</v>
      </c>
      <c r="AD144" s="81">
        <f>IF($U144="","-",AA144+Timeframes!$D$3)</f>
        <v>42489</v>
      </c>
      <c r="AE144" s="82"/>
      <c r="AF144" s="17" t="str">
        <f t="shared" si="1"/>
        <v>-</v>
      </c>
      <c r="AG144" s="81">
        <f>IF($U144="","-",AD144+Timeframes!$E$3)</f>
        <v>42549</v>
      </c>
      <c r="AH144" s="82"/>
      <c r="AI144" s="17" t="str">
        <f t="shared" si="2"/>
        <v>-</v>
      </c>
      <c r="AJ144" s="81">
        <f>IF($U144="","-",AG144+Timeframes!$F$3)</f>
        <v>42729</v>
      </c>
      <c r="AK144" s="82"/>
      <c r="AL144" s="17" t="str">
        <f t="shared" si="3"/>
        <v>-</v>
      </c>
      <c r="AM144" s="81">
        <f>IF($U144="","-",AJ144+Timeframes!$G$3)</f>
        <v>42909</v>
      </c>
      <c r="AN144" s="82"/>
      <c r="AO144" s="17" t="str">
        <f t="shared" si="4"/>
        <v>-</v>
      </c>
      <c r="AP144" s="81">
        <f>IF($U144="","-",AM144+Timeframes!$H$3)</f>
        <v>43089</v>
      </c>
      <c r="AQ144" s="82"/>
      <c r="AR144" s="82"/>
    </row>
    <row r="145" ht="15.75" customHeight="1">
      <c r="A145" s="36">
        <v>144.0</v>
      </c>
      <c r="B145" s="36" t="str">
        <f>LOOKUP($A145,Students!$A$4:$A$1016,Students!$C$4:$C$1016)</f>
        <v>Max</v>
      </c>
      <c r="C145" s="36" t="str">
        <f>LOOKUP($A145,Students!$A$4:$A$1016,Students!$D$4:$D$1016)</f>
        <v/>
      </c>
      <c r="D145" s="36" t="str">
        <f>LOOKUP($A145,Students!$A$4:$A$1016,Students!$E$4:$E$1016)</f>
        <v>Widjaja</v>
      </c>
      <c r="E145" s="36" t="str">
        <f>LOOKUP($A145,Students!$A$4:$A1145,Students!$F$4:$F$1016)</f>
        <v/>
      </c>
      <c r="F145" s="49"/>
      <c r="G145" t="str">
        <f t="shared" si="5"/>
        <v>Max Widjaja</v>
      </c>
      <c r="H145" s="101" t="str">
        <f>Lookup($A145, Students!$A$4:$A$1016,Students!$K$4:$K$1016)</f>
        <v>Issaquah</v>
      </c>
      <c r="I145" s="54" t="str">
        <f>Lookup($A145, Students!$A$4:$A$1016,Students!$H$4:$H1145)</f>
        <v>Dropped</v>
      </c>
      <c r="J145" s="54" t="str">
        <f>Lookup($A145, Students!$A$4:$A$1016,Students!$O$4:$O$1016)</f>
        <v>Junior</v>
      </c>
      <c r="K145" s="117" t="str">
        <f>Lookup($A145, Students!$A$4:$A$1016,Students!$N$4:$N$1016)</f>
        <v>1D</v>
      </c>
      <c r="L145" s="101" t="str">
        <f>Lookup($A145, Students!$A$4:$A$1016,Students!$M$4:$M$1016)</f>
        <v>2S</v>
      </c>
      <c r="M145" t="str">
        <f>Lookup($A145, Students!$A$4:$A$1016,Students!$AT$4:$AT$1016)</f>
        <v>Student</v>
      </c>
      <c r="N145" s="71">
        <f>Lookup($A145, Students!$A$4:$A$1016,Students!$P$4:$P$1016)</f>
        <v>37241</v>
      </c>
      <c r="O145" s="72">
        <f t="shared" si="6"/>
        <v>42917</v>
      </c>
      <c r="P145">
        <f>Lookup($A145, Students!$A$4:$A$1016,Students!$Q$4:$Q$1016)</f>
        <v>15</v>
      </c>
      <c r="U145" s="71">
        <f>Lookup($A145, Students!$A$4:$A$1016,Students!$G$4:$G$1016)</f>
        <v>41744</v>
      </c>
      <c r="V145" s="76">
        <f t="shared" si="7"/>
        <v>4</v>
      </c>
      <c r="W145" s="76">
        <f t="shared" si="8"/>
        <v>2014</v>
      </c>
      <c r="X145" s="81">
        <f>IF($U145="","-",U145+Timeframes!$B$3)</f>
        <v>41789</v>
      </c>
      <c r="Y145" s="82"/>
      <c r="Z145" s="17" t="str">
        <f t="shared" si="9"/>
        <v>-</v>
      </c>
      <c r="AA145" s="81">
        <f>IF($U145="","-",X145+Timeframes!$C$3)</f>
        <v>41834</v>
      </c>
      <c r="AB145" s="82"/>
      <c r="AC145" s="17" t="str">
        <f t="shared" si="10"/>
        <v>-</v>
      </c>
      <c r="AD145" s="81">
        <f>IF($U145="","-",AA145+Timeframes!$D$3)</f>
        <v>41894</v>
      </c>
      <c r="AE145" s="82"/>
      <c r="AF145" s="17" t="str">
        <f t="shared" si="1"/>
        <v>-</v>
      </c>
      <c r="AG145" s="81">
        <f>IF($U145="","-",AD145+Timeframes!$E$3)</f>
        <v>41954</v>
      </c>
      <c r="AH145" s="82"/>
      <c r="AI145" s="17" t="str">
        <f t="shared" si="2"/>
        <v>-</v>
      </c>
      <c r="AJ145" s="81">
        <f>IF($U145="","-",AG145+Timeframes!$F$3)</f>
        <v>42134</v>
      </c>
      <c r="AK145" s="82"/>
      <c r="AL145" s="17" t="str">
        <f t="shared" si="3"/>
        <v>-</v>
      </c>
      <c r="AM145" s="81">
        <f>IF($U145="","-",AJ145+Timeframes!$G$3)</f>
        <v>42314</v>
      </c>
      <c r="AN145" s="82"/>
      <c r="AO145" s="17" t="str">
        <f t="shared" si="4"/>
        <v>-</v>
      </c>
      <c r="AP145" s="81">
        <f>IF($U145="","-",AM145+Timeframes!$H$3)</f>
        <v>42494</v>
      </c>
      <c r="AQ145" s="82"/>
      <c r="AR145" s="82"/>
    </row>
    <row r="146" ht="15.75" customHeight="1">
      <c r="A146" s="36">
        <v>145.0</v>
      </c>
      <c r="B146" s="36" t="str">
        <f>LOOKUP($A146,Students!$A$4:$A$1016,Students!$C$4:$C$1016)</f>
        <v>Linette</v>
      </c>
      <c r="C146" s="36" t="str">
        <f>LOOKUP($A146,Students!$A$4:$A$1016,Students!$D$4:$D$1016)</f>
        <v/>
      </c>
      <c r="D146" s="36" t="str">
        <f>LOOKUP($A146,Students!$A$4:$A$1016,Students!$E$4:$E$1016)</f>
        <v>Wilson</v>
      </c>
      <c r="E146" s="36" t="str">
        <f>LOOKUP($A146,Students!$A$4:$A1146,Students!$F$4:$F$1016)</f>
        <v/>
      </c>
      <c r="F146" s="49"/>
      <c r="G146" t="str">
        <f t="shared" si="5"/>
        <v>Linette Wilson</v>
      </c>
      <c r="H146" s="101" t="str">
        <f>Lookup($A146, Students!$A$4:$A$1016,Students!$K$4:$K$1016)</f>
        <v>Issaquah</v>
      </c>
      <c r="I146" s="54" t="str">
        <f>Lookup($A146, Students!$A$4:$A$1016,Students!$H$4:$H1146)</f>
        <v>Inactive</v>
      </c>
      <c r="J146" s="54" t="str">
        <f>Lookup($A146, Students!$A$4:$A$1016,Students!$O$4:$O$1016)</f>
        <v>Adult</v>
      </c>
      <c r="K146" s="117" t="str">
        <f>Lookup($A146, Students!$A$4:$A$1016,Students!$N$4:$N$1016)</f>
        <v>1D</v>
      </c>
      <c r="L146" t="str">
        <f>Lookup($A146, Students!$A$4:$A$1016,Students!$M$4:$M$1016)</f>
        <v>WB</v>
      </c>
      <c r="M146" s="101" t="str">
        <f>Lookup($A146, Students!$A$4:$A$1016,Students!$AT$4:$AT$1016)</f>
        <v/>
      </c>
      <c r="N146" s="71">
        <f>Lookup($A146, Students!$A$4:$A$1016,Students!$P$4:$P$1016)</f>
        <v>24473</v>
      </c>
      <c r="O146" s="72">
        <f t="shared" si="6"/>
        <v>42917</v>
      </c>
      <c r="P146">
        <f>Lookup($A146, Students!$A$4:$A$1016,Students!$Q$4:$Q$1016)</f>
        <v>50</v>
      </c>
      <c r="U146" s="71">
        <f>Lookup($A146, Students!$A$4:$A$1016,Students!$G$4:$G$1016)</f>
        <v>42278</v>
      </c>
      <c r="V146" s="76">
        <f t="shared" si="7"/>
        <v>10</v>
      </c>
      <c r="W146" s="76">
        <f t="shared" si="8"/>
        <v>2015</v>
      </c>
      <c r="X146" s="81">
        <f>IF($U146="","-",U146+Timeframes!$B$3)</f>
        <v>42323</v>
      </c>
      <c r="Y146" s="82"/>
      <c r="Z146" s="17" t="str">
        <f t="shared" si="9"/>
        <v>-</v>
      </c>
      <c r="AA146" s="81">
        <f>IF($U146="","-",X146+Timeframes!$C$3)</f>
        <v>42368</v>
      </c>
      <c r="AB146" s="82"/>
      <c r="AC146" s="17" t="str">
        <f t="shared" si="10"/>
        <v>-</v>
      </c>
      <c r="AD146" s="81">
        <f>IF($U146="","-",AA146+Timeframes!$D$3)</f>
        <v>42428</v>
      </c>
      <c r="AE146" s="82"/>
      <c r="AF146" s="17" t="str">
        <f t="shared" si="1"/>
        <v>-</v>
      </c>
      <c r="AG146" s="81">
        <f>IF($U146="","-",AD146+Timeframes!$E$3)</f>
        <v>42488</v>
      </c>
      <c r="AH146" s="82"/>
      <c r="AI146" s="17" t="str">
        <f t="shared" si="2"/>
        <v>-</v>
      </c>
      <c r="AJ146" s="81">
        <f>IF($U146="","-",AG146+Timeframes!$F$3)</f>
        <v>42668</v>
      </c>
      <c r="AK146" s="82"/>
      <c r="AL146" s="17" t="str">
        <f t="shared" si="3"/>
        <v>-</v>
      </c>
      <c r="AM146" s="81">
        <f>IF($U146="","-",AJ146+Timeframes!$G$3)</f>
        <v>42848</v>
      </c>
      <c r="AN146" s="82"/>
      <c r="AO146" s="17" t="str">
        <f t="shared" si="4"/>
        <v>-</v>
      </c>
      <c r="AP146" s="81">
        <f>IF($U146="","-",AM146+Timeframes!$H$3)</f>
        <v>43028</v>
      </c>
      <c r="AQ146" s="82"/>
      <c r="AR146" s="82"/>
    </row>
    <row r="147" ht="15.75" customHeight="1">
      <c r="A147" s="36">
        <v>146.0</v>
      </c>
      <c r="B147" s="36" t="str">
        <f>LOOKUP($A147,Students!$A$4:$A$1016,Students!$C$4:$C$1016)</f>
        <v>Alistair</v>
      </c>
      <c r="C147" s="36" t="str">
        <f>LOOKUP($A147,Students!$A$4:$A$1016,Students!$D$4:$D$1016)</f>
        <v/>
      </c>
      <c r="D147" s="36" t="str">
        <f>LOOKUP($A147,Students!$A$4:$A$1016,Students!$E$4:$E$1016)</f>
        <v>Wlodarczyk</v>
      </c>
      <c r="E147" s="36" t="str">
        <f>LOOKUP($A147,Students!$A$4:$A1147,Students!$F$4:$F$1016)</f>
        <v/>
      </c>
      <c r="F147" s="49"/>
      <c r="G147" t="str">
        <f t="shared" si="5"/>
        <v>Alistair Wlodarczyk</v>
      </c>
      <c r="H147" s="101" t="str">
        <f>Lookup($A147, Students!$A$4:$A$1016,Students!$K$4:$K$1016)</f>
        <v>Issaquah</v>
      </c>
      <c r="I147" s="54" t="str">
        <f>Lookup($A147, Students!$A$4:$A$1016,Students!$H$4:$H1147)</f>
        <v>Active</v>
      </c>
      <c r="J147" s="54" t="str">
        <f>Lookup($A147, Students!$A$4:$A$1016,Students!$O$4:$O$1016)</f>
        <v>Child</v>
      </c>
      <c r="K147" s="117" t="str">
        <f>Lookup($A147, Students!$A$4:$A$1016,Students!$N$4:$N$1016)</f>
        <v>1D</v>
      </c>
      <c r="L147" s="101" t="str">
        <f>Lookup($A147, Students!$A$4:$A$1016,Students!$M$4:$M$1016)</f>
        <v>2S</v>
      </c>
      <c r="M147" t="str">
        <f>Lookup($A147, Students!$A$4:$A$1016,Students!$AT$4:$AT$1016)</f>
        <v>Student</v>
      </c>
      <c r="N147" s="71">
        <f>Lookup($A147, Students!$A$4:$A$1016,Students!$P$4:$P$1016)</f>
        <v>39346</v>
      </c>
      <c r="O147" s="72">
        <f t="shared" si="6"/>
        <v>42917</v>
      </c>
      <c r="P147">
        <f>Lookup($A147, Students!$A$4:$A$1016,Students!$Q$4:$Q$1016)</f>
        <v>9</v>
      </c>
      <c r="U147" s="71">
        <f>Lookup($A147, Students!$A$4:$A$1016,Students!$G$4:$G$1016)</f>
        <v>42278</v>
      </c>
      <c r="V147" s="76">
        <f t="shared" si="7"/>
        <v>10</v>
      </c>
      <c r="W147" s="76">
        <f t="shared" si="8"/>
        <v>2015</v>
      </c>
      <c r="X147" s="81">
        <f>IF($U147="","-",U147+Timeframes!$B$3)</f>
        <v>42323</v>
      </c>
      <c r="Y147" s="82"/>
      <c r="Z147" s="17" t="str">
        <f t="shared" si="9"/>
        <v>-</v>
      </c>
      <c r="AA147" s="81">
        <f>IF($U147="","-",X147+Timeframes!$C$3)</f>
        <v>42368</v>
      </c>
      <c r="AB147" s="82"/>
      <c r="AC147" s="17" t="str">
        <f t="shared" si="10"/>
        <v>-</v>
      </c>
      <c r="AD147" s="81">
        <f>IF($U147="","-",AA147+Timeframes!$D$3)</f>
        <v>42428</v>
      </c>
      <c r="AE147" s="82"/>
      <c r="AF147" s="17" t="str">
        <f t="shared" si="1"/>
        <v>-</v>
      </c>
      <c r="AG147" s="81">
        <f>IF($U147="","-",AD147+Timeframes!$E$3)</f>
        <v>42488</v>
      </c>
      <c r="AH147" s="82"/>
      <c r="AI147" s="17" t="str">
        <f t="shared" si="2"/>
        <v>-</v>
      </c>
      <c r="AJ147" s="81">
        <f>IF($U147="","-",AG147+Timeframes!$F$3)</f>
        <v>42668</v>
      </c>
      <c r="AK147" s="82"/>
      <c r="AL147" s="17" t="str">
        <f t="shared" si="3"/>
        <v>-</v>
      </c>
      <c r="AM147" s="81">
        <f>IF($U147="","-",AJ147+Timeframes!$G$3)</f>
        <v>42848</v>
      </c>
      <c r="AN147" s="82"/>
      <c r="AO147" s="17" t="str">
        <f t="shared" si="4"/>
        <v>-</v>
      </c>
      <c r="AP147" s="81">
        <f>IF($U147="","-",AM147+Timeframes!$H$3)</f>
        <v>43028</v>
      </c>
      <c r="AQ147" s="82"/>
      <c r="AR147" s="82"/>
    </row>
    <row r="148" ht="15.75" customHeight="1">
      <c r="A148" s="36">
        <v>147.0</v>
      </c>
      <c r="B148" s="36" t="str">
        <f>LOOKUP($A148,Students!$A$4:$A$1016,Students!$C$4:$C$1016)</f>
        <v>Ethan</v>
      </c>
      <c r="C148" s="36" t="str">
        <f>LOOKUP($A148,Students!$A$4:$A$1016,Students!$D$4:$D$1016)</f>
        <v/>
      </c>
      <c r="D148" s="36" t="str">
        <f>LOOKUP($A148,Students!$A$4:$A$1016,Students!$E$4:$E$1016)</f>
        <v>Xiao</v>
      </c>
      <c r="E148" s="36" t="str">
        <f>LOOKUP($A148,Students!$A$4:$A1148,Students!$F$4:$F$1016)</f>
        <v/>
      </c>
      <c r="F148" s="49"/>
      <c r="G148" t="str">
        <f t="shared" si="5"/>
        <v>Ethan Xiao</v>
      </c>
      <c r="H148" s="101" t="str">
        <f>Lookup($A148, Students!$A$4:$A$1016,Students!$K$4:$K$1016)</f>
        <v>Issaquah</v>
      </c>
      <c r="I148" s="54" t="str">
        <f>Lookup($A148, Students!$A$4:$A$1016,Students!$H$4:$H1148)</f>
        <v>Active</v>
      </c>
      <c r="J148" s="54" t="str">
        <f>Lookup($A148, Students!$A$4:$A$1016,Students!$O$4:$O$1016)</f>
        <v>Child</v>
      </c>
      <c r="K148" s="117" t="str">
        <f>Lookup($A148, Students!$A$4:$A$1016,Students!$N$4:$N$1016)</f>
        <v>1D</v>
      </c>
      <c r="L148" s="101" t="str">
        <f>Lookup($A148, Students!$A$4:$A$1016,Students!$M$4:$M$1016)</f>
        <v>2S</v>
      </c>
      <c r="M148" t="str">
        <f>Lookup($A148, Students!$A$4:$A$1016,Students!$AT$4:$AT$1016)</f>
        <v>Student</v>
      </c>
      <c r="N148" s="71">
        <f>Lookup($A148, Students!$A$4:$A$1016,Students!$P$4:$P$1016)</f>
        <v>38570</v>
      </c>
      <c r="O148" s="72">
        <f t="shared" si="6"/>
        <v>42917</v>
      </c>
      <c r="P148">
        <f>Lookup($A148, Students!$A$4:$A$1016,Students!$Q$4:$Q$1016)</f>
        <v>11</v>
      </c>
      <c r="U148" s="71">
        <f>Lookup($A148, Students!$A$4:$A$1016,Students!$G$4:$G$1016)</f>
        <v>42156</v>
      </c>
      <c r="V148" s="76">
        <f t="shared" si="7"/>
        <v>6</v>
      </c>
      <c r="W148" s="76">
        <f t="shared" si="8"/>
        <v>2015</v>
      </c>
      <c r="X148" s="81">
        <f>IF($U148="","-",U148+Timeframes!$B$3)</f>
        <v>42201</v>
      </c>
      <c r="Y148" s="82"/>
      <c r="Z148" s="17" t="str">
        <f t="shared" si="9"/>
        <v>-</v>
      </c>
      <c r="AA148" s="81">
        <f>IF($U148="","-",X148+Timeframes!$C$3)</f>
        <v>42246</v>
      </c>
      <c r="AB148" s="82"/>
      <c r="AC148" s="17" t="str">
        <f t="shared" si="10"/>
        <v>-</v>
      </c>
      <c r="AD148" s="81">
        <f>IF($U148="","-",AA148+Timeframes!$D$3)</f>
        <v>42306</v>
      </c>
      <c r="AE148" s="82"/>
      <c r="AF148" s="17" t="str">
        <f t="shared" si="1"/>
        <v>-</v>
      </c>
      <c r="AG148" s="81">
        <f>IF($U148="","-",AD148+Timeframes!$E$3)</f>
        <v>42366</v>
      </c>
      <c r="AH148" s="82"/>
      <c r="AI148" s="17" t="str">
        <f t="shared" si="2"/>
        <v>-</v>
      </c>
      <c r="AJ148" s="81">
        <f>IF($U148="","-",AG148+Timeframes!$F$3)</f>
        <v>42546</v>
      </c>
      <c r="AK148" s="82"/>
      <c r="AL148" s="17" t="str">
        <f t="shared" si="3"/>
        <v>-</v>
      </c>
      <c r="AM148" s="81">
        <f>IF($U148="","-",AJ148+Timeframes!$G$3)</f>
        <v>42726</v>
      </c>
      <c r="AN148" s="82"/>
      <c r="AO148" s="17" t="str">
        <f t="shared" si="4"/>
        <v>-</v>
      </c>
      <c r="AP148" s="81">
        <f>IF($U148="","-",AM148+Timeframes!$H$3)</f>
        <v>42906</v>
      </c>
      <c r="AQ148" s="82"/>
      <c r="AR148" s="82"/>
    </row>
    <row r="149" ht="15.75" customHeight="1">
      <c r="A149" s="36">
        <v>148.0</v>
      </c>
      <c r="B149" s="36" t="str">
        <f>LOOKUP($A149,Students!$A$4:$A$1016,Students!$C$4:$C$1016)</f>
        <v>Ryan</v>
      </c>
      <c r="C149" s="36" t="str">
        <f>LOOKUP($A149,Students!$A$4:$A$1016,Students!$D$4:$D$1016)</f>
        <v/>
      </c>
      <c r="D149" s="36" t="str">
        <f>LOOKUP($A149,Students!$A$4:$A$1016,Students!$E$4:$E$1016)</f>
        <v>Acda</v>
      </c>
      <c r="E149" s="36" t="str">
        <f>LOOKUP($A149,Students!$A$4:$A1149,Students!$F$4:$F$1016)</f>
        <v/>
      </c>
      <c r="F149" s="49"/>
      <c r="G149" t="str">
        <f t="shared" si="5"/>
        <v>Ryan Acda</v>
      </c>
      <c r="H149" s="101" t="str">
        <f>Lookup($A149, Students!$A$4:$A$1016,Students!$K$4:$K$1016)</f>
        <v>Kirkland</v>
      </c>
      <c r="I149" s="54" t="str">
        <f>Lookup($A149, Students!$A$4:$A$1016,Students!$H$4:$H1149)</f>
        <v>Dropped</v>
      </c>
      <c r="J149" s="54" t="str">
        <f>Lookup($A149, Students!$A$4:$A$1016,Students!$O$4:$O$1016)</f>
        <v>Child</v>
      </c>
      <c r="K149" s="117" t="str">
        <f>Lookup($A149, Students!$A$4:$A$1016,Students!$N$4:$N$1016)</f>
        <v>1D</v>
      </c>
      <c r="L149" s="101" t="str">
        <f>Lookup($A149, Students!$A$4:$A$1016,Students!$M$4:$M$1016)</f>
        <v>1S</v>
      </c>
      <c r="M149" t="str">
        <f>Lookup($A149, Students!$A$4:$A$1016,Students!$AT$4:$AT$1016)</f>
        <v>Student</v>
      </c>
      <c r="N149" s="71">
        <f>Lookup($A149, Students!$A$4:$A$1016,Students!$P$4:$P$1016)</f>
        <v>40126</v>
      </c>
      <c r="O149" s="72">
        <f t="shared" si="6"/>
        <v>42917</v>
      </c>
      <c r="P149">
        <f>Lookup($A149, Students!$A$4:$A$1016,Students!$Q$4:$Q$1016)</f>
        <v>7</v>
      </c>
      <c r="U149" s="71">
        <f>Lookup($A149, Students!$A$4:$A$1016,Students!$G$4:$G$1016)</f>
        <v>42354</v>
      </c>
      <c r="V149" s="76">
        <f t="shared" si="7"/>
        <v>12</v>
      </c>
      <c r="W149" s="76">
        <f t="shared" si="8"/>
        <v>2015</v>
      </c>
      <c r="X149" s="81">
        <f>IF($U149="","-",U149+Timeframes!$B$3)</f>
        <v>42399</v>
      </c>
      <c r="Y149" s="82"/>
      <c r="Z149" s="17" t="str">
        <f t="shared" si="9"/>
        <v>-</v>
      </c>
      <c r="AA149" s="81">
        <f>IF($U149="","-",X149+Timeframes!$C$3)</f>
        <v>42444</v>
      </c>
      <c r="AB149" s="82"/>
      <c r="AC149" s="17" t="str">
        <f t="shared" si="10"/>
        <v>-</v>
      </c>
      <c r="AD149" s="81">
        <f>IF($U149="","-",AA149+Timeframes!$D$3)</f>
        <v>42504</v>
      </c>
      <c r="AE149" s="82"/>
      <c r="AF149" s="17" t="str">
        <f t="shared" si="1"/>
        <v>-</v>
      </c>
      <c r="AG149" s="81">
        <f>IF($U149="","-",AD149+Timeframes!$E$3)</f>
        <v>42564</v>
      </c>
      <c r="AH149" s="82"/>
      <c r="AI149" s="17" t="str">
        <f t="shared" si="2"/>
        <v>-</v>
      </c>
      <c r="AJ149" s="81">
        <f>IF($U149="","-",AG149+Timeframes!$F$3)</f>
        <v>42744</v>
      </c>
      <c r="AK149" s="82"/>
      <c r="AL149" s="17" t="str">
        <f t="shared" si="3"/>
        <v>-</v>
      </c>
      <c r="AM149" s="81">
        <f>IF($U149="","-",AJ149+Timeframes!$G$3)</f>
        <v>42924</v>
      </c>
      <c r="AN149" s="82"/>
      <c r="AO149" s="17" t="str">
        <f t="shared" si="4"/>
        <v>-</v>
      </c>
      <c r="AP149" s="81">
        <f>IF($U149="","-",AM149+Timeframes!$H$3)</f>
        <v>43104</v>
      </c>
      <c r="AQ149" s="82"/>
      <c r="AR149" s="82"/>
    </row>
    <row r="150" ht="15.75" customHeight="1">
      <c r="A150" s="36">
        <v>149.0</v>
      </c>
      <c r="B150" s="36" t="str">
        <f>LOOKUP($A150,Students!$A$4:$A$1016,Students!$C$4:$C$1016)</f>
        <v>Kaitlin</v>
      </c>
      <c r="C150" s="36" t="str">
        <f>LOOKUP($A150,Students!$A$4:$A$1016,Students!$D$4:$D$1016)</f>
        <v/>
      </c>
      <c r="D150" s="36" t="str">
        <f>LOOKUP($A150,Students!$A$4:$A$1016,Students!$E$4:$E$1016)</f>
        <v>Brugger</v>
      </c>
      <c r="E150" s="36" t="str">
        <f>LOOKUP($A150,Students!$A$4:$A1150,Students!$F$4:$F$1016)</f>
        <v/>
      </c>
      <c r="F150" s="49"/>
      <c r="G150" t="str">
        <f t="shared" si="5"/>
        <v>Kaitlin Brugger</v>
      </c>
      <c r="H150" s="101" t="str">
        <f>Lookup($A150, Students!$A$4:$A$1016,Students!$K$4:$K$1016)</f>
        <v>Kirkland</v>
      </c>
      <c r="I150" s="54" t="str">
        <f>Lookup($A150, Students!$A$4:$A$1016,Students!$H$4:$H1150)</f>
        <v>Dropped</v>
      </c>
      <c r="J150" s="54" t="str">
        <f>Lookup($A150, Students!$A$4:$A$1016,Students!$O$4:$O$1016)</f>
        <v>Junior</v>
      </c>
      <c r="K150" s="117" t="str">
        <f>Lookup($A150, Students!$A$4:$A$1016,Students!$N$4:$N$1016)</f>
        <v>1D</v>
      </c>
      <c r="L150" s="101" t="str">
        <f>Lookup($A150, Students!$A$4:$A$1016,Students!$M$4:$M$1016)</f>
        <v>WB</v>
      </c>
      <c r="M150" t="str">
        <f>Lookup($A150, Students!$A$4:$A$1016,Students!$AT$4:$AT$1016)</f>
        <v>Student</v>
      </c>
      <c r="N150" s="71" t="str">
        <f>Lookup($A150, Students!$A$4:$A$1016,Students!$P$4:$P$1016)</f>
        <v/>
      </c>
      <c r="O150" s="72">
        <f t="shared" si="6"/>
        <v>42917</v>
      </c>
      <c r="P150">
        <f>Lookup($A150, Students!$A$4:$A$1016,Students!$Q$4:$Q$1016)</f>
        <v>117</v>
      </c>
      <c r="U150" s="71">
        <f>Lookup($A150, Students!$A$4:$A$1016,Students!$G$4:$G$1016)</f>
        <v>42401</v>
      </c>
      <c r="V150" s="76">
        <f t="shared" si="7"/>
        <v>2</v>
      </c>
      <c r="W150" s="76">
        <f t="shared" si="8"/>
        <v>2016</v>
      </c>
      <c r="X150" s="81">
        <f>IF($U150="","-",U150+Timeframes!$B$3)</f>
        <v>42446</v>
      </c>
      <c r="Y150" s="82"/>
      <c r="Z150" s="17" t="str">
        <f t="shared" si="9"/>
        <v>-</v>
      </c>
      <c r="AA150" s="81">
        <f>IF($U150="","-",X150+Timeframes!$C$3)</f>
        <v>42491</v>
      </c>
      <c r="AB150" s="82"/>
      <c r="AC150" s="17" t="str">
        <f t="shared" si="10"/>
        <v>-</v>
      </c>
      <c r="AD150" s="81">
        <f>IF($U150="","-",AA150+Timeframes!$D$3)</f>
        <v>42551</v>
      </c>
      <c r="AE150" s="82"/>
      <c r="AF150" s="17" t="str">
        <f t="shared" si="1"/>
        <v>-</v>
      </c>
      <c r="AG150" s="81">
        <f>IF($U150="","-",AD150+Timeframes!$E$3)</f>
        <v>42611</v>
      </c>
      <c r="AH150" s="82"/>
      <c r="AI150" s="17" t="str">
        <f t="shared" si="2"/>
        <v>-</v>
      </c>
      <c r="AJ150" s="81">
        <f>IF($U150="","-",AG150+Timeframes!$F$3)</f>
        <v>42791</v>
      </c>
      <c r="AK150" s="82"/>
      <c r="AL150" s="17" t="str">
        <f t="shared" si="3"/>
        <v>-</v>
      </c>
      <c r="AM150" s="81">
        <f>IF($U150="","-",AJ150+Timeframes!$G$3)</f>
        <v>42971</v>
      </c>
      <c r="AN150" s="82"/>
      <c r="AO150" s="17" t="str">
        <f t="shared" si="4"/>
        <v>-</v>
      </c>
      <c r="AP150" s="81">
        <f>IF($U150="","-",AM150+Timeframes!$H$3)</f>
        <v>43151</v>
      </c>
      <c r="AQ150" s="82"/>
      <c r="AR150" s="82"/>
    </row>
    <row r="151" ht="15.75" customHeight="1">
      <c r="A151" s="36">
        <v>150.0</v>
      </c>
      <c r="B151" s="36" t="str">
        <f>LOOKUP($A151,Students!$A$4:$A$1016,Students!$C$4:$C$1016)</f>
        <v>Kevin</v>
      </c>
      <c r="C151" s="36" t="str">
        <f>LOOKUP($A151,Students!$A$4:$A$1016,Students!$D$4:$D$1016)</f>
        <v/>
      </c>
      <c r="D151" s="36" t="str">
        <f>LOOKUP($A151,Students!$A$4:$A$1016,Students!$E$4:$E$1016)</f>
        <v>Farrow</v>
      </c>
      <c r="E151" s="36" t="str">
        <f>LOOKUP($A151,Students!$A$4:$A1151,Students!$F$4:$F$1016)</f>
        <v/>
      </c>
      <c r="F151" s="49"/>
      <c r="G151" t="str">
        <f t="shared" si="5"/>
        <v>Kevin Farrow</v>
      </c>
      <c r="H151" s="101" t="str">
        <f>Lookup($A151, Students!$A$4:$A$1016,Students!$K$4:$K$1016)</f>
        <v>Kirkland</v>
      </c>
      <c r="I151" s="54" t="str">
        <f>Lookup($A151, Students!$A$4:$A$1016,Students!$H$4:$H1151)</f>
        <v>Dropped</v>
      </c>
      <c r="J151" s="54" t="str">
        <f>Lookup($A151, Students!$A$4:$A$1016,Students!$O$4:$O$1016)</f>
        <v>Adult</v>
      </c>
      <c r="K151" s="117" t="str">
        <f>Lookup($A151, Students!$A$4:$A$1016,Students!$N$4:$N$1016)</f>
        <v>1D</v>
      </c>
      <c r="L151" s="101" t="str">
        <f>Lookup($A151, Students!$A$4:$A$1016,Students!$M$4:$M$1016)</f>
        <v>WB</v>
      </c>
      <c r="M151" s="101" t="str">
        <f>Lookup($A151, Students!$A$4:$A$1016,Students!$AT$4:$AT$1016)</f>
        <v/>
      </c>
      <c r="N151" s="71" t="str">
        <f>Lookup($A151, Students!$A$4:$A$1016,Students!$P$4:$P$1016)</f>
        <v/>
      </c>
      <c r="O151" s="72">
        <f t="shared" si="6"/>
        <v>42917</v>
      </c>
      <c r="P151">
        <f>Lookup($A151, Students!$A$4:$A$1016,Students!$Q$4:$Q$1016)</f>
        <v>117</v>
      </c>
      <c r="U151" s="71">
        <f>Lookup($A151, Students!$A$4:$A$1016,Students!$G$4:$G$1016)</f>
        <v>42391</v>
      </c>
      <c r="V151" s="76">
        <f t="shared" si="7"/>
        <v>1</v>
      </c>
      <c r="W151" s="76">
        <f t="shared" si="8"/>
        <v>2016</v>
      </c>
      <c r="X151" s="81">
        <f>IF($U151="","-",U151+Timeframes!$B$3)</f>
        <v>42436</v>
      </c>
      <c r="Y151" s="82"/>
      <c r="Z151" s="17" t="str">
        <f t="shared" si="9"/>
        <v>-</v>
      </c>
      <c r="AA151" s="81">
        <f>IF($U151="","-",X151+Timeframes!$C$3)</f>
        <v>42481</v>
      </c>
      <c r="AB151" s="82"/>
      <c r="AC151" s="17" t="str">
        <f t="shared" si="10"/>
        <v>-</v>
      </c>
      <c r="AD151" s="81">
        <f>IF($U151="","-",AA151+Timeframes!$D$3)</f>
        <v>42541</v>
      </c>
      <c r="AE151" s="82"/>
      <c r="AF151" s="17" t="str">
        <f t="shared" si="1"/>
        <v>-</v>
      </c>
      <c r="AG151" s="81">
        <f>IF($U151="","-",AD151+Timeframes!$E$3)</f>
        <v>42601</v>
      </c>
      <c r="AH151" s="82"/>
      <c r="AI151" s="17" t="str">
        <f t="shared" si="2"/>
        <v>-</v>
      </c>
      <c r="AJ151" s="81">
        <f>IF($U151="","-",AG151+Timeframes!$F$3)</f>
        <v>42781</v>
      </c>
      <c r="AK151" s="82"/>
      <c r="AL151" s="17" t="str">
        <f t="shared" si="3"/>
        <v>-</v>
      </c>
      <c r="AM151" s="81">
        <f>IF($U151="","-",AJ151+Timeframes!$G$3)</f>
        <v>42961</v>
      </c>
      <c r="AN151" s="82"/>
      <c r="AO151" s="17" t="str">
        <f t="shared" si="4"/>
        <v>-</v>
      </c>
      <c r="AP151" s="81">
        <f>IF($U151="","-",AM151+Timeframes!$H$3)</f>
        <v>43141</v>
      </c>
      <c r="AQ151" s="82"/>
      <c r="AR151" s="82"/>
    </row>
    <row r="152" ht="15.75" customHeight="1">
      <c r="A152" s="36">
        <v>151.0</v>
      </c>
      <c r="B152" s="36" t="str">
        <f>LOOKUP($A152,Students!$A$4:$A$1016,Students!$C$4:$C$1016)</f>
        <v>Anton</v>
      </c>
      <c r="C152" s="36" t="str">
        <f>LOOKUP($A152,Students!$A$4:$A$1016,Students!$D$4:$D$1016)</f>
        <v/>
      </c>
      <c r="D152" s="36" t="str">
        <f>LOOKUP($A152,Students!$A$4:$A$1016,Students!$E$4:$E$1016)</f>
        <v>Lapin</v>
      </c>
      <c r="E152" s="36" t="str">
        <f>LOOKUP($A152,Students!$A$4:$A1152,Students!$F$4:$F$1016)</f>
        <v/>
      </c>
      <c r="F152" s="49"/>
      <c r="G152" t="str">
        <f t="shared" si="5"/>
        <v>Anton Lapin</v>
      </c>
      <c r="H152" s="101" t="str">
        <f>Lookup($A152, Students!$A$4:$A$1016,Students!$K$4:$K$1016)</f>
        <v>Kirkland</v>
      </c>
      <c r="I152" s="54" t="str">
        <f>Lookup($A152, Students!$A$4:$A$1016,Students!$H$4:$H1152)</f>
        <v>Active</v>
      </c>
      <c r="J152" s="54" t="str">
        <f>Lookup($A152, Students!$A$4:$A$1016,Students!$O$4:$O$1016)</f>
        <v>Child</v>
      </c>
      <c r="K152" s="117" t="str">
        <f>Lookup($A152, Students!$A$4:$A$1016,Students!$N$4:$N$1016)</f>
        <v>1D</v>
      </c>
      <c r="L152" t="str">
        <f>Lookup($A152, Students!$A$4:$A$1016,Students!$M$4:$M$1016)</f>
        <v>2S</v>
      </c>
      <c r="M152" t="str">
        <f>Lookup($A152, Students!$A$4:$A$1016,Students!$AT$4:$AT$1016)</f>
        <v>Student</v>
      </c>
      <c r="N152" s="71">
        <f>Lookup($A152, Students!$A$4:$A$1016,Students!$P$4:$P$1016)</f>
        <v>39739</v>
      </c>
      <c r="O152" s="72">
        <f t="shared" si="6"/>
        <v>42917</v>
      </c>
      <c r="P152">
        <f>Lookup($A152, Students!$A$4:$A$1016,Students!$Q$4:$Q$1016)</f>
        <v>8</v>
      </c>
      <c r="U152" s="71">
        <f>Lookup($A152, Students!$A$4:$A$1016,Students!$G$4:$G$1016)</f>
        <v>42418</v>
      </c>
      <c r="V152" s="76">
        <f t="shared" si="7"/>
        <v>2</v>
      </c>
      <c r="W152" s="76">
        <f t="shared" si="8"/>
        <v>2016</v>
      </c>
      <c r="X152" s="81">
        <f>IF($U152="","-",U152+Timeframes!$B$3)</f>
        <v>42463</v>
      </c>
      <c r="Y152" s="82"/>
      <c r="Z152" s="17" t="str">
        <f t="shared" si="9"/>
        <v>-</v>
      </c>
      <c r="AA152" s="81">
        <f>IF($U152="","-",X152+Timeframes!$C$3)</f>
        <v>42508</v>
      </c>
      <c r="AB152" s="82"/>
      <c r="AC152" s="17" t="str">
        <f t="shared" si="10"/>
        <v>-</v>
      </c>
      <c r="AD152" s="81">
        <f>IF($U152="","-",AA152+Timeframes!$D$3)</f>
        <v>42568</v>
      </c>
      <c r="AE152" s="82"/>
      <c r="AF152" s="17" t="str">
        <f t="shared" si="1"/>
        <v>-</v>
      </c>
      <c r="AG152" s="81">
        <f>IF($U152="","-",AD152+Timeframes!$E$3)</f>
        <v>42628</v>
      </c>
      <c r="AH152" s="82"/>
      <c r="AI152" s="17" t="str">
        <f t="shared" si="2"/>
        <v>-</v>
      </c>
      <c r="AJ152" s="81">
        <f>IF($U152="","-",AG152+Timeframes!$F$3)</f>
        <v>42808</v>
      </c>
      <c r="AK152" s="82"/>
      <c r="AL152" s="17" t="str">
        <f t="shared" si="3"/>
        <v>-</v>
      </c>
      <c r="AM152" s="81">
        <f>IF($U152="","-",AJ152+Timeframes!$G$3)</f>
        <v>42988</v>
      </c>
      <c r="AN152" s="82"/>
      <c r="AO152" s="17" t="str">
        <f t="shared" si="4"/>
        <v>-</v>
      </c>
      <c r="AP152" s="81">
        <f>IF($U152="","-",AM152+Timeframes!$H$3)</f>
        <v>43168</v>
      </c>
      <c r="AQ152" s="82"/>
      <c r="AR152" s="82"/>
    </row>
    <row r="153" ht="15.75" customHeight="1">
      <c r="A153" s="36">
        <v>152.0</v>
      </c>
      <c r="B153" s="36" t="str">
        <f>LOOKUP($A153,Students!$A$4:$A$1016,Students!$C$4:$C$1016)</f>
        <v>Lawrence</v>
      </c>
      <c r="C153" s="36" t="str">
        <f>LOOKUP($A153,Students!$A$4:$A$1016,Students!$D$4:$D$1016)</f>
        <v/>
      </c>
      <c r="D153" s="36" t="str">
        <f>LOOKUP($A153,Students!$A$4:$A$1016,Students!$E$4:$E$1016)</f>
        <v>Luo</v>
      </c>
      <c r="E153" s="36" t="str">
        <f>LOOKUP($A153,Students!$A$4:$A1153,Students!$F$4:$F$1016)</f>
        <v/>
      </c>
      <c r="F153" s="49"/>
      <c r="G153" t="str">
        <f t="shared" si="5"/>
        <v>Lawrence Luo</v>
      </c>
      <c r="H153" t="str">
        <f>Lookup($A153, Students!$A$4:$A$1016,Students!$K$4:$K$1016)</f>
        <v>Kirkland</v>
      </c>
      <c r="I153" s="54" t="str">
        <f>Lookup($A153, Students!$A$4:$A$1016,Students!$H$4:$H1153)</f>
        <v>Dropped</v>
      </c>
      <c r="J153" s="54" t="str">
        <f>Lookup($A153, Students!$A$4:$A$1016,Students!$O$4:$O$1016)</f>
        <v>Adult</v>
      </c>
      <c r="K153" s="117" t="str">
        <f>Lookup($A153, Students!$A$4:$A$1016,Students!$N$4:$N$1016)</f>
        <v>1D</v>
      </c>
      <c r="L153" t="str">
        <f>Lookup($A153, Students!$A$4:$A$1016,Students!$M$4:$M$1016)</f>
        <v>3s</v>
      </c>
      <c r="M153" t="str">
        <f>Lookup($A153, Students!$A$4:$A$1016,Students!$AT$4:$AT$1016)</f>
        <v/>
      </c>
      <c r="N153" s="71" t="str">
        <f>Lookup($A153, Students!$A$4:$A$1016,Students!$P$4:$P$1016)</f>
        <v/>
      </c>
      <c r="O153" s="72">
        <f t="shared" si="6"/>
        <v>42917</v>
      </c>
      <c r="P153">
        <f>Lookup($A153, Students!$A$4:$A$1016,Students!$Q$4:$Q$1016)</f>
        <v>117</v>
      </c>
      <c r="U153" s="71" t="str">
        <f>Lookup($A153, Students!$A$4:$A$1016,Students!$G$4:$G$1016)</f>
        <v/>
      </c>
      <c r="V153" s="76">
        <f t="shared" si="7"/>
        <v>12</v>
      </c>
      <c r="W153" s="76">
        <f t="shared" si="8"/>
        <v>1899</v>
      </c>
      <c r="X153" s="81" t="str">
        <f>IF($U153="","-",U153+Timeframes!$B$3)</f>
        <v>-</v>
      </c>
      <c r="Y153" s="82"/>
      <c r="Z153" s="17" t="str">
        <f t="shared" si="9"/>
        <v>-</v>
      </c>
      <c r="AA153" s="81" t="str">
        <f>IF($U153="","-",X153+Timeframes!$C$3)</f>
        <v>-</v>
      </c>
      <c r="AB153" s="82"/>
      <c r="AC153" s="17" t="str">
        <f t="shared" si="10"/>
        <v>-</v>
      </c>
      <c r="AD153" s="81" t="str">
        <f>IF($U153="","-",AA153+Timeframes!$D$3)</f>
        <v>-</v>
      </c>
      <c r="AE153" s="82"/>
      <c r="AF153" s="17" t="str">
        <f t="shared" si="1"/>
        <v>-</v>
      </c>
      <c r="AG153" s="81" t="str">
        <f>IF($U153="","-",AD153+Timeframes!$E$3)</f>
        <v>-</v>
      </c>
      <c r="AH153" s="82"/>
      <c r="AI153" s="17" t="str">
        <f t="shared" si="2"/>
        <v>-</v>
      </c>
      <c r="AJ153" s="81" t="str">
        <f>IF($U153="","-",AG153+Timeframes!$F$3)</f>
        <v>-</v>
      </c>
      <c r="AK153" s="82"/>
      <c r="AL153" s="17" t="str">
        <f t="shared" si="3"/>
        <v>-</v>
      </c>
      <c r="AM153" s="81" t="str">
        <f>IF($U153="","-",AJ153+Timeframes!$G$3)</f>
        <v>-</v>
      </c>
      <c r="AN153" s="82"/>
      <c r="AO153" s="17" t="str">
        <f t="shared" si="4"/>
        <v>-</v>
      </c>
      <c r="AP153" s="81" t="str">
        <f>IF($U153="","-",AM153+Timeframes!$H$3)</f>
        <v>-</v>
      </c>
      <c r="AQ153" s="82"/>
      <c r="AR153" s="82"/>
    </row>
    <row r="154" ht="15.75" customHeight="1">
      <c r="A154" s="36">
        <v>153.0</v>
      </c>
      <c r="B154" s="36" t="str">
        <f>LOOKUP($A154,Students!$A$4:$A$1016,Students!$C$4:$C$1016)</f>
        <v>May</v>
      </c>
      <c r="C154" s="36" t="str">
        <f>LOOKUP($A154,Students!$A$4:$A$1016,Students!$D$4:$D$1016)</f>
        <v/>
      </c>
      <c r="D154" s="36" t="str">
        <f>LOOKUP($A154,Students!$A$4:$A$1016,Students!$E$4:$E$1016)</f>
        <v>Luo</v>
      </c>
      <c r="E154" s="36" t="str">
        <f>LOOKUP($A154,Students!$A$4:$A1154,Students!$F$4:$F$1016)</f>
        <v/>
      </c>
      <c r="F154" s="49"/>
      <c r="G154" t="str">
        <f t="shared" si="5"/>
        <v>May Luo</v>
      </c>
      <c r="H154" t="str">
        <f>Lookup($A154, Students!$A$4:$A$1016,Students!$K$4:$K$1016)</f>
        <v>Kirkland</v>
      </c>
      <c r="I154" s="54" t="str">
        <f>Lookup($A154, Students!$A$4:$A$1016,Students!$H$4:$H1154)</f>
        <v>Dropped</v>
      </c>
      <c r="J154" s="54" t="str">
        <f>Lookup($A154, Students!$A$4:$A$1016,Students!$O$4:$O$1016)</f>
        <v>Adult</v>
      </c>
      <c r="K154" s="117" t="str">
        <f>Lookup($A154, Students!$A$4:$A$1016,Students!$N$4:$N$1016)</f>
        <v>1D</v>
      </c>
      <c r="L154" t="str">
        <f>Lookup($A154, Students!$A$4:$A$1016,Students!$M$4:$M$1016)</f>
        <v>3s</v>
      </c>
      <c r="M154" t="str">
        <f>Lookup($A154, Students!$A$4:$A$1016,Students!$AT$4:$AT$1016)</f>
        <v/>
      </c>
      <c r="N154" s="71" t="str">
        <f>Lookup($A154, Students!$A$4:$A$1016,Students!$P$4:$P$1016)</f>
        <v/>
      </c>
      <c r="O154" s="72">
        <f t="shared" si="6"/>
        <v>42917</v>
      </c>
      <c r="P154">
        <f>Lookup($A154, Students!$A$4:$A$1016,Students!$Q$4:$Q$1016)</f>
        <v>117</v>
      </c>
      <c r="U154" s="71" t="str">
        <f>Lookup($A154, Students!$A$4:$A$1016,Students!$G$4:$G$1016)</f>
        <v/>
      </c>
      <c r="V154" s="76">
        <f t="shared" si="7"/>
        <v>12</v>
      </c>
      <c r="W154" s="76">
        <f t="shared" si="8"/>
        <v>1899</v>
      </c>
      <c r="X154" s="81" t="str">
        <f>IF($U154="","-",U154+Timeframes!$B$3)</f>
        <v>-</v>
      </c>
      <c r="Y154" s="82"/>
      <c r="Z154" s="17" t="str">
        <f t="shared" si="9"/>
        <v>-</v>
      </c>
      <c r="AA154" s="81" t="str">
        <f>IF($U154="","-",X154+Timeframes!$C$3)</f>
        <v>-</v>
      </c>
      <c r="AB154" s="82"/>
      <c r="AC154" s="17" t="str">
        <f t="shared" si="10"/>
        <v>-</v>
      </c>
      <c r="AD154" s="81" t="str">
        <f>IF($U154="","-",AA154+Timeframes!$D$3)</f>
        <v>-</v>
      </c>
      <c r="AE154" s="82"/>
      <c r="AF154" s="17" t="str">
        <f t="shared" si="1"/>
        <v>-</v>
      </c>
      <c r="AG154" s="81" t="str">
        <f>IF($U154="","-",AD154+Timeframes!$E$3)</f>
        <v>-</v>
      </c>
      <c r="AH154" s="82"/>
      <c r="AI154" s="17" t="str">
        <f t="shared" si="2"/>
        <v>-</v>
      </c>
      <c r="AJ154" s="81" t="str">
        <f>IF($U154="","-",AG154+Timeframes!$F$3)</f>
        <v>-</v>
      </c>
      <c r="AK154" s="82"/>
      <c r="AL154" s="17" t="str">
        <f t="shared" si="3"/>
        <v>-</v>
      </c>
      <c r="AM154" s="81" t="str">
        <f>IF($U154="","-",AJ154+Timeframes!$G$3)</f>
        <v>-</v>
      </c>
      <c r="AN154" s="82"/>
      <c r="AO154" s="17" t="str">
        <f t="shared" si="4"/>
        <v>-</v>
      </c>
      <c r="AP154" s="81" t="str">
        <f>IF($U154="","-",AM154+Timeframes!$H$3)</f>
        <v>-</v>
      </c>
      <c r="AQ154" s="82"/>
      <c r="AR154" s="82"/>
    </row>
    <row r="155" ht="15.75" customHeight="1">
      <c r="A155" s="36">
        <v>154.0</v>
      </c>
      <c r="B155" s="36" t="str">
        <f>LOOKUP($A155,Students!$A$4:$A$1016,Students!$C$4:$C$1016)</f>
        <v>Bradley</v>
      </c>
      <c r="C155" s="36" t="str">
        <f>LOOKUP($A155,Students!$A$4:$A$1016,Students!$D$4:$D$1016)</f>
        <v/>
      </c>
      <c r="D155" s="36" t="str">
        <f>LOOKUP($A155,Students!$A$4:$A$1016,Students!$E$4:$E$1016)</f>
        <v>Nakajima</v>
      </c>
      <c r="E155" s="36" t="str">
        <f>LOOKUP($A155,Students!$A$4:$A1155,Students!$F$4:$F$1016)</f>
        <v/>
      </c>
      <c r="F155" s="49"/>
      <c r="G155" t="str">
        <f t="shared" si="5"/>
        <v>Bradley Nakajima</v>
      </c>
      <c r="H155" s="101" t="str">
        <f>Lookup($A155, Students!$A$4:$A$1016,Students!$K$4:$K$1016)</f>
        <v>Kirkland</v>
      </c>
      <c r="I155" s="54" t="str">
        <f>Lookup($A155, Students!$A$4:$A$1016,Students!$H$4:$H1155)</f>
        <v>Dropped</v>
      </c>
      <c r="J155" s="54" t="str">
        <f>Lookup($A155, Students!$A$4:$A$1016,Students!$O$4:$O$1016)</f>
        <v>Child</v>
      </c>
      <c r="K155" s="117" t="str">
        <f>Lookup($A155, Students!$A$4:$A$1016,Students!$N$4:$N$1016)</f>
        <v>1D</v>
      </c>
      <c r="L155" s="101" t="str">
        <f>Lookup($A155, Students!$A$4:$A$1016,Students!$M$4:$M$1016)</f>
        <v>WB</v>
      </c>
      <c r="M155" t="str">
        <f>Lookup($A155, Students!$A$4:$A$1016,Students!$AT$4:$AT$1016)</f>
        <v>Student</v>
      </c>
      <c r="N155" s="71">
        <f>Lookup($A155, Students!$A$4:$A$1016,Students!$P$4:$P$1016)</f>
        <v>40028</v>
      </c>
      <c r="O155" s="72">
        <f t="shared" si="6"/>
        <v>42917</v>
      </c>
      <c r="P155">
        <f>Lookup($A155, Students!$A$4:$A$1016,Students!$Q$4:$Q$1016)</f>
        <v>7</v>
      </c>
      <c r="U155" s="71">
        <f>Lookup($A155, Students!$A$4:$A$1016,Students!$G$4:$G$1016)</f>
        <v>42423</v>
      </c>
      <c r="V155" s="76">
        <f t="shared" si="7"/>
        <v>2</v>
      </c>
      <c r="W155" s="76">
        <f t="shared" si="8"/>
        <v>2016</v>
      </c>
      <c r="X155" s="81">
        <f>IF($U155="","-",U155+Timeframes!$B$3)</f>
        <v>42468</v>
      </c>
      <c r="Y155" s="82"/>
      <c r="Z155" s="17" t="str">
        <f t="shared" si="9"/>
        <v>-</v>
      </c>
      <c r="AA155" s="81">
        <f>IF($U155="","-",X155+Timeframes!$C$3)</f>
        <v>42513</v>
      </c>
      <c r="AB155" s="82"/>
      <c r="AC155" s="17" t="str">
        <f t="shared" si="10"/>
        <v>-</v>
      </c>
      <c r="AD155" s="81">
        <f>IF($U155="","-",AA155+Timeframes!$D$3)</f>
        <v>42573</v>
      </c>
      <c r="AE155" s="82"/>
      <c r="AF155" s="17" t="str">
        <f t="shared" si="1"/>
        <v>-</v>
      </c>
      <c r="AG155" s="81">
        <f>IF($U155="","-",AD155+Timeframes!$E$3)</f>
        <v>42633</v>
      </c>
      <c r="AH155" s="82"/>
      <c r="AI155" s="17" t="str">
        <f t="shared" si="2"/>
        <v>-</v>
      </c>
      <c r="AJ155" s="81">
        <f>IF($U155="","-",AG155+Timeframes!$F$3)</f>
        <v>42813</v>
      </c>
      <c r="AK155" s="82"/>
      <c r="AL155" s="17" t="str">
        <f t="shared" si="3"/>
        <v>-</v>
      </c>
      <c r="AM155" s="81">
        <f>IF($U155="","-",AJ155+Timeframes!$G$3)</f>
        <v>42993</v>
      </c>
      <c r="AN155" s="82"/>
      <c r="AO155" s="17" t="str">
        <f t="shared" si="4"/>
        <v>-</v>
      </c>
      <c r="AP155" s="81">
        <f>IF($U155="","-",AM155+Timeframes!$H$3)</f>
        <v>43173</v>
      </c>
      <c r="AQ155" s="82"/>
      <c r="AR155" s="82"/>
    </row>
    <row r="156" ht="15.75" customHeight="1">
      <c r="A156" s="36">
        <v>155.0</v>
      </c>
      <c r="B156" s="36" t="str">
        <f>LOOKUP($A156,Students!$A$4:$A$1016,Students!$C$4:$C$1016)</f>
        <v>Caden</v>
      </c>
      <c r="C156" s="36" t="str">
        <f>LOOKUP($A156,Students!$A$4:$A$1016,Students!$D$4:$D$1016)</f>
        <v/>
      </c>
      <c r="D156" s="36" t="str">
        <f>LOOKUP($A156,Students!$A$4:$A$1016,Students!$E$4:$E$1016)</f>
        <v>Nakajima</v>
      </c>
      <c r="E156" s="36" t="str">
        <f>LOOKUP($A156,Students!$A$4:$A1156,Students!$F$4:$F$1016)</f>
        <v/>
      </c>
      <c r="F156" s="49"/>
      <c r="G156" t="str">
        <f t="shared" si="5"/>
        <v>Caden Nakajima</v>
      </c>
      <c r="H156" s="101" t="str">
        <f>Lookup($A156, Students!$A$4:$A$1016,Students!$K$4:$K$1016)</f>
        <v>Kirkland</v>
      </c>
      <c r="I156" s="54" t="str">
        <f>Lookup($A156, Students!$A$4:$A$1016,Students!$H$4:$H1156)</f>
        <v>Dropped</v>
      </c>
      <c r="J156" s="54" t="str">
        <f>Lookup($A156, Students!$A$4:$A$1016,Students!$O$4:$O$1016)</f>
        <v>Child</v>
      </c>
      <c r="K156" s="117" t="str">
        <f>Lookup($A156, Students!$A$4:$A$1016,Students!$N$4:$N$1016)</f>
        <v>1D</v>
      </c>
      <c r="L156" s="101" t="str">
        <f>Lookup($A156, Students!$A$4:$A$1016,Students!$M$4:$M$1016)</f>
        <v>WB</v>
      </c>
      <c r="M156" t="str">
        <f>Lookup($A156, Students!$A$4:$A$1016,Students!$AT$4:$AT$1016)</f>
        <v>Student</v>
      </c>
      <c r="N156" s="71">
        <f>Lookup($A156, Students!$A$4:$A$1016,Students!$P$4:$P$1016)</f>
        <v>40732</v>
      </c>
      <c r="O156" s="72">
        <f t="shared" si="6"/>
        <v>42917</v>
      </c>
      <c r="P156">
        <f>Lookup($A156, Students!$A$4:$A$1016,Students!$Q$4:$Q$1016)</f>
        <v>5</v>
      </c>
      <c r="U156" s="71">
        <f>Lookup($A156, Students!$A$4:$A$1016,Students!$G$4:$G$1016)</f>
        <v>42423</v>
      </c>
      <c r="V156" s="76">
        <f t="shared" si="7"/>
        <v>2</v>
      </c>
      <c r="W156" s="76">
        <f t="shared" si="8"/>
        <v>2016</v>
      </c>
      <c r="X156" s="81">
        <f>IF($U156="","-",U156+Timeframes!$B$3)</f>
        <v>42468</v>
      </c>
      <c r="Y156" s="82"/>
      <c r="Z156" s="17" t="str">
        <f t="shared" si="9"/>
        <v>-</v>
      </c>
      <c r="AA156" s="81">
        <f>IF($U156="","-",X156+Timeframes!$C$3)</f>
        <v>42513</v>
      </c>
      <c r="AB156" s="82"/>
      <c r="AC156" s="17" t="str">
        <f t="shared" si="10"/>
        <v>-</v>
      </c>
      <c r="AD156" s="81">
        <f>IF($U156="","-",AA156+Timeframes!$D$3)</f>
        <v>42573</v>
      </c>
      <c r="AE156" s="82"/>
      <c r="AF156" s="17" t="str">
        <f t="shared" si="1"/>
        <v>-</v>
      </c>
      <c r="AG156" s="81">
        <f>IF($U156="","-",AD156+Timeframes!$E$3)</f>
        <v>42633</v>
      </c>
      <c r="AH156" s="82"/>
      <c r="AI156" s="17" t="str">
        <f t="shared" si="2"/>
        <v>-</v>
      </c>
      <c r="AJ156" s="81">
        <f>IF($U156="","-",AG156+Timeframes!$F$3)</f>
        <v>42813</v>
      </c>
      <c r="AK156" s="82"/>
      <c r="AL156" s="17" t="str">
        <f t="shared" si="3"/>
        <v>-</v>
      </c>
      <c r="AM156" s="81">
        <f>IF($U156="","-",AJ156+Timeframes!$G$3)</f>
        <v>42993</v>
      </c>
      <c r="AN156" s="82"/>
      <c r="AO156" s="17" t="str">
        <f t="shared" si="4"/>
        <v>-</v>
      </c>
      <c r="AP156" s="81">
        <f>IF($U156="","-",AM156+Timeframes!$H$3)</f>
        <v>43173</v>
      </c>
      <c r="AQ156" s="82"/>
      <c r="AR156" s="82"/>
    </row>
    <row r="157" ht="15.75" customHeight="1">
      <c r="A157" s="36">
        <v>156.0</v>
      </c>
      <c r="B157" s="36" t="str">
        <f>LOOKUP($A157,Students!$A$4:$A$1016,Students!$C$4:$C$1016)</f>
        <v>Kirk</v>
      </c>
      <c r="C157" s="36" t="str">
        <f>LOOKUP($A157,Students!$A$4:$A$1016,Students!$D$4:$D$1016)</f>
        <v/>
      </c>
      <c r="D157" s="36" t="str">
        <f>LOOKUP($A157,Students!$A$4:$A$1016,Students!$E$4:$E$1016)</f>
        <v>Offerdahl</v>
      </c>
      <c r="E157" s="36" t="str">
        <f>LOOKUP($A157,Students!$A$4:$A1157,Students!$F$4:$F$1016)</f>
        <v/>
      </c>
      <c r="F157" s="49"/>
      <c r="G157" t="str">
        <f t="shared" si="5"/>
        <v>Kirk Offerdahl</v>
      </c>
      <c r="H157" s="101" t="str">
        <f>Lookup($A157, Students!$A$4:$A$1016,Students!$K$4:$K$1016)</f>
        <v>Kirkland</v>
      </c>
      <c r="I157" s="54" t="str">
        <f>Lookup($A157, Students!$A$4:$A$1016,Students!$H$4:$H1157)</f>
        <v>Dropped</v>
      </c>
      <c r="J157" s="54" t="str">
        <f>Lookup($A157, Students!$A$4:$A$1016,Students!$O$4:$O$1016)</f>
        <v>Adult</v>
      </c>
      <c r="K157" s="117" t="str">
        <f>Lookup($A157, Students!$A$4:$A$1016,Students!$N$4:$N$1016)</f>
        <v>1D</v>
      </c>
      <c r="L157" t="str">
        <f>Lookup($A157, Students!$A$4:$A$1016,Students!$M$4:$M$1016)</f>
        <v>1S</v>
      </c>
      <c r="M157" t="str">
        <f>Lookup($A157, Students!$A$4:$A$1016,Students!$AT$4:$AT$1016)</f>
        <v>Student</v>
      </c>
      <c r="N157" s="71">
        <f>Lookup($A157, Students!$A$4:$A$1016,Students!$P$4:$P$1016)</f>
        <v>33532</v>
      </c>
      <c r="O157" s="72">
        <f t="shared" si="6"/>
        <v>42917</v>
      </c>
      <c r="P157">
        <f>Lookup($A157, Students!$A$4:$A$1016,Students!$Q$4:$Q$1016)</f>
        <v>25</v>
      </c>
      <c r="U157" s="71">
        <f>Lookup($A157, Students!$A$4:$A$1016,Students!$G$4:$G$1016)</f>
        <v>42410</v>
      </c>
      <c r="V157" s="76">
        <f t="shared" si="7"/>
        <v>2</v>
      </c>
      <c r="W157" s="76">
        <f t="shared" si="8"/>
        <v>2016</v>
      </c>
      <c r="X157" s="81">
        <f>IF($U157="","-",U157+Timeframes!$B$3)</f>
        <v>42455</v>
      </c>
      <c r="Y157" s="82"/>
      <c r="Z157" s="17" t="str">
        <f t="shared" si="9"/>
        <v>-</v>
      </c>
      <c r="AA157" s="81">
        <f>IF($U157="","-",X157+Timeframes!$C$3)</f>
        <v>42500</v>
      </c>
      <c r="AB157" s="82"/>
      <c r="AC157" s="17" t="str">
        <f t="shared" si="10"/>
        <v>-</v>
      </c>
      <c r="AD157" s="81">
        <f>IF($U157="","-",AA157+Timeframes!$D$3)</f>
        <v>42560</v>
      </c>
      <c r="AE157" s="82"/>
      <c r="AF157" s="17" t="str">
        <f t="shared" si="1"/>
        <v>-</v>
      </c>
      <c r="AG157" s="81">
        <f>IF($U157="","-",AD157+Timeframes!$E$3)</f>
        <v>42620</v>
      </c>
      <c r="AH157" s="82"/>
      <c r="AI157" s="17" t="str">
        <f t="shared" si="2"/>
        <v>-</v>
      </c>
      <c r="AJ157" s="81">
        <f>IF($U157="","-",AG157+Timeframes!$F$3)</f>
        <v>42800</v>
      </c>
      <c r="AK157" s="82"/>
      <c r="AL157" s="17" t="str">
        <f t="shared" si="3"/>
        <v>-</v>
      </c>
      <c r="AM157" s="81">
        <f>IF($U157="","-",AJ157+Timeframes!$G$3)</f>
        <v>42980</v>
      </c>
      <c r="AN157" s="82"/>
      <c r="AO157" s="17" t="str">
        <f t="shared" si="4"/>
        <v>-</v>
      </c>
      <c r="AP157" s="81">
        <f>IF($U157="","-",AM157+Timeframes!$H$3)</f>
        <v>43160</v>
      </c>
      <c r="AQ157" s="82"/>
      <c r="AR157" s="82"/>
    </row>
    <row r="158" ht="15.75" customHeight="1">
      <c r="A158" s="36">
        <v>157.0</v>
      </c>
      <c r="B158" s="36" t="str">
        <f>LOOKUP($A158,Students!$A$4:$A$1016,Students!$C$4:$C$1016)</f>
        <v>Giselle</v>
      </c>
      <c r="C158" s="36" t="str">
        <f>LOOKUP($A158,Students!$A$4:$A$1016,Students!$D$4:$D$1016)</f>
        <v/>
      </c>
      <c r="D158" s="36" t="str">
        <f>LOOKUP($A158,Students!$A$4:$A$1016,Students!$E$4:$E$1016)</f>
        <v>Oropeza</v>
      </c>
      <c r="E158" s="36" t="str">
        <f>LOOKUP($A158,Students!$A$4:$A1158,Students!$F$4:$F$1016)</f>
        <v/>
      </c>
      <c r="F158" s="49"/>
      <c r="G158" t="str">
        <f t="shared" si="5"/>
        <v>Giselle Oropeza</v>
      </c>
      <c r="H158" s="101" t="str">
        <f>Lookup($A158, Students!$A$4:$A$1016,Students!$K$4:$K$1016)</f>
        <v>Kirkland</v>
      </c>
      <c r="I158" s="54" t="str">
        <f>Lookup($A158, Students!$A$4:$A$1016,Students!$H$4:$H1158)</f>
        <v>Dropped</v>
      </c>
      <c r="J158" s="54" t="str">
        <f>Lookup($A158, Students!$A$4:$A$1016,Students!$O$4:$O$1016)</f>
        <v>Child</v>
      </c>
      <c r="K158" s="117" t="str">
        <f>Lookup($A158, Students!$A$4:$A$1016,Students!$N$4:$N$1016)</f>
        <v>1D</v>
      </c>
      <c r="L158" t="str">
        <f>Lookup($A158, Students!$A$4:$A$1016,Students!$M$4:$M$1016)</f>
        <v>1S</v>
      </c>
      <c r="M158" t="str">
        <f>Lookup($A158, Students!$A$4:$A$1016,Students!$AT$4:$AT$1016)</f>
        <v>Student</v>
      </c>
      <c r="N158" s="71">
        <f>Lookup($A158, Students!$A$4:$A$1016,Students!$P$4:$P$1016)</f>
        <v>40413</v>
      </c>
      <c r="O158" s="72">
        <f t="shared" si="6"/>
        <v>42917</v>
      </c>
      <c r="P158">
        <f>Lookup($A158, Students!$A$4:$A$1016,Students!$Q$4:$Q$1016)</f>
        <v>6</v>
      </c>
      <c r="U158" s="71">
        <f>Lookup($A158, Students!$A$4:$A$1016,Students!$G$4:$G$1016)</f>
        <v>42403</v>
      </c>
      <c r="V158" s="76">
        <f t="shared" si="7"/>
        <v>2</v>
      </c>
      <c r="W158" s="76">
        <f t="shared" si="8"/>
        <v>2016</v>
      </c>
      <c r="X158" s="81">
        <f>IF($U158="","-",U158+Timeframes!$B$3)</f>
        <v>42448</v>
      </c>
      <c r="Y158" s="82"/>
      <c r="Z158" s="17" t="str">
        <f t="shared" si="9"/>
        <v>-</v>
      </c>
      <c r="AA158" s="81">
        <f>IF($U158="","-",X158+Timeframes!$C$3)</f>
        <v>42493</v>
      </c>
      <c r="AB158" s="82"/>
      <c r="AC158" s="17" t="str">
        <f t="shared" si="10"/>
        <v>-</v>
      </c>
      <c r="AD158" s="81">
        <f>IF($U158="","-",AA158+Timeframes!$D$3)</f>
        <v>42553</v>
      </c>
      <c r="AE158" s="82"/>
      <c r="AF158" s="17" t="str">
        <f t="shared" si="1"/>
        <v>-</v>
      </c>
      <c r="AG158" s="81">
        <f>IF($U158="","-",AD158+Timeframes!$E$3)</f>
        <v>42613</v>
      </c>
      <c r="AH158" s="82"/>
      <c r="AI158" s="17" t="str">
        <f t="shared" si="2"/>
        <v>-</v>
      </c>
      <c r="AJ158" s="81">
        <f>IF($U158="","-",AG158+Timeframes!$F$3)</f>
        <v>42793</v>
      </c>
      <c r="AK158" s="82"/>
      <c r="AL158" s="17" t="str">
        <f t="shared" si="3"/>
        <v>-</v>
      </c>
      <c r="AM158" s="81">
        <f>IF($U158="","-",AJ158+Timeframes!$G$3)</f>
        <v>42973</v>
      </c>
      <c r="AN158" s="82"/>
      <c r="AO158" s="17" t="str">
        <f t="shared" si="4"/>
        <v>-</v>
      </c>
      <c r="AP158" s="81">
        <f>IF($U158="","-",AM158+Timeframes!$H$3)</f>
        <v>43153</v>
      </c>
      <c r="AQ158" s="82"/>
      <c r="AR158" s="82"/>
    </row>
    <row r="159" ht="15.75" customHeight="1">
      <c r="A159" s="36">
        <v>158.0</v>
      </c>
      <c r="B159" s="36" t="str">
        <f>LOOKUP($A159,Students!$A$4:$A$1016,Students!$C$4:$C$1016)</f>
        <v>Seona</v>
      </c>
      <c r="C159" s="36" t="str">
        <f>LOOKUP($A159,Students!$A$4:$A$1016,Students!$D$4:$D$1016)</f>
        <v/>
      </c>
      <c r="D159" s="36" t="str">
        <f>LOOKUP($A159,Students!$A$4:$A$1016,Students!$E$4:$E$1016)</f>
        <v>Pathak</v>
      </c>
      <c r="E159" s="36" t="str">
        <f>LOOKUP($A159,Students!$A$4:$A1159,Students!$F$4:$F$1016)</f>
        <v/>
      </c>
      <c r="F159" s="49"/>
      <c r="G159" t="str">
        <f t="shared" si="5"/>
        <v>Seona Pathak</v>
      </c>
      <c r="H159" s="101" t="str">
        <f>Lookup($A159, Students!$A$4:$A$1016,Students!$K$4:$K$1016)</f>
        <v>Kirkland</v>
      </c>
      <c r="I159" s="54" t="str">
        <f>Lookup($A159, Students!$A$4:$A$1016,Students!$H$4:$H1159)</f>
        <v>Active</v>
      </c>
      <c r="J159" s="54" t="str">
        <f>Lookup($A159, Students!$A$4:$A$1016,Students!$O$4:$O$1016)</f>
        <v>Child</v>
      </c>
      <c r="K159" s="117" t="str">
        <f>Lookup($A159, Students!$A$4:$A$1016,Students!$N$4:$N$1016)</f>
        <v>1D</v>
      </c>
      <c r="L159" t="str">
        <f>Lookup($A159, Students!$A$4:$A$1016,Students!$M$4:$M$1016)</f>
        <v>2S</v>
      </c>
      <c r="M159" t="str">
        <f>Lookup($A159, Students!$A$4:$A$1016,Students!$AT$4:$AT$1016)</f>
        <v>Student</v>
      </c>
      <c r="N159" s="71">
        <f>Lookup($A159, Students!$A$4:$A$1016,Students!$P$4:$P$1016)</f>
        <v>40869</v>
      </c>
      <c r="O159" s="72">
        <f t="shared" si="6"/>
        <v>42917</v>
      </c>
      <c r="P159">
        <f>Lookup($A159, Students!$A$4:$A$1016,Students!$Q$4:$Q$1016)</f>
        <v>5</v>
      </c>
      <c r="U159" s="71">
        <f>Lookup($A159, Students!$A$4:$A$1016,Students!$G$4:$G$1016)</f>
        <v>42403</v>
      </c>
      <c r="V159" s="76">
        <f t="shared" si="7"/>
        <v>2</v>
      </c>
      <c r="W159" s="76">
        <f t="shared" si="8"/>
        <v>2016</v>
      </c>
      <c r="X159" s="81">
        <f>IF($U159="","-",U159+Timeframes!$B$3)</f>
        <v>42448</v>
      </c>
      <c r="Y159" s="82"/>
      <c r="Z159" s="17" t="str">
        <f t="shared" si="9"/>
        <v>-</v>
      </c>
      <c r="AA159" s="81">
        <f>IF($U159="","-",X159+Timeframes!$C$3)</f>
        <v>42493</v>
      </c>
      <c r="AB159" s="82"/>
      <c r="AC159" s="17" t="str">
        <f t="shared" si="10"/>
        <v>-</v>
      </c>
      <c r="AD159" s="81">
        <f>IF($U159="","-",AA159+Timeframes!$D$3)</f>
        <v>42553</v>
      </c>
      <c r="AE159" s="82"/>
      <c r="AF159" s="17" t="str">
        <f t="shared" si="1"/>
        <v>-</v>
      </c>
      <c r="AG159" s="81">
        <f>IF($U159="","-",AD159+Timeframes!$E$3)</f>
        <v>42613</v>
      </c>
      <c r="AH159" s="82"/>
      <c r="AI159" s="17" t="str">
        <f t="shared" si="2"/>
        <v>-</v>
      </c>
      <c r="AJ159" s="81">
        <f>IF($U159="","-",AG159+Timeframes!$F$3)</f>
        <v>42793</v>
      </c>
      <c r="AK159" s="82"/>
      <c r="AL159" s="17" t="str">
        <f t="shared" si="3"/>
        <v>-</v>
      </c>
      <c r="AM159" s="81">
        <f>IF($U159="","-",AJ159+Timeframes!$G$3)</f>
        <v>42973</v>
      </c>
      <c r="AN159" s="82"/>
      <c r="AO159" s="17" t="str">
        <f t="shared" si="4"/>
        <v>-</v>
      </c>
      <c r="AP159" s="81">
        <f>IF($U159="","-",AM159+Timeframes!$H$3)</f>
        <v>43153</v>
      </c>
      <c r="AQ159" s="82"/>
      <c r="AR159" s="82"/>
    </row>
    <row r="160" ht="15.75" customHeight="1">
      <c r="A160" s="36">
        <v>159.0</v>
      </c>
      <c r="B160" s="36" t="str">
        <f>LOOKUP($A160,Students!$A$4:$A$1016,Students!$C$4:$C$1016)</f>
        <v>Jasper</v>
      </c>
      <c r="C160" s="36" t="str">
        <f>LOOKUP($A160,Students!$A$4:$A$1016,Students!$D$4:$D$1016)</f>
        <v/>
      </c>
      <c r="D160" s="36" t="str">
        <f>LOOKUP($A160,Students!$A$4:$A$1016,Students!$E$4:$E$1016)</f>
        <v>Sanchez</v>
      </c>
      <c r="E160" s="36" t="str">
        <f>LOOKUP($A160,Students!$A$4:$A1160,Students!$F$4:$F$1016)</f>
        <v/>
      </c>
      <c r="F160" s="49"/>
      <c r="G160" t="str">
        <f t="shared" si="5"/>
        <v>Jasper Sanchez</v>
      </c>
      <c r="H160" s="101" t="str">
        <f>Lookup($A160, Students!$A$4:$A$1016,Students!$K$4:$K$1016)</f>
        <v>Kirkland</v>
      </c>
      <c r="I160" s="54" t="str">
        <f>Lookup($A160, Students!$A$4:$A$1016,Students!$H$4:$H1160)</f>
        <v>Dropped</v>
      </c>
      <c r="J160" s="54" t="str">
        <f>Lookup($A160, Students!$A$4:$A$1016,Students!$O$4:$O$1016)</f>
        <v>Junior</v>
      </c>
      <c r="K160" s="117" t="str">
        <f>Lookup($A160, Students!$A$4:$A$1016,Students!$N$4:$N$1016)</f>
        <v>1D</v>
      </c>
      <c r="L160" s="101" t="str">
        <f>Lookup($A160, Students!$A$4:$A$1016,Students!$M$4:$M$1016)</f>
        <v>1S</v>
      </c>
      <c r="M160" t="str">
        <f>Lookup($A160, Students!$A$4:$A$1016,Students!$AT$4:$AT$1016)</f>
        <v>Student</v>
      </c>
      <c r="N160" s="71">
        <f>Lookup($A160, Students!$A$4:$A$1016,Students!$P$4:$P$1016)</f>
        <v>38154</v>
      </c>
      <c r="O160" s="72">
        <f t="shared" si="6"/>
        <v>42917</v>
      </c>
      <c r="P160">
        <f>Lookup($A160, Students!$A$4:$A$1016,Students!$Q$4:$Q$1016)</f>
        <v>13</v>
      </c>
      <c r="U160" s="71">
        <f>Lookup($A160, Students!$A$4:$A$1016,Students!$G$4:$G$1016)</f>
        <v>42348</v>
      </c>
      <c r="V160" s="76">
        <f t="shared" si="7"/>
        <v>12</v>
      </c>
      <c r="W160" s="76">
        <f t="shared" si="8"/>
        <v>2015</v>
      </c>
      <c r="X160" s="81">
        <f>IF($U160="","-",U160+Timeframes!$B$3)</f>
        <v>42393</v>
      </c>
      <c r="Y160" s="82"/>
      <c r="Z160" s="17" t="str">
        <f t="shared" si="9"/>
        <v>-</v>
      </c>
      <c r="AA160" s="81">
        <f>IF($U160="","-",X160+Timeframes!$C$3)</f>
        <v>42438</v>
      </c>
      <c r="AB160" s="82"/>
      <c r="AC160" s="17" t="str">
        <f t="shared" si="10"/>
        <v>-</v>
      </c>
      <c r="AD160" s="81">
        <f>IF($U160="","-",AA160+Timeframes!$D$3)</f>
        <v>42498</v>
      </c>
      <c r="AE160" s="82"/>
      <c r="AF160" s="17" t="str">
        <f t="shared" si="1"/>
        <v>-</v>
      </c>
      <c r="AG160" s="81">
        <f>IF($U160="","-",AD160+Timeframes!$E$3)</f>
        <v>42558</v>
      </c>
      <c r="AH160" s="82"/>
      <c r="AI160" s="17" t="str">
        <f t="shared" si="2"/>
        <v>-</v>
      </c>
      <c r="AJ160" s="81">
        <f>IF($U160="","-",AG160+Timeframes!$F$3)</f>
        <v>42738</v>
      </c>
      <c r="AK160" s="82"/>
      <c r="AL160" s="17" t="str">
        <f t="shared" si="3"/>
        <v>-</v>
      </c>
      <c r="AM160" s="81">
        <f>IF($U160="","-",AJ160+Timeframes!$G$3)</f>
        <v>42918</v>
      </c>
      <c r="AN160" s="82"/>
      <c r="AO160" s="17" t="str">
        <f t="shared" si="4"/>
        <v>-</v>
      </c>
      <c r="AP160" s="81">
        <f>IF($U160="","-",AM160+Timeframes!$H$3)</f>
        <v>43098</v>
      </c>
      <c r="AQ160" s="82"/>
      <c r="AR160" s="82"/>
    </row>
    <row r="161" ht="15.75" customHeight="1">
      <c r="A161" s="36">
        <v>160.0</v>
      </c>
      <c r="B161" s="36" t="str">
        <f>LOOKUP($A161,Students!$A$4:$A$1016,Students!$C$4:$C$1016)</f>
        <v>Jayden</v>
      </c>
      <c r="C161" s="36" t="str">
        <f>LOOKUP($A161,Students!$A$4:$A$1016,Students!$D$4:$D$1016)</f>
        <v/>
      </c>
      <c r="D161" s="36" t="str">
        <f>LOOKUP($A161,Students!$A$4:$A$1016,Students!$E$4:$E$1016)</f>
        <v>Scarbrough</v>
      </c>
      <c r="E161" s="36" t="str">
        <f>LOOKUP($A161,Students!$A$4:$A1161,Students!$F$4:$F$1016)</f>
        <v/>
      </c>
      <c r="F161" s="49"/>
      <c r="G161" t="str">
        <f t="shared" si="5"/>
        <v>Jayden Scarbrough</v>
      </c>
      <c r="H161" s="101" t="str">
        <f>Lookup($A161, Students!$A$4:$A$1016,Students!$K$4:$K$1016)</f>
        <v>Kirkland</v>
      </c>
      <c r="I161" s="54" t="str">
        <f>Lookup($A161, Students!$A$4:$A$1016,Students!$H$4:$H1161)</f>
        <v>Dropped</v>
      </c>
      <c r="J161" s="54" t="str">
        <f>Lookup($A161, Students!$A$4:$A$1016,Students!$O$4:$O$1016)</f>
        <v>Junior</v>
      </c>
      <c r="K161" s="117" t="str">
        <f>Lookup($A161, Students!$A$4:$A$1016,Students!$N$4:$N$1016)</f>
        <v>1D</v>
      </c>
      <c r="L161" t="str">
        <f>Lookup($A161, Students!$A$4:$A$1016,Students!$M$4:$M$1016)</f>
        <v>1S</v>
      </c>
      <c r="M161" t="str">
        <f>Lookup($A161, Students!$A$4:$A$1016,Students!$AT$4:$AT$1016)</f>
        <v>Student</v>
      </c>
      <c r="N161" s="71">
        <f>Lookup($A161, Students!$A$4:$A$1016,Students!$P$4:$P$1016)</f>
        <v>38058</v>
      </c>
      <c r="O161" s="72">
        <f t="shared" si="6"/>
        <v>42917</v>
      </c>
      <c r="P161">
        <f>Lookup($A161, Students!$A$4:$A$1016,Students!$Q$4:$Q$1016)</f>
        <v>13</v>
      </c>
      <c r="U161" s="71">
        <f>Lookup($A161, Students!$A$4:$A$1016,Students!$G$4:$G$1016)</f>
        <v>42402</v>
      </c>
      <c r="V161" s="76">
        <f t="shared" si="7"/>
        <v>2</v>
      </c>
      <c r="W161" s="76">
        <f t="shared" si="8"/>
        <v>2016</v>
      </c>
      <c r="X161" s="81">
        <f>IF($U161="","-",U161+Timeframes!$B$3)</f>
        <v>42447</v>
      </c>
      <c r="Y161" s="82"/>
      <c r="Z161" s="17" t="str">
        <f t="shared" si="9"/>
        <v>-</v>
      </c>
      <c r="AA161" s="81">
        <f>IF($U161="","-",X161+Timeframes!$C$3)</f>
        <v>42492</v>
      </c>
      <c r="AB161" s="82"/>
      <c r="AC161" s="17" t="str">
        <f t="shared" si="10"/>
        <v>-</v>
      </c>
      <c r="AD161" s="81">
        <f>IF($U161="","-",AA161+Timeframes!$D$3)</f>
        <v>42552</v>
      </c>
      <c r="AE161" s="82"/>
      <c r="AF161" s="17" t="str">
        <f t="shared" si="1"/>
        <v>-</v>
      </c>
      <c r="AG161" s="81">
        <f>IF($U161="","-",AD161+Timeframes!$E$3)</f>
        <v>42612</v>
      </c>
      <c r="AH161" s="82"/>
      <c r="AI161" s="17" t="str">
        <f t="shared" si="2"/>
        <v>-</v>
      </c>
      <c r="AJ161" s="81">
        <f>IF($U161="","-",AG161+Timeframes!$F$3)</f>
        <v>42792</v>
      </c>
      <c r="AK161" s="82"/>
      <c r="AL161" s="17" t="str">
        <f t="shared" si="3"/>
        <v>-</v>
      </c>
      <c r="AM161" s="81">
        <f>IF($U161="","-",AJ161+Timeframes!$G$3)</f>
        <v>42972</v>
      </c>
      <c r="AN161" s="82"/>
      <c r="AO161" s="17" t="str">
        <f t="shared" si="4"/>
        <v>-</v>
      </c>
      <c r="AP161" s="81">
        <f>IF($U161="","-",AM161+Timeframes!$H$3)</f>
        <v>43152</v>
      </c>
      <c r="AQ161" s="82"/>
      <c r="AR161" s="82"/>
    </row>
    <row r="162" ht="15.75" customHeight="1">
      <c r="A162" s="36">
        <v>161.0</v>
      </c>
      <c r="B162" s="36" t="str">
        <f>LOOKUP($A162,Students!$A$4:$A$1016,Students!$C$4:$C$1016)</f>
        <v>Elijah</v>
      </c>
      <c r="C162" s="36" t="str">
        <f>LOOKUP($A162,Students!$A$4:$A$1016,Students!$D$4:$D$1016)</f>
        <v/>
      </c>
      <c r="D162" s="36" t="str">
        <f>LOOKUP($A162,Students!$A$4:$A$1016,Students!$E$4:$E$1016)</f>
        <v>Scarbrough</v>
      </c>
      <c r="E162" s="36" t="str">
        <f>LOOKUP($A162,Students!$A$4:$A1162,Students!$F$4:$F$1016)</f>
        <v/>
      </c>
      <c r="F162" s="49"/>
      <c r="G162" t="str">
        <f t="shared" si="5"/>
        <v>Elijah Scarbrough</v>
      </c>
      <c r="H162" s="101" t="str">
        <f>Lookup($A162, Students!$A$4:$A$1016,Students!$K$4:$K$1016)</f>
        <v>Kirkland</v>
      </c>
      <c r="I162" s="54" t="str">
        <f>Lookup($A162, Students!$A$4:$A$1016,Students!$H$4:$H1162)</f>
        <v>Dropped</v>
      </c>
      <c r="J162" s="54" t="str">
        <f>Lookup($A162, Students!$A$4:$A$1016,Students!$O$4:$O$1016)</f>
        <v>Junior</v>
      </c>
      <c r="K162" s="117" t="str">
        <f>Lookup($A162, Students!$A$4:$A$1016,Students!$N$4:$N$1016)</f>
        <v>1D</v>
      </c>
      <c r="L162" t="str">
        <f>Lookup($A162, Students!$A$4:$A$1016,Students!$M$4:$M$1016)</f>
        <v>2S</v>
      </c>
      <c r="M162" t="str">
        <f>Lookup($A162, Students!$A$4:$A$1016,Students!$AT$4:$AT$1016)</f>
        <v>Student</v>
      </c>
      <c r="N162" s="71">
        <f>Lookup($A162, Students!$A$4:$A$1016,Students!$P$4:$P$1016)</f>
        <v>37712</v>
      </c>
      <c r="O162" s="72">
        <f t="shared" si="6"/>
        <v>42917</v>
      </c>
      <c r="P162">
        <f>Lookup($A162, Students!$A$4:$A$1016,Students!$Q$4:$Q$1016)</f>
        <v>14</v>
      </c>
      <c r="U162" s="71">
        <f>Lookup($A162, Students!$A$4:$A$1016,Students!$G$4:$G$1016)</f>
        <v>42402</v>
      </c>
      <c r="V162" s="76">
        <f t="shared" si="7"/>
        <v>2</v>
      </c>
      <c r="W162" s="76">
        <f t="shared" si="8"/>
        <v>2016</v>
      </c>
      <c r="X162" s="81">
        <f>IF($U162="","-",U162+Timeframes!$B$3)</f>
        <v>42447</v>
      </c>
      <c r="Y162" s="82"/>
      <c r="Z162" s="17" t="str">
        <f t="shared" si="9"/>
        <v>-</v>
      </c>
      <c r="AA162" s="81">
        <f>IF($U162="","-",X162+Timeframes!$C$3)</f>
        <v>42492</v>
      </c>
      <c r="AB162" s="82"/>
      <c r="AC162" s="17" t="str">
        <f t="shared" si="10"/>
        <v>-</v>
      </c>
      <c r="AD162" s="81">
        <f>IF($U162="","-",AA162+Timeframes!$D$3)</f>
        <v>42552</v>
      </c>
      <c r="AE162" s="82"/>
      <c r="AF162" s="17" t="str">
        <f t="shared" si="1"/>
        <v>-</v>
      </c>
      <c r="AG162" s="81">
        <f>IF($U162="","-",AD162+Timeframes!$E$3)</f>
        <v>42612</v>
      </c>
      <c r="AH162" s="82"/>
      <c r="AI162" s="17" t="str">
        <f t="shared" si="2"/>
        <v>-</v>
      </c>
      <c r="AJ162" s="81">
        <f>IF($U162="","-",AG162+Timeframes!$F$3)</f>
        <v>42792</v>
      </c>
      <c r="AK162" s="82"/>
      <c r="AL162" s="17" t="str">
        <f t="shared" si="3"/>
        <v>-</v>
      </c>
      <c r="AM162" s="81">
        <f>IF($U162="","-",AJ162+Timeframes!$G$3)</f>
        <v>42972</v>
      </c>
      <c r="AN162" s="82"/>
      <c r="AO162" s="17" t="str">
        <f t="shared" si="4"/>
        <v>-</v>
      </c>
      <c r="AP162" s="81">
        <f>IF($U162="","-",AM162+Timeframes!$H$3)</f>
        <v>43152</v>
      </c>
      <c r="AQ162" s="82"/>
      <c r="AR162" s="82"/>
    </row>
    <row r="163" ht="15.75" customHeight="1">
      <c r="A163" s="36">
        <v>162.0</v>
      </c>
      <c r="B163" s="36" t="str">
        <f>LOOKUP($A163,Students!$A$4:$A$1016,Students!$C$4:$C$1016)</f>
        <v>Keynaan</v>
      </c>
      <c r="C163" s="36" t="str">
        <f>LOOKUP($A163,Students!$A$4:$A$1016,Students!$D$4:$D$1016)</f>
        <v/>
      </c>
      <c r="D163" s="36" t="str">
        <f>LOOKUP($A163,Students!$A$4:$A$1016,Students!$E$4:$E$1016)</f>
        <v>Warsame</v>
      </c>
      <c r="E163" s="36" t="str">
        <f>LOOKUP($A163,Students!$A$4:$A1163,Students!$F$4:$F$1016)</f>
        <v/>
      </c>
      <c r="F163" s="49"/>
      <c r="G163" t="str">
        <f t="shared" si="5"/>
        <v>Keynaan Warsame</v>
      </c>
      <c r="H163" s="101" t="str">
        <f>Lookup($A163, Students!$A$4:$A$1016,Students!$K$4:$K$1016)</f>
        <v>Kirkland</v>
      </c>
      <c r="I163" s="54" t="str">
        <f>Lookup($A163, Students!$A$4:$A$1016,Students!$H$4:$H1163)</f>
        <v>Dropped</v>
      </c>
      <c r="J163" s="54" t="str">
        <f>Lookup($A163, Students!$A$4:$A$1016,Students!$O$4:$O$1016)</f>
        <v>Junior</v>
      </c>
      <c r="K163" s="117" t="str">
        <f>Lookup($A163, Students!$A$4:$A$1016,Students!$N$4:$N$1016)</f>
        <v>1D</v>
      </c>
      <c r="L163" s="101" t="str">
        <f>Lookup($A163, Students!$A$4:$A$1016,Students!$M$4:$M$1016)</f>
        <v>1S</v>
      </c>
      <c r="M163" t="str">
        <f>Lookup($A163, Students!$A$4:$A$1016,Students!$AT$4:$AT$1016)</f>
        <v>Student</v>
      </c>
      <c r="N163" s="71">
        <f>Lookup($A163, Students!$A$4:$A$1016,Students!$P$4:$P$1016)</f>
        <v>40990</v>
      </c>
      <c r="O163" s="72">
        <f t="shared" si="6"/>
        <v>42917</v>
      </c>
      <c r="P163">
        <f>Lookup($A163, Students!$A$4:$A$1016,Students!$Q$4:$Q$1016)</f>
        <v>5</v>
      </c>
      <c r="U163" s="71">
        <f>Lookup($A163, Students!$A$4:$A$1016,Students!$G$4:$G$1016)</f>
        <v>42375</v>
      </c>
      <c r="V163" s="76">
        <f t="shared" si="7"/>
        <v>1</v>
      </c>
      <c r="W163" s="76">
        <f t="shared" si="8"/>
        <v>2016</v>
      </c>
      <c r="X163" s="81">
        <f>IF($U163="","-",U163+Timeframes!$B$3)</f>
        <v>42420</v>
      </c>
      <c r="Y163" s="82"/>
      <c r="Z163" s="17" t="str">
        <f t="shared" si="9"/>
        <v>-</v>
      </c>
      <c r="AA163" s="81">
        <f>IF($U163="","-",X163+Timeframes!$C$3)</f>
        <v>42465</v>
      </c>
      <c r="AB163" s="82"/>
      <c r="AC163" s="17" t="str">
        <f t="shared" si="10"/>
        <v>-</v>
      </c>
      <c r="AD163" s="81">
        <f>IF($U163="","-",AA163+Timeframes!$D$3)</f>
        <v>42525</v>
      </c>
      <c r="AE163" s="82"/>
      <c r="AF163" s="17" t="str">
        <f t="shared" si="1"/>
        <v>-</v>
      </c>
      <c r="AG163" s="81">
        <f>IF($U163="","-",AD163+Timeframes!$E$3)</f>
        <v>42585</v>
      </c>
      <c r="AH163" s="82"/>
      <c r="AI163" s="17" t="str">
        <f t="shared" si="2"/>
        <v>-</v>
      </c>
      <c r="AJ163" s="81">
        <f>IF($U163="","-",AG163+Timeframes!$F$3)</f>
        <v>42765</v>
      </c>
      <c r="AK163" s="82"/>
      <c r="AL163" s="17" t="str">
        <f t="shared" si="3"/>
        <v>-</v>
      </c>
      <c r="AM163" s="81">
        <f>IF($U163="","-",AJ163+Timeframes!$G$3)</f>
        <v>42945</v>
      </c>
      <c r="AN163" s="82"/>
      <c r="AO163" s="17" t="str">
        <f t="shared" si="4"/>
        <v>-</v>
      </c>
      <c r="AP163" s="81">
        <f>IF($U163="","-",AM163+Timeframes!$H$3)</f>
        <v>43125</v>
      </c>
      <c r="AQ163" s="82"/>
      <c r="AR163" s="82"/>
    </row>
    <row r="164" ht="15.75" customHeight="1">
      <c r="A164" s="36">
        <v>163.0</v>
      </c>
      <c r="B164" s="36" t="str">
        <f>LOOKUP($A164,Students!$A$4:$A$1016,Students!$C$4:$C$1016)</f>
        <v>Kafi</v>
      </c>
      <c r="C164" s="36" t="str">
        <f>LOOKUP($A164,Students!$A$4:$A$1016,Students!$D$4:$D$1016)</f>
        <v/>
      </c>
      <c r="D164" s="36" t="str">
        <f>LOOKUP($A164,Students!$A$4:$A$1016,Students!$E$4:$E$1016)</f>
        <v>Warsame</v>
      </c>
      <c r="E164" s="36" t="str">
        <f>LOOKUP($A164,Students!$A$4:$A1164,Students!$F$4:$F$1016)</f>
        <v/>
      </c>
      <c r="F164" s="49"/>
      <c r="G164" t="str">
        <f t="shared" si="5"/>
        <v>Kafi Warsame</v>
      </c>
      <c r="H164" s="101" t="str">
        <f>Lookup($A164, Students!$A$4:$A$1016,Students!$K$4:$K$1016)</f>
        <v>Kirkland</v>
      </c>
      <c r="I164" s="54" t="str">
        <f>Lookup($A164, Students!$A$4:$A$1016,Students!$H$4:$H1164)</f>
        <v>Dropped</v>
      </c>
      <c r="J164" s="54" t="str">
        <f>Lookup($A164, Students!$A$4:$A$1016,Students!$O$4:$O$1016)</f>
        <v>Junior</v>
      </c>
      <c r="K164" s="117" t="str">
        <f>Lookup($A164, Students!$A$4:$A$1016,Students!$N$4:$N$1016)</f>
        <v>1D</v>
      </c>
      <c r="L164" s="101" t="str">
        <f>Lookup($A164, Students!$A$4:$A$1016,Students!$M$4:$M$1016)</f>
        <v>1S</v>
      </c>
      <c r="M164" t="str">
        <f>Lookup($A164, Students!$A$4:$A$1016,Students!$AT$4:$AT$1016)</f>
        <v>Student</v>
      </c>
      <c r="N164" s="71">
        <f>Lookup($A164, Students!$A$4:$A$1016,Students!$P$4:$P$1016)</f>
        <v>38556</v>
      </c>
      <c r="O164" s="72">
        <f t="shared" si="6"/>
        <v>42917</v>
      </c>
      <c r="P164">
        <f>Lookup($A164, Students!$A$4:$A$1016,Students!$Q$4:$Q$1016)</f>
        <v>11</v>
      </c>
      <c r="U164" s="71">
        <f>Lookup($A164, Students!$A$4:$A$1016,Students!$G$4:$G$1016)</f>
        <v>42375</v>
      </c>
      <c r="V164" s="76">
        <f t="shared" si="7"/>
        <v>1</v>
      </c>
      <c r="W164" s="76">
        <f t="shared" si="8"/>
        <v>2016</v>
      </c>
      <c r="X164" s="81">
        <f>IF($U164="","-",U164+Timeframes!$B$3)</f>
        <v>42420</v>
      </c>
      <c r="Y164" s="82"/>
      <c r="Z164" s="17" t="str">
        <f t="shared" si="9"/>
        <v>-</v>
      </c>
      <c r="AA164" s="81">
        <f>IF($U164="","-",X164+Timeframes!$C$3)</f>
        <v>42465</v>
      </c>
      <c r="AB164" s="82"/>
      <c r="AC164" s="17" t="str">
        <f t="shared" si="10"/>
        <v>-</v>
      </c>
      <c r="AD164" s="81">
        <f>IF($U164="","-",AA164+Timeframes!$D$3)</f>
        <v>42525</v>
      </c>
      <c r="AE164" s="82"/>
      <c r="AF164" s="17" t="str">
        <f t="shared" si="1"/>
        <v>-</v>
      </c>
      <c r="AG164" s="81">
        <f>IF($U164="","-",AD164+Timeframes!$E$3)</f>
        <v>42585</v>
      </c>
      <c r="AH164" s="82"/>
      <c r="AI164" s="17" t="str">
        <f t="shared" si="2"/>
        <v>-</v>
      </c>
      <c r="AJ164" s="81">
        <f>IF($U164="","-",AG164+Timeframes!$F$3)</f>
        <v>42765</v>
      </c>
      <c r="AK164" s="82"/>
      <c r="AL164" s="17" t="str">
        <f t="shared" si="3"/>
        <v>-</v>
      </c>
      <c r="AM164" s="81">
        <f>IF($U164="","-",AJ164+Timeframes!$G$3)</f>
        <v>42945</v>
      </c>
      <c r="AN164" s="82"/>
      <c r="AO164" s="17" t="str">
        <f t="shared" si="4"/>
        <v>-</v>
      </c>
      <c r="AP164" s="81">
        <f>IF($U164="","-",AM164+Timeframes!$H$3)</f>
        <v>43125</v>
      </c>
      <c r="AQ164" s="82"/>
      <c r="AR164" s="82"/>
    </row>
    <row r="165" ht="15.75" customHeight="1">
      <c r="A165" s="36">
        <v>164.0</v>
      </c>
      <c r="B165" s="36" t="str">
        <f>LOOKUP($A165,Students!$A$4:$A$1016,Students!$C$4:$C$1016)</f>
        <v>Lucy</v>
      </c>
      <c r="C165" s="36" t="str">
        <f>LOOKUP($A165,Students!$A$4:$A$1016,Students!$D$4:$D$1016)</f>
        <v>G</v>
      </c>
      <c r="D165" s="36" t="str">
        <f>LOOKUP($A165,Students!$A$4:$A$1016,Students!$E$4:$E$1016)</f>
        <v>Mallory</v>
      </c>
      <c r="E165" s="36" t="str">
        <f>LOOKUP($A165,Students!$A$4:$A1165,Students!$F$4:$F$1016)</f>
        <v/>
      </c>
      <c r="F165" s="49"/>
      <c r="G165" t="str">
        <f t="shared" si="5"/>
        <v>Lucy Mallory</v>
      </c>
      <c r="H165" s="54" t="str">
        <f>Lookup($A165, Students!$A$4:$A$1016,Students!$K$4:$K$1016)</f>
        <v>Seattle</v>
      </c>
      <c r="I165" s="54" t="str">
        <f>Lookup($A165, Students!$A$4:$A$1016,Students!$H$4:$H1165)</f>
        <v>Active</v>
      </c>
      <c r="J165" s="54" t="str">
        <f>Lookup($A165, Students!$A$4:$A$1016,Students!$O$4:$O$1016)</f>
        <v>Junior</v>
      </c>
      <c r="K165" t="str">
        <f>Lookup($A165, Students!$A$4:$A$1016,Students!$N$4:$N$1016)</f>
        <v>2D</v>
      </c>
      <c r="L165" s="54" t="str">
        <f>Lookup($A165, Students!$A$4:$A$1016,Students!$M$4:$M$1016)</f>
        <v>1D</v>
      </c>
      <c r="M165" t="str">
        <f>Lookup($A165, Students!$A$4:$A$1016,Students!$AT$4:$AT$1016)</f>
        <v>Student</v>
      </c>
      <c r="N165" s="71">
        <f>Lookup($A165, Students!$A$4:$A$1016,Students!$P$4:$P$1016)</f>
        <v>36802</v>
      </c>
      <c r="O165" s="72">
        <f t="shared" si="6"/>
        <v>42917</v>
      </c>
      <c r="P165">
        <f>Lookup($A165, Students!$A$4:$A$1016,Students!$Q$4:$Q$1016)</f>
        <v>16</v>
      </c>
      <c r="U165" s="71">
        <f>Lookup($A165, Students!$A$4:$A$1016,Students!$G$4:$G$1016)</f>
        <v>36526</v>
      </c>
      <c r="V165" s="76">
        <f t="shared" si="7"/>
        <v>1</v>
      </c>
      <c r="W165" s="76">
        <f t="shared" si="8"/>
        <v>2000</v>
      </c>
      <c r="X165" s="81">
        <f>IF($U165="","-",U165+Timeframes!$B$3)</f>
        <v>36571</v>
      </c>
      <c r="Y165" s="82"/>
      <c r="Z165" s="17" t="str">
        <f t="shared" si="9"/>
        <v>-</v>
      </c>
      <c r="AA165" s="81">
        <f>IF($U165="","-",X165+Timeframes!$C$3)</f>
        <v>36616</v>
      </c>
      <c r="AB165" s="82"/>
      <c r="AC165" s="17" t="str">
        <f t="shared" si="10"/>
        <v>-</v>
      </c>
      <c r="AD165" s="81">
        <f>IF($U165="","-",AA165+Timeframes!$D$3)</f>
        <v>36676</v>
      </c>
      <c r="AE165" s="82"/>
      <c r="AF165" s="17" t="str">
        <f t="shared" si="1"/>
        <v>-</v>
      </c>
      <c r="AG165" s="81">
        <f>IF($U165="","-",AD165+Timeframes!$E$3)</f>
        <v>36736</v>
      </c>
      <c r="AH165" s="82"/>
      <c r="AI165" s="17" t="str">
        <f t="shared" si="2"/>
        <v>-</v>
      </c>
      <c r="AJ165" s="81">
        <f>IF($U165="","-",AG165+Timeframes!$F$3)</f>
        <v>36916</v>
      </c>
      <c r="AK165" s="82"/>
      <c r="AL165" s="17" t="str">
        <f t="shared" si="3"/>
        <v>-</v>
      </c>
      <c r="AM165" s="81">
        <f>IF($U165="","-",AJ165+Timeframes!$G$3)</f>
        <v>37096</v>
      </c>
      <c r="AN165" s="82"/>
      <c r="AO165" s="17" t="str">
        <f t="shared" si="4"/>
        <v>-</v>
      </c>
      <c r="AP165" s="81">
        <f>IF($U165="","-",AM165+Timeframes!$H$3)</f>
        <v>37276</v>
      </c>
      <c r="AQ165" s="82"/>
      <c r="AR165" s="82"/>
    </row>
    <row r="166" ht="15.75" customHeight="1">
      <c r="A166" s="36">
        <v>165.0</v>
      </c>
      <c r="B166" s="36" t="str">
        <f>LOOKUP($A166,Students!$A$4:$A$1016,Students!$C$4:$C$1016)</f>
        <v>Jackson</v>
      </c>
      <c r="C166" s="36" t="str">
        <f>LOOKUP($A166,Students!$A$4:$A$1016,Students!$D$4:$D$1016)</f>
        <v>T</v>
      </c>
      <c r="D166" s="36" t="str">
        <f>LOOKUP($A166,Students!$A$4:$A$1016,Students!$E$4:$E$1016)</f>
        <v>Mallory</v>
      </c>
      <c r="E166" s="36" t="str">
        <f>LOOKUP($A166,Students!$A$4:$A1166,Students!$F$4:$F$1016)</f>
        <v/>
      </c>
      <c r="F166" s="49"/>
      <c r="G166" t="str">
        <f t="shared" si="5"/>
        <v>Jackson Mallory</v>
      </c>
      <c r="H166" s="54" t="str">
        <f>Lookup($A166, Students!$A$4:$A$1016,Students!$K$4:$K$1016)</f>
        <v>Seattle</v>
      </c>
      <c r="I166" s="54" t="str">
        <f>Lookup($A166, Students!$A$4:$A$1016,Students!$H$4:$H1166)</f>
        <v>Active</v>
      </c>
      <c r="J166" s="54" t="str">
        <f>Lookup($A166, Students!$A$4:$A$1016,Students!$O$4:$O$1016)</f>
        <v>Junior</v>
      </c>
      <c r="K166" t="str">
        <f>Lookup($A166, Students!$A$4:$A$1016,Students!$N$4:$N$1016)</f>
        <v>2D</v>
      </c>
      <c r="L166" s="54" t="str">
        <f>Lookup($A166, Students!$A$4:$A$1016,Students!$M$4:$M$1016)</f>
        <v>1D</v>
      </c>
      <c r="M166" t="str">
        <f>Lookup($A166, Students!$A$4:$A$1016,Students!$AT$4:$AT$1016)</f>
        <v>Student</v>
      </c>
      <c r="N166" s="71">
        <f>Lookup($A166, Students!$A$4:$A$1016,Students!$P$4:$P$1016)</f>
        <v>37699</v>
      </c>
      <c r="O166" s="72">
        <f t="shared" si="6"/>
        <v>42917</v>
      </c>
      <c r="P166">
        <f>Lookup($A166, Students!$A$4:$A$1016,Students!$Q$4:$Q$1016)</f>
        <v>14</v>
      </c>
      <c r="U166" s="71">
        <f>Lookup($A166, Students!$A$4:$A$1016,Students!$G$4:$G$1016)</f>
        <v>36526</v>
      </c>
      <c r="V166" s="76">
        <f t="shared" si="7"/>
        <v>1</v>
      </c>
      <c r="W166" s="76">
        <f t="shared" si="8"/>
        <v>2000</v>
      </c>
      <c r="X166" s="81">
        <f>IF($U166="","-",U166+Timeframes!$B$3)</f>
        <v>36571</v>
      </c>
      <c r="Y166" s="82"/>
      <c r="Z166" s="17" t="str">
        <f t="shared" si="9"/>
        <v>-</v>
      </c>
      <c r="AA166" s="81">
        <f>IF($U166="","-",X166+Timeframes!$C$3)</f>
        <v>36616</v>
      </c>
      <c r="AB166" s="82"/>
      <c r="AC166" s="17" t="str">
        <f t="shared" si="10"/>
        <v>-</v>
      </c>
      <c r="AD166" s="81">
        <f>IF($U166="","-",AA166+Timeframes!$D$3)</f>
        <v>36676</v>
      </c>
      <c r="AE166" s="82"/>
      <c r="AF166" s="17" t="str">
        <f t="shared" si="1"/>
        <v>-</v>
      </c>
      <c r="AG166" s="81">
        <f>IF($U166="","-",AD166+Timeframes!$E$3)</f>
        <v>36736</v>
      </c>
      <c r="AH166" s="82"/>
      <c r="AI166" s="17" t="str">
        <f t="shared" si="2"/>
        <v>-</v>
      </c>
      <c r="AJ166" s="81">
        <f>IF($U166="","-",AG166+Timeframes!$F$3)</f>
        <v>36916</v>
      </c>
      <c r="AK166" s="82"/>
      <c r="AL166" s="17" t="str">
        <f t="shared" si="3"/>
        <v>-</v>
      </c>
      <c r="AM166" s="81">
        <f>IF($U166="","-",AJ166+Timeframes!$G$3)</f>
        <v>37096</v>
      </c>
      <c r="AN166" s="82"/>
      <c r="AO166" s="17" t="str">
        <f t="shared" si="4"/>
        <v>-</v>
      </c>
      <c r="AP166" s="81">
        <f>IF($U166="","-",AM166+Timeframes!$H$3)</f>
        <v>37276</v>
      </c>
      <c r="AQ166" s="82"/>
      <c r="AR166" s="82"/>
    </row>
    <row r="167" ht="15.75" hidden="1" customHeight="1">
      <c r="A167" s="36">
        <v>166.0</v>
      </c>
      <c r="B167" s="36" t="str">
        <f>LOOKUP($A167,Students!$A$4:$A$1016,Students!$C$4:$C$1016)</f>
        <v>Hoai</v>
      </c>
      <c r="C167" s="36" t="str">
        <f>LOOKUP($A167,Students!$A$4:$A$1016,Students!$D$4:$D$1016)</f>
        <v/>
      </c>
      <c r="D167" s="36" t="str">
        <f>LOOKUP($A167,Students!$A$4:$A$1016,Students!$E$4:$E$1016)</f>
        <v>Le</v>
      </c>
      <c r="E167" s="36" t="str">
        <f>LOOKUP($A167,Students!$A$4:$A1167,Students!$F$4:$F$1016)</f>
        <v/>
      </c>
      <c r="F167" s="49"/>
      <c r="G167" t="str">
        <f t="shared" si="5"/>
        <v>Hoai Le</v>
      </c>
      <c r="H167" s="54" t="str">
        <f>Lookup($A167, Students!$A$4:$A$1016,Students!$K$4:$K$1016)</f>
        <v>Seattle</v>
      </c>
      <c r="I167" s="54" t="str">
        <f>Lookup($A167, Students!$A$4:$A$1016,Students!$H$4:$H1167)</f>
        <v>Active</v>
      </c>
      <c r="J167" s="54" t="str">
        <f>Lookup($A167, Students!$A$4:$A$1016,Students!$O$4:$O$1016)</f>
        <v>Instructor</v>
      </c>
      <c r="K167" t="str">
        <f>Lookup($A167, Students!$A$4:$A$1016,Students!$N$4:$N$1016)</f>
        <v>3D</v>
      </c>
      <c r="L167" s="54" t="str">
        <f>Lookup($A167, Students!$A$4:$A$1016,Students!$M$4:$M$1016)</f>
        <v>2D</v>
      </c>
      <c r="M167" t="str">
        <f>Lookup($A167, Students!$A$4:$A$1016,Students!$AT$4:$AT$1016)</f>
        <v>Manicurist</v>
      </c>
      <c r="N167" s="71">
        <f>Lookup($A167, Students!$A$4:$A$1016,Students!$P$4:$P$1016)</f>
        <v>30400</v>
      </c>
      <c r="O167" s="72">
        <f t="shared" si="6"/>
        <v>42917</v>
      </c>
      <c r="P167">
        <f>Lookup($A167, Students!$A$4:$A$1016,Students!$Q$4:$Q$1016)</f>
        <v>34</v>
      </c>
      <c r="U167" s="71">
        <f>Lookup($A167, Students!$A$4:$A$1016,Students!$G$4:$G$1016)</f>
        <v>36526</v>
      </c>
      <c r="V167" s="76">
        <f t="shared" si="7"/>
        <v>1</v>
      </c>
      <c r="W167" s="76">
        <f t="shared" si="8"/>
        <v>2000</v>
      </c>
      <c r="X167" s="81">
        <f>IF($U167="","-",U167+Timeframes!$B$3)</f>
        <v>36571</v>
      </c>
      <c r="Y167" s="82"/>
      <c r="Z167" s="17" t="str">
        <f t="shared" si="9"/>
        <v>-</v>
      </c>
      <c r="AA167" s="81">
        <f>IF($U167="","-",X167+Timeframes!$C$3)</f>
        <v>36616</v>
      </c>
      <c r="AB167" s="82"/>
      <c r="AC167" s="17" t="str">
        <f t="shared" si="10"/>
        <v>-</v>
      </c>
      <c r="AD167" s="81">
        <f>IF($U167="","-",AA167+Timeframes!$D$3)</f>
        <v>36676</v>
      </c>
      <c r="AE167" s="82"/>
      <c r="AF167" s="17" t="str">
        <f t="shared" si="1"/>
        <v>-</v>
      </c>
      <c r="AG167" s="81">
        <f>IF($U167="","-",AD167+Timeframes!$E$3)</f>
        <v>36736</v>
      </c>
      <c r="AH167" s="82"/>
      <c r="AI167" s="17" t="str">
        <f t="shared" si="2"/>
        <v>-</v>
      </c>
      <c r="AJ167" s="81">
        <f>IF($U167="","-",AG167+Timeframes!$F$3)</f>
        <v>36916</v>
      </c>
      <c r="AK167" s="82"/>
      <c r="AL167" s="17" t="str">
        <f t="shared" si="3"/>
        <v>-</v>
      </c>
      <c r="AM167" s="81">
        <f>IF($U167="","-",AJ167+Timeframes!$G$3)</f>
        <v>37096</v>
      </c>
      <c r="AN167" s="82"/>
      <c r="AO167" s="17" t="str">
        <f t="shared" si="4"/>
        <v>-</v>
      </c>
      <c r="AP167" s="81">
        <f>IF($U167="","-",AM167+Timeframes!$H$3)</f>
        <v>37276</v>
      </c>
      <c r="AQ167" s="82"/>
      <c r="AR167" s="82"/>
    </row>
    <row r="168" ht="15.75" customHeight="1">
      <c r="A168" s="36">
        <v>167.0</v>
      </c>
      <c r="B168" s="36" t="str">
        <f>LOOKUP($A168,Students!$A$4:$A$1016,Students!$C$4:$C$1016)</f>
        <v>Alexander</v>
      </c>
      <c r="C168" s="36" t="str">
        <f>LOOKUP($A168,Students!$A$4:$A$1016,Students!$D$4:$D$1016)</f>
        <v/>
      </c>
      <c r="D168" s="36" t="str">
        <f>LOOKUP($A168,Students!$A$4:$A$1016,Students!$E$4:$E$1016)</f>
        <v>Riabinin</v>
      </c>
      <c r="E168" s="36" t="str">
        <f>LOOKUP($A168,Students!$A$4:$A1168,Students!$F$4:$F$1016)</f>
        <v/>
      </c>
      <c r="F168" s="49"/>
      <c r="G168" t="str">
        <f t="shared" si="5"/>
        <v>Alexander Riabinin</v>
      </c>
      <c r="H168" t="str">
        <f>Lookup($A168, Students!$A$4:$A$1016,Students!$K$4:$K$1016)</f>
        <v>Kirkland</v>
      </c>
      <c r="I168" s="54" t="str">
        <f>Lookup($A168, Students!$A$4:$A$1016,Students!$H$4:$H1168)</f>
        <v>Dropped</v>
      </c>
      <c r="J168" s="54" t="str">
        <f>Lookup($A168, Students!$A$4:$A$1016,Students!$O$4:$O$1016)</f>
        <v>Child</v>
      </c>
      <c r="K168" s="117" t="str">
        <f>Lookup($A168, Students!$A$4:$A$1016,Students!$N$4:$N$1016)</f>
        <v>1D</v>
      </c>
      <c r="L168" t="str">
        <f>Lookup($A168, Students!$A$4:$A$1016,Students!$M$4:$M$1016)</f>
        <v>WB</v>
      </c>
      <c r="M168" t="str">
        <f>Lookup($A168, Students!$A$4:$A$1016,Students!$AT$4:$AT$1016)</f>
        <v>Student</v>
      </c>
      <c r="N168" s="71">
        <f>Lookup($A168, Students!$A$4:$A$1016,Students!$P$4:$P$1016)</f>
        <v>40234</v>
      </c>
      <c r="O168" s="72">
        <f t="shared" si="6"/>
        <v>42917</v>
      </c>
      <c r="P168">
        <f>Lookup($A168, Students!$A$4:$A$1016,Students!$Q$4:$Q$1016)</f>
        <v>7</v>
      </c>
      <c r="U168" s="71">
        <f>Lookup($A168, Students!$A$4:$A$1016,Students!$G$4:$G$1016)</f>
        <v>42460</v>
      </c>
      <c r="V168" s="76">
        <f t="shared" si="7"/>
        <v>3</v>
      </c>
      <c r="W168" s="76">
        <f t="shared" si="8"/>
        <v>2016</v>
      </c>
      <c r="X168" s="81">
        <f>IF($U168="","-",U168+Timeframes!$B$3)</f>
        <v>42505</v>
      </c>
      <c r="Y168" s="82"/>
      <c r="Z168" s="17" t="str">
        <f t="shared" si="9"/>
        <v>-</v>
      </c>
      <c r="AA168" s="81">
        <f>IF($U168="","-",X168+Timeframes!$C$3)</f>
        <v>42550</v>
      </c>
      <c r="AB168" s="82"/>
      <c r="AC168" s="17" t="str">
        <f t="shared" si="10"/>
        <v>-</v>
      </c>
      <c r="AD168" s="81">
        <f>IF($U168="","-",AA168+Timeframes!$D$3)</f>
        <v>42610</v>
      </c>
      <c r="AE168" s="82"/>
      <c r="AF168" s="17" t="str">
        <f t="shared" si="1"/>
        <v>-</v>
      </c>
      <c r="AG168" s="81">
        <f>IF($U168="","-",AD168+Timeframes!$E$3)</f>
        <v>42670</v>
      </c>
      <c r="AH168" s="82"/>
      <c r="AI168" s="17" t="str">
        <f t="shared" si="2"/>
        <v>-</v>
      </c>
      <c r="AJ168" s="81">
        <f>IF($U168="","-",AG168+Timeframes!$F$3)</f>
        <v>42850</v>
      </c>
      <c r="AK168" s="82"/>
      <c r="AL168" s="17" t="str">
        <f t="shared" si="3"/>
        <v>-</v>
      </c>
      <c r="AM168" s="81">
        <f>IF($U168="","-",AJ168+Timeframes!$G$3)</f>
        <v>43030</v>
      </c>
      <c r="AN168" s="82"/>
      <c r="AO168" s="17" t="str">
        <f t="shared" si="4"/>
        <v>-</v>
      </c>
      <c r="AP168" s="81">
        <f>IF($U168="","-",AM168+Timeframes!$H$3)</f>
        <v>43210</v>
      </c>
      <c r="AQ168" s="82"/>
      <c r="AR168" s="82"/>
    </row>
    <row r="169" ht="15.75" customHeight="1">
      <c r="A169" s="36">
        <v>168.0</v>
      </c>
      <c r="B169" s="36" t="str">
        <f>LOOKUP($A169,Students!$A$4:$A$1016,Students!$C$4:$C$1016)</f>
        <v>Anton</v>
      </c>
      <c r="C169" s="36" t="str">
        <f>LOOKUP($A169,Students!$A$4:$A$1016,Students!$D$4:$D$1016)</f>
        <v/>
      </c>
      <c r="D169" s="36" t="str">
        <f>LOOKUP($A169,Students!$A$4:$A$1016,Students!$E$4:$E$1016)</f>
        <v>Riabinin</v>
      </c>
      <c r="E169" s="36" t="str">
        <f>LOOKUP($A169,Students!$A$4:$A1169,Students!$F$4:$F$1016)</f>
        <v/>
      </c>
      <c r="F169" s="49"/>
      <c r="G169" t="str">
        <f t="shared" si="5"/>
        <v>Anton Riabinin</v>
      </c>
      <c r="H169" t="str">
        <f>Lookup($A169, Students!$A$4:$A$1016,Students!$K$4:$K$1016)</f>
        <v>Kirkland</v>
      </c>
      <c r="I169" s="54" t="str">
        <f>Lookup($A169, Students!$A$4:$A$1016,Students!$H$4:$H1169)</f>
        <v>Dropped</v>
      </c>
      <c r="J169" s="54" t="str">
        <f>Lookup($A169, Students!$A$4:$A$1016,Students!$O$4:$O$1016)</f>
        <v>Child</v>
      </c>
      <c r="K169" s="117" t="str">
        <f>Lookup($A169, Students!$A$4:$A$1016,Students!$N$4:$N$1016)</f>
        <v>1D</v>
      </c>
      <c r="L169" t="str">
        <f>Lookup($A169, Students!$A$4:$A$1016,Students!$M$4:$M$1016)</f>
        <v>WB</v>
      </c>
      <c r="M169" t="str">
        <f>Lookup($A169, Students!$A$4:$A$1016,Students!$AT$4:$AT$1016)</f>
        <v>Student</v>
      </c>
      <c r="N169" s="71">
        <f>Lookup($A169, Students!$A$4:$A$1016,Students!$P$4:$P$1016)</f>
        <v>40875</v>
      </c>
      <c r="O169" s="72">
        <f t="shared" si="6"/>
        <v>42917</v>
      </c>
      <c r="P169">
        <f>Lookup($A169, Students!$A$4:$A$1016,Students!$Q$4:$Q$1016)</f>
        <v>5</v>
      </c>
      <c r="U169" s="71">
        <f>Lookup($A169, Students!$A$4:$A$1016,Students!$G$4:$G$1016)</f>
        <v>42460</v>
      </c>
      <c r="V169" s="76">
        <f t="shared" si="7"/>
        <v>3</v>
      </c>
      <c r="W169" s="76">
        <f t="shared" si="8"/>
        <v>2016</v>
      </c>
      <c r="X169" s="81">
        <f>IF($U169="","-",U169+Timeframes!$B$3)</f>
        <v>42505</v>
      </c>
      <c r="Y169" s="82"/>
      <c r="Z169" s="17" t="str">
        <f t="shared" si="9"/>
        <v>-</v>
      </c>
      <c r="AA169" s="81">
        <f>IF($U169="","-",X169+Timeframes!$C$3)</f>
        <v>42550</v>
      </c>
      <c r="AB169" s="82"/>
      <c r="AC169" s="17" t="str">
        <f t="shared" si="10"/>
        <v>-</v>
      </c>
      <c r="AD169" s="81">
        <f>IF($U169="","-",AA169+Timeframes!$D$3)</f>
        <v>42610</v>
      </c>
      <c r="AE169" s="82"/>
      <c r="AF169" s="17" t="str">
        <f t="shared" si="1"/>
        <v>-</v>
      </c>
      <c r="AG169" s="81">
        <f>IF($U169="","-",AD169+Timeframes!$E$3)</f>
        <v>42670</v>
      </c>
      <c r="AH169" s="82"/>
      <c r="AI169" s="17" t="str">
        <f t="shared" si="2"/>
        <v>-</v>
      </c>
      <c r="AJ169" s="81">
        <f>IF($U169="","-",AG169+Timeframes!$F$3)</f>
        <v>42850</v>
      </c>
      <c r="AK169" s="82"/>
      <c r="AL169" s="17" t="str">
        <f t="shared" si="3"/>
        <v>-</v>
      </c>
      <c r="AM169" s="81">
        <f>IF($U169="","-",AJ169+Timeframes!$G$3)</f>
        <v>43030</v>
      </c>
      <c r="AN169" s="82"/>
      <c r="AO169" s="17" t="str">
        <f t="shared" si="4"/>
        <v>-</v>
      </c>
      <c r="AP169" s="81">
        <f>IF($U169="","-",AM169+Timeframes!$H$3)</f>
        <v>43210</v>
      </c>
      <c r="AQ169" s="82"/>
      <c r="AR169" s="82"/>
    </row>
    <row r="170" ht="15.75" customHeight="1">
      <c r="A170" s="36">
        <v>169.0</v>
      </c>
      <c r="B170" s="36" t="str">
        <f>LOOKUP($A170,Students!$A$4:$A$1016,Students!$C$4:$C$1016)</f>
        <v>Chris</v>
      </c>
      <c r="C170" s="36" t="str">
        <f>LOOKUP($A170,Students!$A$4:$A$1016,Students!$D$4:$D$1016)</f>
        <v/>
      </c>
      <c r="D170" s="36" t="str">
        <f>LOOKUP($A170,Students!$A$4:$A$1016,Students!$E$4:$E$1016)</f>
        <v>Bevan</v>
      </c>
      <c r="E170" s="36" t="str">
        <f>LOOKUP($A170,Students!$A$4:$A1170,Students!$F$4:$F$1016)</f>
        <v/>
      </c>
      <c r="F170" s="49"/>
      <c r="G170" t="str">
        <f t="shared" si="5"/>
        <v>Chris Bevan</v>
      </c>
      <c r="H170" t="str">
        <f>Lookup($A170, Students!$A$4:$A$1016,Students!$K$4:$K$1016)</f>
        <v>Kirkland</v>
      </c>
      <c r="I170" s="54" t="str">
        <f>Lookup($A170, Students!$A$4:$A$1016,Students!$H$4:$H1170)</f>
        <v>Dropped</v>
      </c>
      <c r="J170" s="54" t="str">
        <f>Lookup($A170, Students!$A$4:$A$1016,Students!$O$4:$O$1016)</f>
        <v>Adult</v>
      </c>
      <c r="K170" s="117" t="str">
        <f>Lookup($A170, Students!$A$4:$A$1016,Students!$N$4:$N$1016)</f>
        <v>1D</v>
      </c>
      <c r="L170" t="str">
        <f>Lookup($A170, Students!$A$4:$A$1016,Students!$M$4:$M$1016)</f>
        <v>1S</v>
      </c>
      <c r="M170" t="str">
        <f>Lookup($A170, Students!$A$4:$A$1016,Students!$AT$4:$AT$1016)</f>
        <v>Programer</v>
      </c>
      <c r="N170" s="71">
        <f>Lookup($A170, Students!$A$4:$A$1016,Students!$P$4:$P$1016)</f>
        <v>28323</v>
      </c>
      <c r="O170" s="72">
        <f t="shared" si="6"/>
        <v>42917</v>
      </c>
      <c r="P170">
        <f>Lookup($A170, Students!$A$4:$A$1016,Students!$Q$4:$Q$1016)</f>
        <v>39</v>
      </c>
      <c r="U170" s="71">
        <f>Lookup($A170, Students!$A$4:$A$1016,Students!$G$4:$G$1016)</f>
        <v>42481</v>
      </c>
      <c r="V170" s="76">
        <f t="shared" si="7"/>
        <v>4</v>
      </c>
      <c r="W170" s="76">
        <f t="shared" si="8"/>
        <v>2016</v>
      </c>
      <c r="X170" s="81">
        <f>IF($U170="","-",U170+Timeframes!$B$3)</f>
        <v>42526</v>
      </c>
      <c r="Y170" s="82"/>
      <c r="Z170" s="17" t="str">
        <f t="shared" si="9"/>
        <v>-</v>
      </c>
      <c r="AA170" s="81">
        <f>IF($U170="","-",X170+Timeframes!$C$3)</f>
        <v>42571</v>
      </c>
      <c r="AB170" s="82"/>
      <c r="AC170" s="17" t="str">
        <f t="shared" si="10"/>
        <v>-</v>
      </c>
      <c r="AD170" s="81">
        <f>IF($U170="","-",AA170+Timeframes!$D$3)</f>
        <v>42631</v>
      </c>
      <c r="AE170" s="82"/>
      <c r="AF170" s="17" t="str">
        <f t="shared" si="1"/>
        <v>-</v>
      </c>
      <c r="AG170" s="81">
        <f>IF($U170="","-",AD170+Timeframes!$E$3)</f>
        <v>42691</v>
      </c>
      <c r="AH170" s="82"/>
      <c r="AI170" s="17" t="str">
        <f t="shared" si="2"/>
        <v>-</v>
      </c>
      <c r="AJ170" s="81">
        <f>IF($U170="","-",AG170+Timeframes!$F$3)</f>
        <v>42871</v>
      </c>
      <c r="AK170" s="82"/>
      <c r="AL170" s="17" t="str">
        <f t="shared" si="3"/>
        <v>-</v>
      </c>
      <c r="AM170" s="81">
        <f>IF($U170="","-",AJ170+Timeframes!$G$3)</f>
        <v>43051</v>
      </c>
      <c r="AN170" s="82"/>
      <c r="AO170" s="17" t="str">
        <f t="shared" si="4"/>
        <v>-</v>
      </c>
      <c r="AP170" s="81">
        <f>IF($U170="","-",AM170+Timeframes!$H$3)</f>
        <v>43231</v>
      </c>
      <c r="AQ170" s="82"/>
      <c r="AR170" s="82"/>
    </row>
    <row r="171" ht="15.75" customHeight="1">
      <c r="A171" s="36">
        <v>170.0</v>
      </c>
      <c r="B171" s="36" t="str">
        <f>LOOKUP($A171,Students!$A$4:$A$1016,Students!$C$4:$C$1016)</f>
        <v>Christopher</v>
      </c>
      <c r="C171" s="36" t="str">
        <f>LOOKUP($A171,Students!$A$4:$A$1016,Students!$D$4:$D$1016)</f>
        <v/>
      </c>
      <c r="D171" s="36" t="str">
        <f>LOOKUP($A171,Students!$A$4:$A$1016,Students!$E$4:$E$1016)</f>
        <v>Cedeno</v>
      </c>
      <c r="E171" s="36" t="str">
        <f>LOOKUP($A171,Students!$A$4:$A1171,Students!$F$4:$F$1016)</f>
        <v/>
      </c>
      <c r="F171" s="49"/>
      <c r="G171" t="str">
        <f t="shared" si="5"/>
        <v>Christopher Cedeno</v>
      </c>
      <c r="H171" t="str">
        <f>Lookup($A171, Students!$A$4:$A$1016,Students!$K$4:$K$1016)</f>
        <v>Kirkland</v>
      </c>
      <c r="I171" s="54" t="str">
        <f>Lookup($A171, Students!$A$4:$A$1016,Students!$H$4:$H1171)</f>
        <v>Dropped</v>
      </c>
      <c r="J171" s="54" t="str">
        <f>Lookup($A171, Students!$A$4:$A$1016,Students!$O$4:$O$1016)</f>
        <v>Junior</v>
      </c>
      <c r="K171" s="117" t="str">
        <f>Lookup($A171, Students!$A$4:$A$1016,Students!$N$4:$N$1016)</f>
        <v>1D</v>
      </c>
      <c r="L171" t="str">
        <f>Lookup($A171, Students!$A$4:$A$1016,Students!$M$4:$M$1016)</f>
        <v>1S</v>
      </c>
      <c r="M171" t="str">
        <f>Lookup($A171, Students!$A$4:$A$1016,Students!$AT$4:$AT$1016)</f>
        <v>Student</v>
      </c>
      <c r="N171" s="71">
        <f>Lookup($A171, Students!$A$4:$A$1016,Students!$P$4:$P$1016)</f>
        <v>38867</v>
      </c>
      <c r="O171" s="72">
        <f t="shared" si="6"/>
        <v>42917</v>
      </c>
      <c r="P171">
        <f>Lookup($A171, Students!$A$4:$A$1016,Students!$Q$4:$Q$1016)</f>
        <v>11</v>
      </c>
      <c r="U171" s="71">
        <f>Lookup($A171, Students!$A$4:$A$1016,Students!$G$4:$G$1016)</f>
        <v>40836</v>
      </c>
      <c r="V171" s="76">
        <f t="shared" si="7"/>
        <v>10</v>
      </c>
      <c r="W171" s="76">
        <f t="shared" si="8"/>
        <v>2011</v>
      </c>
      <c r="X171" s="81">
        <f>IF($U171="","-",U171+Timeframes!$B$3)</f>
        <v>40881</v>
      </c>
      <c r="Y171" s="82"/>
      <c r="Z171" s="17" t="str">
        <f t="shared" si="9"/>
        <v>-</v>
      </c>
      <c r="AA171" s="81">
        <f>IF($U171="","-",X171+Timeframes!$C$3)</f>
        <v>40926</v>
      </c>
      <c r="AB171" s="82"/>
      <c r="AC171" s="17" t="str">
        <f t="shared" si="10"/>
        <v>-</v>
      </c>
      <c r="AD171" s="81">
        <f>IF($U171="","-",AA171+Timeframes!$D$3)</f>
        <v>40986</v>
      </c>
      <c r="AE171" s="82"/>
      <c r="AF171" s="17" t="str">
        <f t="shared" si="1"/>
        <v>-</v>
      </c>
      <c r="AG171" s="81">
        <f>IF($U171="","-",AD171+Timeframes!$E$3)</f>
        <v>41046</v>
      </c>
      <c r="AH171" s="82"/>
      <c r="AI171" s="17" t="str">
        <f t="shared" si="2"/>
        <v>-</v>
      </c>
      <c r="AJ171" s="81">
        <f>IF($U171="","-",AG171+Timeframes!$F$3)</f>
        <v>41226</v>
      </c>
      <c r="AK171" s="82"/>
      <c r="AL171" s="17" t="str">
        <f t="shared" si="3"/>
        <v>-</v>
      </c>
      <c r="AM171" s="81">
        <f>IF($U171="","-",AJ171+Timeframes!$G$3)</f>
        <v>41406</v>
      </c>
      <c r="AN171" s="82"/>
      <c r="AO171" s="17" t="str">
        <f t="shared" si="4"/>
        <v>-</v>
      </c>
      <c r="AP171" s="81">
        <f>IF($U171="","-",AM171+Timeframes!$H$3)</f>
        <v>41586</v>
      </c>
      <c r="AQ171" s="82"/>
      <c r="AR171" s="82"/>
    </row>
    <row r="172" ht="15.75" customHeight="1">
      <c r="A172" s="36">
        <v>171.0</v>
      </c>
      <c r="B172" s="36" t="str">
        <f>LOOKUP($A172,Students!$A$4:$A$1016,Students!$C$4:$C$1016)</f>
        <v>Gwenyth</v>
      </c>
      <c r="C172" s="36" t="str">
        <f>LOOKUP($A172,Students!$A$4:$A$1016,Students!$D$4:$D$1016)</f>
        <v>Abigail</v>
      </c>
      <c r="D172" s="36" t="str">
        <f>LOOKUP($A172,Students!$A$4:$A$1016,Students!$E$4:$E$1016)</f>
        <v>Hallet</v>
      </c>
      <c r="E172" s="36" t="str">
        <f>LOOKUP($A172,Students!$A$4:$A1172,Students!$F$4:$F$1016)</f>
        <v/>
      </c>
      <c r="F172" s="49"/>
      <c r="G172" t="str">
        <f t="shared" si="5"/>
        <v>Gwenyth Hallet</v>
      </c>
      <c r="H172" t="str">
        <f>Lookup($A172, Students!$A$4:$A$1016,Students!$K$4:$K$1016)</f>
        <v>Kirkland</v>
      </c>
      <c r="I172" s="54" t="str">
        <f>Lookup($A172, Students!$A$4:$A$1016,Students!$H$4:$H1172)</f>
        <v>Dropped</v>
      </c>
      <c r="J172" s="54" t="str">
        <f>Lookup($A172, Students!$A$4:$A$1016,Students!$O$4:$O$1016)</f>
        <v>Child</v>
      </c>
      <c r="K172" s="117" t="str">
        <f>Lookup($A172, Students!$A$4:$A$1016,Students!$N$4:$N$1016)</f>
        <v>1D</v>
      </c>
      <c r="L172" t="str">
        <f>Lookup($A172, Students!$A$4:$A$1016,Students!$M$4:$M$1016)</f>
        <v>WB</v>
      </c>
      <c r="M172" t="str">
        <f>Lookup($A172, Students!$A$4:$A$1016,Students!$AT$4:$AT$1016)</f>
        <v>Student</v>
      </c>
      <c r="N172" s="71">
        <f>Lookup($A172, Students!$A$4:$A$1016,Students!$P$4:$P$1016)</f>
        <v>40723</v>
      </c>
      <c r="O172" s="72">
        <f t="shared" si="6"/>
        <v>42917</v>
      </c>
      <c r="P172">
        <f>Lookup($A172, Students!$A$4:$A$1016,Students!$Q$4:$Q$1016)</f>
        <v>6</v>
      </c>
      <c r="U172" s="71">
        <f>Lookup($A172, Students!$A$4:$A$1016,Students!$G$4:$G$1016)</f>
        <v>42478</v>
      </c>
      <c r="V172" s="76">
        <f t="shared" si="7"/>
        <v>4</v>
      </c>
      <c r="W172" s="76">
        <f t="shared" si="8"/>
        <v>2016</v>
      </c>
      <c r="X172" s="81">
        <f>IF($U172="","-",U172+Timeframes!$B$3)</f>
        <v>42523</v>
      </c>
      <c r="Y172" s="82"/>
      <c r="Z172" s="17" t="str">
        <f t="shared" si="9"/>
        <v>-</v>
      </c>
      <c r="AA172" s="81">
        <f>IF($U172="","-",X172+Timeframes!$C$3)</f>
        <v>42568</v>
      </c>
      <c r="AB172" s="82"/>
      <c r="AC172" s="17" t="str">
        <f t="shared" si="10"/>
        <v>-</v>
      </c>
      <c r="AD172" s="81">
        <f>IF($U172="","-",AA172+Timeframes!$D$3)</f>
        <v>42628</v>
      </c>
      <c r="AE172" s="82"/>
      <c r="AF172" s="17" t="str">
        <f t="shared" si="1"/>
        <v>-</v>
      </c>
      <c r="AG172" s="81">
        <f>IF($U172="","-",AD172+Timeframes!$E$3)</f>
        <v>42688</v>
      </c>
      <c r="AH172" s="82"/>
      <c r="AI172" s="17" t="str">
        <f t="shared" si="2"/>
        <v>-</v>
      </c>
      <c r="AJ172" s="81">
        <f>IF($U172="","-",AG172+Timeframes!$F$3)</f>
        <v>42868</v>
      </c>
      <c r="AK172" s="82"/>
      <c r="AL172" s="17" t="str">
        <f t="shared" si="3"/>
        <v>-</v>
      </c>
      <c r="AM172" s="81">
        <f>IF($U172="","-",AJ172+Timeframes!$G$3)</f>
        <v>43048</v>
      </c>
      <c r="AN172" s="82"/>
      <c r="AO172" s="17" t="str">
        <f t="shared" si="4"/>
        <v>-</v>
      </c>
      <c r="AP172" s="81">
        <f>IF($U172="","-",AM172+Timeframes!$H$3)</f>
        <v>43228</v>
      </c>
      <c r="AQ172" s="82"/>
      <c r="AR172" s="82"/>
    </row>
    <row r="173" ht="15.75" customHeight="1">
      <c r="A173" s="36">
        <v>172.0</v>
      </c>
      <c r="B173" s="36" t="str">
        <f>LOOKUP($A173,Students!$A$4:$A$1016,Students!$C$4:$C$1016)</f>
        <v>Mark</v>
      </c>
      <c r="C173" s="36" t="str">
        <f>LOOKUP($A173,Students!$A$4:$A$1016,Students!$D$4:$D$1016)</f>
        <v>Devonald</v>
      </c>
      <c r="D173" s="36" t="str">
        <f>LOOKUP($A173,Students!$A$4:$A$1016,Students!$E$4:$E$1016)</f>
        <v>Hallet</v>
      </c>
      <c r="E173" s="36" t="str">
        <f>LOOKUP($A173,Students!$A$4:$A1173,Students!$F$4:$F$1016)</f>
        <v/>
      </c>
      <c r="F173" s="49"/>
      <c r="G173" t="str">
        <f t="shared" si="5"/>
        <v>Mark Hallet</v>
      </c>
      <c r="H173" t="str">
        <f>Lookup($A173, Students!$A$4:$A$1016,Students!$K$4:$K$1016)</f>
        <v>Kirkland</v>
      </c>
      <c r="I173" s="54" t="str">
        <f>Lookup($A173, Students!$A$4:$A$1016,Students!$H$4:$H1173)</f>
        <v>Dropped</v>
      </c>
      <c r="J173" s="54" t="str">
        <f>Lookup($A173, Students!$A$4:$A$1016,Students!$O$4:$O$1016)</f>
        <v>Child</v>
      </c>
      <c r="K173" s="117" t="str">
        <f>Lookup($A173, Students!$A$4:$A$1016,Students!$N$4:$N$1016)</f>
        <v>1D</v>
      </c>
      <c r="L173" t="str">
        <f>Lookup($A173, Students!$A$4:$A$1016,Students!$M$4:$M$1016)</f>
        <v>WB</v>
      </c>
      <c r="M173" t="str">
        <f>Lookup($A173, Students!$A$4:$A$1016,Students!$AT$4:$AT$1016)</f>
        <v>Student</v>
      </c>
      <c r="N173" s="71">
        <f>Lookup($A173, Students!$A$4:$A$1016,Students!$P$4:$P$1016)</f>
        <v>39683</v>
      </c>
      <c r="O173" s="72">
        <f t="shared" si="6"/>
        <v>42917</v>
      </c>
      <c r="P173">
        <f>Lookup($A173, Students!$A$4:$A$1016,Students!$Q$4:$Q$1016)</f>
        <v>8</v>
      </c>
      <c r="U173" s="71">
        <f>Lookup($A173, Students!$A$4:$A$1016,Students!$G$4:$G$1016)</f>
        <v>42478</v>
      </c>
      <c r="V173" s="76">
        <f t="shared" si="7"/>
        <v>4</v>
      </c>
      <c r="W173" s="76">
        <f t="shared" si="8"/>
        <v>2016</v>
      </c>
      <c r="X173" s="81">
        <f>IF($U173="","-",U173+Timeframes!$B$3)</f>
        <v>42523</v>
      </c>
      <c r="Y173" s="82"/>
      <c r="Z173" s="17" t="str">
        <f t="shared" si="9"/>
        <v>-</v>
      </c>
      <c r="AA173" s="81">
        <f>IF($U173="","-",X173+Timeframes!$C$3)</f>
        <v>42568</v>
      </c>
      <c r="AB173" s="82"/>
      <c r="AC173" s="17" t="str">
        <f t="shared" si="10"/>
        <v>-</v>
      </c>
      <c r="AD173" s="81">
        <f>IF($U173="","-",AA173+Timeframes!$D$3)</f>
        <v>42628</v>
      </c>
      <c r="AE173" s="82"/>
      <c r="AF173" s="17" t="str">
        <f t="shared" si="1"/>
        <v>-</v>
      </c>
      <c r="AG173" s="81">
        <f>IF($U173="","-",AD173+Timeframes!$E$3)</f>
        <v>42688</v>
      </c>
      <c r="AH173" s="82"/>
      <c r="AI173" s="17" t="str">
        <f t="shared" si="2"/>
        <v>-</v>
      </c>
      <c r="AJ173" s="81">
        <f>IF($U173="","-",AG173+Timeframes!$F$3)</f>
        <v>42868</v>
      </c>
      <c r="AK173" s="82"/>
      <c r="AL173" s="17" t="str">
        <f t="shared" si="3"/>
        <v>-</v>
      </c>
      <c r="AM173" s="81">
        <f>IF($U173="","-",AJ173+Timeframes!$G$3)</f>
        <v>43048</v>
      </c>
      <c r="AN173" s="82"/>
      <c r="AO173" s="17" t="str">
        <f t="shared" si="4"/>
        <v>-</v>
      </c>
      <c r="AP173" s="81">
        <f>IF($U173="","-",AM173+Timeframes!$H$3)</f>
        <v>43228</v>
      </c>
      <c r="AQ173" s="82"/>
      <c r="AR173" s="82"/>
    </row>
    <row r="174" ht="15.75" customHeight="1">
      <c r="A174" s="36">
        <v>173.0</v>
      </c>
      <c r="B174" s="36" t="str">
        <f>LOOKUP($A174,Students!$A$4:$A$1016,Students!$C$4:$C$1016)</f>
        <v>Miriam</v>
      </c>
      <c r="C174" s="36" t="str">
        <f>LOOKUP($A174,Students!$A$4:$A$1016,Students!$D$4:$D$1016)</f>
        <v>Constance</v>
      </c>
      <c r="D174" s="36" t="str">
        <f>LOOKUP($A174,Students!$A$4:$A$1016,Students!$E$4:$E$1016)</f>
        <v>Hallet</v>
      </c>
      <c r="E174" s="36" t="str">
        <f>LOOKUP($A174,Students!$A$4:$A1174,Students!$F$4:$F$1016)</f>
        <v/>
      </c>
      <c r="F174" s="49"/>
      <c r="G174" t="str">
        <f t="shared" si="5"/>
        <v>Miriam Hallet</v>
      </c>
      <c r="H174" t="str">
        <f>Lookup($A174, Students!$A$4:$A$1016,Students!$K$4:$K$1016)</f>
        <v>Kirkland</v>
      </c>
      <c r="I174" s="54" t="str">
        <f>Lookup($A174, Students!$A$4:$A$1016,Students!$H$4:$H1174)</f>
        <v>Dropped</v>
      </c>
      <c r="J174" s="54" t="str">
        <f>Lookup($A174, Students!$A$4:$A$1016,Students!$O$4:$O$1016)</f>
        <v>Child</v>
      </c>
      <c r="K174" s="117" t="str">
        <f>Lookup($A174, Students!$A$4:$A$1016,Students!$N$4:$N$1016)</f>
        <v>1D</v>
      </c>
      <c r="L174" t="str">
        <f>Lookup($A174, Students!$A$4:$A$1016,Students!$M$4:$M$1016)</f>
        <v>WB</v>
      </c>
      <c r="M174" t="str">
        <f>Lookup($A174, Students!$A$4:$A$1016,Students!$AT$4:$AT$1016)</f>
        <v>Student</v>
      </c>
      <c r="N174" s="71">
        <f>Lookup($A174, Students!$A$4:$A$1016,Students!$P$4:$P$1016)</f>
        <v>40723</v>
      </c>
      <c r="O174" s="72">
        <f t="shared" si="6"/>
        <v>42917</v>
      </c>
      <c r="P174">
        <f>Lookup($A174, Students!$A$4:$A$1016,Students!$Q$4:$Q$1016)</f>
        <v>6</v>
      </c>
      <c r="U174" s="71">
        <f>Lookup($A174, Students!$A$4:$A$1016,Students!$G$4:$G$1016)</f>
        <v>42478</v>
      </c>
      <c r="V174" s="76">
        <f t="shared" si="7"/>
        <v>4</v>
      </c>
      <c r="W174" s="76">
        <f t="shared" si="8"/>
        <v>2016</v>
      </c>
      <c r="X174" s="81">
        <f>IF($U174="","-",U174+Timeframes!$B$3)</f>
        <v>42523</v>
      </c>
      <c r="Y174" s="82"/>
      <c r="Z174" s="17" t="str">
        <f t="shared" si="9"/>
        <v>-</v>
      </c>
      <c r="AA174" s="81">
        <f>IF($U174="","-",X174+Timeframes!$C$3)</f>
        <v>42568</v>
      </c>
      <c r="AB174" s="82"/>
      <c r="AC174" s="17" t="str">
        <f t="shared" si="10"/>
        <v>-</v>
      </c>
      <c r="AD174" s="81">
        <f>IF($U174="","-",AA174+Timeframes!$D$3)</f>
        <v>42628</v>
      </c>
      <c r="AE174" s="82"/>
      <c r="AF174" s="17" t="str">
        <f t="shared" si="1"/>
        <v>-</v>
      </c>
      <c r="AG174" s="81">
        <f>IF($U174="","-",AD174+Timeframes!$E$3)</f>
        <v>42688</v>
      </c>
      <c r="AH174" s="82"/>
      <c r="AI174" s="17" t="str">
        <f t="shared" si="2"/>
        <v>-</v>
      </c>
      <c r="AJ174" s="81">
        <f>IF($U174="","-",AG174+Timeframes!$F$3)</f>
        <v>42868</v>
      </c>
      <c r="AK174" s="82"/>
      <c r="AL174" s="17" t="str">
        <f t="shared" si="3"/>
        <v>-</v>
      </c>
      <c r="AM174" s="81">
        <f>IF($U174="","-",AJ174+Timeframes!$G$3)</f>
        <v>43048</v>
      </c>
      <c r="AN174" s="82"/>
      <c r="AO174" s="17" t="str">
        <f t="shared" si="4"/>
        <v>-</v>
      </c>
      <c r="AP174" s="81">
        <f>IF($U174="","-",AM174+Timeframes!$H$3)</f>
        <v>43228</v>
      </c>
      <c r="AQ174" s="82"/>
      <c r="AR174" s="82"/>
    </row>
    <row r="175" ht="15.75" customHeight="1">
      <c r="A175" s="36">
        <v>174.0</v>
      </c>
      <c r="B175" s="36" t="str">
        <f>LOOKUP($A175,Students!$A$4:$A$1016,Students!$C$4:$C$1016)</f>
        <v>Paulina</v>
      </c>
      <c r="C175" s="36" t="str">
        <f>LOOKUP($A175,Students!$A$4:$A$1016,Students!$D$4:$D$1016)</f>
        <v/>
      </c>
      <c r="D175" s="36" t="str">
        <f>LOOKUP($A175,Students!$A$4:$A$1016,Students!$E$4:$E$1016)</f>
        <v>Gracia Duarte</v>
      </c>
      <c r="E175" s="36" t="str">
        <f>LOOKUP($A175,Students!$A$4:$A1175,Students!$F$4:$F$1016)</f>
        <v/>
      </c>
      <c r="F175" s="49"/>
      <c r="G175" t="str">
        <f t="shared" si="5"/>
        <v>Paulina Gracia Duarte</v>
      </c>
      <c r="H175" t="str">
        <f>Lookup($A175, Students!$A$4:$A$1016,Students!$K$4:$K$1016)</f>
        <v>Kirkland</v>
      </c>
      <c r="I175" s="54" t="str">
        <f>Lookup($A175, Students!$A$4:$A$1016,Students!$H$4:$H1175)</f>
        <v>Dropped</v>
      </c>
      <c r="J175" s="54" t="str">
        <f>Lookup($A175, Students!$A$4:$A$1016,Students!$O$4:$O$1016)</f>
        <v>Adult</v>
      </c>
      <c r="K175" s="117" t="str">
        <f>Lookup($A175, Students!$A$4:$A$1016,Students!$N$4:$N$1016)</f>
        <v>1D</v>
      </c>
      <c r="L175" t="str">
        <f>Lookup($A175, Students!$A$4:$A$1016,Students!$M$4:$M$1016)</f>
        <v>1S</v>
      </c>
      <c r="M175" t="str">
        <f>Lookup($A175, Students!$A$4:$A$1016,Students!$AT$4:$AT$1016)</f>
        <v>Student</v>
      </c>
      <c r="N175" s="71">
        <f>Lookup($A175, Students!$A$4:$A$1016,Students!$P$4:$P$1016)</f>
        <v>32895</v>
      </c>
      <c r="O175" s="72">
        <f t="shared" si="6"/>
        <v>42917</v>
      </c>
      <c r="P175">
        <f>Lookup($A175, Students!$A$4:$A$1016,Students!$Q$4:$Q$1016)</f>
        <v>27</v>
      </c>
      <c r="U175" s="71">
        <f>Lookup($A175, Students!$A$4:$A$1016,Students!$G$4:$G$1016)</f>
        <v>42425</v>
      </c>
      <c r="V175" s="76">
        <f t="shared" si="7"/>
        <v>2</v>
      </c>
      <c r="W175" s="76">
        <f t="shared" si="8"/>
        <v>2016</v>
      </c>
      <c r="X175" s="81">
        <f>IF($U175="","-",U175+Timeframes!$B$3)</f>
        <v>42470</v>
      </c>
      <c r="Y175" s="82"/>
      <c r="Z175" s="17" t="str">
        <f t="shared" si="9"/>
        <v>-</v>
      </c>
      <c r="AA175" s="81">
        <f>IF($U175="","-",X175+Timeframes!$C$3)</f>
        <v>42515</v>
      </c>
      <c r="AB175" s="82"/>
      <c r="AC175" s="17" t="str">
        <f t="shared" si="10"/>
        <v>-</v>
      </c>
      <c r="AD175" s="81">
        <f>IF($U175="","-",AA175+Timeframes!$D$3)</f>
        <v>42575</v>
      </c>
      <c r="AE175" s="82"/>
      <c r="AF175" s="17" t="str">
        <f t="shared" si="1"/>
        <v>-</v>
      </c>
      <c r="AG175" s="81">
        <f>IF($U175="","-",AD175+Timeframes!$E$3)</f>
        <v>42635</v>
      </c>
      <c r="AH175" s="82"/>
      <c r="AI175" s="17" t="str">
        <f t="shared" si="2"/>
        <v>-</v>
      </c>
      <c r="AJ175" s="81">
        <f>IF($U175="","-",AG175+Timeframes!$F$3)</f>
        <v>42815</v>
      </c>
      <c r="AK175" s="82"/>
      <c r="AL175" s="17" t="str">
        <f t="shared" si="3"/>
        <v>-</v>
      </c>
      <c r="AM175" s="81">
        <f>IF($U175="","-",AJ175+Timeframes!$G$3)</f>
        <v>42995</v>
      </c>
      <c r="AN175" s="82"/>
      <c r="AO175" s="17" t="str">
        <f t="shared" si="4"/>
        <v>-</v>
      </c>
      <c r="AP175" s="81">
        <f>IF($U175="","-",AM175+Timeframes!$H$3)</f>
        <v>43175</v>
      </c>
      <c r="AQ175" s="82"/>
      <c r="AR175" s="82"/>
    </row>
    <row r="176" ht="15.75" customHeight="1">
      <c r="A176" s="36">
        <v>175.0</v>
      </c>
      <c r="B176" s="36" t="str">
        <f>LOOKUP($A176,Students!$A$4:$A$1016,Students!$C$4:$C$1016)</f>
        <v>Rodrigo</v>
      </c>
      <c r="C176" s="36" t="str">
        <f>LOOKUP($A176,Students!$A$4:$A$1016,Students!$D$4:$D$1016)</f>
        <v/>
      </c>
      <c r="D176" s="36" t="str">
        <f>LOOKUP($A176,Students!$A$4:$A$1016,Students!$E$4:$E$1016)</f>
        <v>Perez Valadez</v>
      </c>
      <c r="E176" s="36" t="str">
        <f>LOOKUP($A176,Students!$A$4:$A1176,Students!$F$4:$F$1016)</f>
        <v/>
      </c>
      <c r="F176" s="49"/>
      <c r="G176" t="str">
        <f t="shared" si="5"/>
        <v>Rodrigo Perez Valadez</v>
      </c>
      <c r="H176" t="str">
        <f>Lookup($A176, Students!$A$4:$A$1016,Students!$K$4:$K$1016)</f>
        <v>Kirkland</v>
      </c>
      <c r="I176" s="54" t="str">
        <f>Lookup($A176, Students!$A$4:$A$1016,Students!$H$4:$H1176)</f>
        <v>Dropped</v>
      </c>
      <c r="J176" s="54" t="str">
        <f>Lookup($A176, Students!$A$4:$A$1016,Students!$O$4:$O$1016)</f>
        <v>Adult</v>
      </c>
      <c r="K176" s="117" t="str">
        <f>Lookup($A176, Students!$A$4:$A$1016,Students!$N$4:$N$1016)</f>
        <v>1D</v>
      </c>
      <c r="L176" t="str">
        <f>Lookup($A176, Students!$A$4:$A$1016,Students!$M$4:$M$1016)</f>
        <v>1S</v>
      </c>
      <c r="M176" t="str">
        <f>Lookup($A176, Students!$A$4:$A$1016,Students!$AT$4:$AT$1016)</f>
        <v>Software Developer</v>
      </c>
      <c r="N176" s="71">
        <f>Lookup($A176, Students!$A$4:$A$1016,Students!$P$4:$P$1016)</f>
        <v>32979</v>
      </c>
      <c r="O176" s="72">
        <f t="shared" si="6"/>
        <v>42917</v>
      </c>
      <c r="P176">
        <f>Lookup($A176, Students!$A$4:$A$1016,Students!$Q$4:$Q$1016)</f>
        <v>27</v>
      </c>
      <c r="U176" s="71">
        <f>Lookup($A176, Students!$A$4:$A$1016,Students!$G$4:$G$1016)</f>
        <v>42425</v>
      </c>
      <c r="V176" s="76">
        <f t="shared" si="7"/>
        <v>2</v>
      </c>
      <c r="W176" s="76">
        <f t="shared" si="8"/>
        <v>2016</v>
      </c>
      <c r="X176" s="81">
        <f>IF($U176="","-",U176+Timeframes!$B$3)</f>
        <v>42470</v>
      </c>
      <c r="Y176" s="82"/>
      <c r="Z176" s="17" t="str">
        <f t="shared" si="9"/>
        <v>-</v>
      </c>
      <c r="AA176" s="81">
        <f>IF($U176="","-",X176+Timeframes!$C$3)</f>
        <v>42515</v>
      </c>
      <c r="AB176" s="82"/>
      <c r="AC176" s="17" t="str">
        <f t="shared" si="10"/>
        <v>-</v>
      </c>
      <c r="AD176" s="81">
        <f>IF($U176="","-",AA176+Timeframes!$D$3)</f>
        <v>42575</v>
      </c>
      <c r="AE176" s="82"/>
      <c r="AF176" s="17" t="str">
        <f t="shared" si="1"/>
        <v>-</v>
      </c>
      <c r="AG176" s="81">
        <f>IF($U176="","-",AD176+Timeframes!$E$3)</f>
        <v>42635</v>
      </c>
      <c r="AH176" s="82"/>
      <c r="AI176" s="17" t="str">
        <f t="shared" si="2"/>
        <v>-</v>
      </c>
      <c r="AJ176" s="81">
        <f>IF($U176="","-",AG176+Timeframes!$F$3)</f>
        <v>42815</v>
      </c>
      <c r="AK176" s="82"/>
      <c r="AL176" s="17" t="str">
        <f t="shared" si="3"/>
        <v>-</v>
      </c>
      <c r="AM176" s="81">
        <f>IF($U176="","-",AJ176+Timeframes!$G$3)</f>
        <v>42995</v>
      </c>
      <c r="AN176" s="82"/>
      <c r="AO176" s="17" t="str">
        <f t="shared" si="4"/>
        <v>-</v>
      </c>
      <c r="AP176" s="81">
        <f>IF($U176="","-",AM176+Timeframes!$H$3)</f>
        <v>43175</v>
      </c>
      <c r="AQ176" s="82"/>
      <c r="AR176" s="82"/>
    </row>
    <row r="177" ht="15.75" customHeight="1">
      <c r="A177" s="36">
        <v>176.0</v>
      </c>
      <c r="B177" s="36" t="str">
        <f>LOOKUP($A177,Students!$A$4:$A$1016,Students!$C$4:$C$1016)</f>
        <v>Sara</v>
      </c>
      <c r="C177" s="36" t="str">
        <f>LOOKUP($A177,Students!$A$4:$A$1016,Students!$D$4:$D$1016)</f>
        <v/>
      </c>
      <c r="D177" s="36" t="str">
        <f>LOOKUP($A177,Students!$A$4:$A$1016,Students!$E$4:$E$1016)</f>
        <v>Usman</v>
      </c>
      <c r="E177" s="36" t="str">
        <f>LOOKUP($A177,Students!$A$4:$A1177,Students!$F$4:$F$1016)</f>
        <v/>
      </c>
      <c r="F177" s="49"/>
      <c r="G177" t="str">
        <f t="shared" si="5"/>
        <v>Sara Usman</v>
      </c>
      <c r="H177" t="str">
        <f>Lookup($A177, Students!$A$4:$A$1016,Students!$K$4:$K$1016)</f>
        <v>Kirkland</v>
      </c>
      <c r="I177" s="54" t="str">
        <f>Lookup($A177, Students!$A$4:$A$1016,Students!$H$4:$H1177)</f>
        <v>Dropped</v>
      </c>
      <c r="J177" s="54" t="str">
        <f>Lookup($A177, Students!$A$4:$A$1016,Students!$O$4:$O$1016)</f>
        <v>Child</v>
      </c>
      <c r="K177" s="117" t="str">
        <f>Lookup($A177, Students!$A$4:$A$1016,Students!$N$4:$N$1016)</f>
        <v>1D</v>
      </c>
      <c r="L177" t="str">
        <f>Lookup($A177, Students!$A$4:$A$1016,Students!$M$4:$M$1016)</f>
        <v>WB</v>
      </c>
      <c r="M177" t="str">
        <f>Lookup($A177, Students!$A$4:$A$1016,Students!$AT$4:$AT$1016)</f>
        <v>Student</v>
      </c>
      <c r="N177" s="71">
        <f>Lookup($A177, Students!$A$4:$A$1016,Students!$P$4:$P$1016)</f>
        <v>40444</v>
      </c>
      <c r="O177" s="72">
        <f t="shared" si="6"/>
        <v>42917</v>
      </c>
      <c r="P177">
        <f>Lookup($A177, Students!$A$4:$A$1016,Students!$Q$4:$Q$1016)</f>
        <v>6</v>
      </c>
      <c r="U177" s="71">
        <f>Lookup($A177, Students!$A$4:$A$1016,Students!$G$4:$G$1016)</f>
        <v>42444</v>
      </c>
      <c r="V177" s="76">
        <f t="shared" si="7"/>
        <v>3</v>
      </c>
      <c r="W177" s="76">
        <f t="shared" si="8"/>
        <v>2016</v>
      </c>
      <c r="X177" s="81">
        <f>IF($U177="","-",U177+Timeframes!$B$3)</f>
        <v>42489</v>
      </c>
      <c r="Y177" s="82"/>
      <c r="Z177" s="17" t="str">
        <f t="shared" si="9"/>
        <v>-</v>
      </c>
      <c r="AA177" s="81">
        <f>IF($U177="","-",X177+Timeframes!$C$3)</f>
        <v>42534</v>
      </c>
      <c r="AB177" s="82"/>
      <c r="AC177" s="17" t="str">
        <f t="shared" si="10"/>
        <v>-</v>
      </c>
      <c r="AD177" s="81">
        <f>IF($U177="","-",AA177+Timeframes!$D$3)</f>
        <v>42594</v>
      </c>
      <c r="AE177" s="82"/>
      <c r="AF177" s="17" t="str">
        <f t="shared" si="1"/>
        <v>-</v>
      </c>
      <c r="AG177" s="81">
        <f>IF($U177="","-",AD177+Timeframes!$E$3)</f>
        <v>42654</v>
      </c>
      <c r="AH177" s="82"/>
      <c r="AI177" s="17" t="str">
        <f t="shared" si="2"/>
        <v>-</v>
      </c>
      <c r="AJ177" s="81">
        <f>IF($U177="","-",AG177+Timeframes!$F$3)</f>
        <v>42834</v>
      </c>
      <c r="AK177" s="82"/>
      <c r="AL177" s="17" t="str">
        <f t="shared" si="3"/>
        <v>-</v>
      </c>
      <c r="AM177" s="81">
        <f>IF($U177="","-",AJ177+Timeframes!$G$3)</f>
        <v>43014</v>
      </c>
      <c r="AN177" s="82"/>
      <c r="AO177" s="17" t="str">
        <f t="shared" si="4"/>
        <v>-</v>
      </c>
      <c r="AP177" s="81">
        <f>IF($U177="","-",AM177+Timeframes!$H$3)</f>
        <v>43194</v>
      </c>
      <c r="AQ177" s="82"/>
      <c r="AR177" s="82"/>
    </row>
    <row r="178" ht="15.75" customHeight="1">
      <c r="A178" s="36">
        <v>177.0</v>
      </c>
      <c r="B178" s="36" t="str">
        <f>LOOKUP($A178,Students!$A$4:$A$1016,Students!$C$4:$C$1016)</f>
        <v>Tim</v>
      </c>
      <c r="C178" s="36" t="str">
        <f>LOOKUP($A178,Students!$A$4:$A$1016,Students!$D$4:$D$1016)</f>
        <v>Edmund</v>
      </c>
      <c r="D178" s="36" t="str">
        <f>LOOKUP($A178,Students!$A$4:$A$1016,Students!$E$4:$E$1016)</f>
        <v>LeRoux</v>
      </c>
      <c r="E178" s="36" t="str">
        <f>LOOKUP($A178,Students!$A$4:$A1178,Students!$F$4:$F$1016)</f>
        <v/>
      </c>
      <c r="F178" s="49"/>
      <c r="G178" t="str">
        <f t="shared" si="5"/>
        <v>Tim LeRoux</v>
      </c>
      <c r="H178" t="str">
        <f>Lookup($A178, Students!$A$4:$A$1016,Students!$K$4:$K$1016)</f>
        <v>Kirkland</v>
      </c>
      <c r="I178" s="54" t="str">
        <f>Lookup($A178, Students!$A$4:$A$1016,Students!$H$4:$H1178)</f>
        <v>Dropped</v>
      </c>
      <c r="J178" s="54" t="str">
        <f>Lookup($A178, Students!$A$4:$A$1016,Students!$O$4:$O$1016)</f>
        <v>Adult</v>
      </c>
      <c r="K178" s="117" t="str">
        <f>Lookup($A178, Students!$A$4:$A$1016,Students!$N$4:$N$1016)</f>
        <v>1D</v>
      </c>
      <c r="L178" t="str">
        <f>Lookup($A178, Students!$A$4:$A$1016,Students!$M$4:$M$1016)</f>
        <v>WB</v>
      </c>
      <c r="M178" t="str">
        <f>Lookup($A178, Students!$A$4:$A$1016,Students!$AT$4:$AT$1016)</f>
        <v>Student</v>
      </c>
      <c r="N178" s="71">
        <f>Lookup($A178, Students!$A$4:$A$1016,Students!$P$4:$P$1016)</f>
        <v>22062</v>
      </c>
      <c r="O178" s="72">
        <f t="shared" si="6"/>
        <v>42917</v>
      </c>
      <c r="P178">
        <f>Lookup($A178, Students!$A$4:$A$1016,Students!$Q$4:$Q$1016)</f>
        <v>57</v>
      </c>
      <c r="U178" s="71">
        <f>Lookup($A178, Students!$A$4:$A$1016,Students!$G$4:$G$1016)</f>
        <v>42486</v>
      </c>
      <c r="V178" s="76">
        <f t="shared" si="7"/>
        <v>4</v>
      </c>
      <c r="W178" s="76">
        <f t="shared" si="8"/>
        <v>2016</v>
      </c>
      <c r="X178" s="81">
        <f>IF($U178="","-",U178+Timeframes!$B$3)</f>
        <v>42531</v>
      </c>
      <c r="Y178" s="82"/>
      <c r="Z178" s="17" t="str">
        <f t="shared" si="9"/>
        <v>-</v>
      </c>
      <c r="AA178" s="81">
        <f>IF($U178="","-",X178+Timeframes!$C$3)</f>
        <v>42576</v>
      </c>
      <c r="AB178" s="82"/>
      <c r="AC178" s="17" t="str">
        <f t="shared" si="10"/>
        <v>-</v>
      </c>
      <c r="AD178" s="81">
        <f>IF($U178="","-",AA178+Timeframes!$D$3)</f>
        <v>42636</v>
      </c>
      <c r="AE178" s="82"/>
      <c r="AF178" s="17" t="str">
        <f t="shared" si="1"/>
        <v>-</v>
      </c>
      <c r="AG178" s="81">
        <f>IF($U178="","-",AD178+Timeframes!$E$3)</f>
        <v>42696</v>
      </c>
      <c r="AH178" s="82"/>
      <c r="AI178" s="17" t="str">
        <f t="shared" si="2"/>
        <v>-</v>
      </c>
      <c r="AJ178" s="81">
        <f>IF($U178="","-",AG178+Timeframes!$F$3)</f>
        <v>42876</v>
      </c>
      <c r="AK178" s="82"/>
      <c r="AL178" s="17" t="str">
        <f t="shared" si="3"/>
        <v>-</v>
      </c>
      <c r="AM178" s="81">
        <f>IF($U178="","-",AJ178+Timeframes!$G$3)</f>
        <v>43056</v>
      </c>
      <c r="AN178" s="82"/>
      <c r="AO178" s="17" t="str">
        <f t="shared" si="4"/>
        <v>-</v>
      </c>
      <c r="AP178" s="81">
        <f>IF($U178="","-",AM178+Timeframes!$H$3)</f>
        <v>43236</v>
      </c>
      <c r="AQ178" s="82"/>
      <c r="AR178" s="82"/>
    </row>
    <row r="179" ht="15.75" customHeight="1">
      <c r="A179" s="36">
        <v>178.0</v>
      </c>
      <c r="B179" s="36" t="str">
        <f>LOOKUP($A179,Students!$A$4:$A$1016,Students!$C$4:$C$1016)</f>
        <v>William</v>
      </c>
      <c r="C179" s="36" t="str">
        <f>LOOKUP($A179,Students!$A$4:$A$1016,Students!$D$4:$D$1016)</f>
        <v>Frederick</v>
      </c>
      <c r="D179" s="36" t="str">
        <f>LOOKUP($A179,Students!$A$4:$A$1016,Students!$E$4:$E$1016)</f>
        <v>Hallet</v>
      </c>
      <c r="E179" s="36" t="str">
        <f>LOOKUP($A179,Students!$A$4:$A1179,Students!$F$4:$F$1016)</f>
        <v/>
      </c>
      <c r="F179" s="49"/>
      <c r="G179" t="str">
        <f t="shared" si="5"/>
        <v>William Hallet</v>
      </c>
      <c r="H179" t="str">
        <f>Lookup($A179, Students!$A$4:$A$1016,Students!$K$4:$K$1016)</f>
        <v>Kirkland</v>
      </c>
      <c r="I179" s="54" t="str">
        <f>Lookup($A179, Students!$A$4:$A$1016,Students!$H$4:$H1179)</f>
        <v>Dropped</v>
      </c>
      <c r="J179" s="54" t="str">
        <f>Lookup($A179, Students!$A$4:$A$1016,Students!$O$4:$O$1016)</f>
        <v>Child</v>
      </c>
      <c r="K179" s="117" t="str">
        <f>Lookup($A179, Students!$A$4:$A$1016,Students!$N$4:$N$1016)</f>
        <v>1D</v>
      </c>
      <c r="L179" t="str">
        <f>Lookup($A179, Students!$A$4:$A$1016,Students!$M$4:$M$1016)</f>
        <v>WB</v>
      </c>
      <c r="M179" t="str">
        <f>Lookup($A179, Students!$A$4:$A$1016,Students!$AT$4:$AT$1016)</f>
        <v>Student</v>
      </c>
      <c r="N179" s="71">
        <f>Lookup($A179, Students!$A$4:$A$1016,Students!$P$4:$P$1016)</f>
        <v>39683</v>
      </c>
      <c r="O179" s="72">
        <f t="shared" si="6"/>
        <v>42917</v>
      </c>
      <c r="P179">
        <f>Lookup($A179, Students!$A$4:$A$1016,Students!$Q$4:$Q$1016)</f>
        <v>8</v>
      </c>
      <c r="U179" s="71">
        <f>Lookup($A179, Students!$A$4:$A$1016,Students!$G$4:$G$1016)</f>
        <v>42478</v>
      </c>
      <c r="V179" s="76">
        <f t="shared" si="7"/>
        <v>4</v>
      </c>
      <c r="W179" s="76">
        <f t="shared" si="8"/>
        <v>2016</v>
      </c>
      <c r="X179" s="81">
        <f>IF($U179="","-",U179+Timeframes!$B$3)</f>
        <v>42523</v>
      </c>
      <c r="Y179" s="82"/>
      <c r="Z179" s="17" t="str">
        <f t="shared" si="9"/>
        <v>-</v>
      </c>
      <c r="AA179" s="81">
        <f>IF($U179="","-",X179+Timeframes!$C$3)</f>
        <v>42568</v>
      </c>
      <c r="AB179" s="82"/>
      <c r="AC179" s="17" t="str">
        <f t="shared" si="10"/>
        <v>-</v>
      </c>
      <c r="AD179" s="81">
        <f>IF($U179="","-",AA179+Timeframes!$D$3)</f>
        <v>42628</v>
      </c>
      <c r="AE179" s="82"/>
      <c r="AF179" s="17" t="str">
        <f t="shared" si="1"/>
        <v>-</v>
      </c>
      <c r="AG179" s="81">
        <f>IF($U179="","-",AD179+Timeframes!$E$3)</f>
        <v>42688</v>
      </c>
      <c r="AH179" s="82"/>
      <c r="AI179" s="17" t="str">
        <f t="shared" si="2"/>
        <v>-</v>
      </c>
      <c r="AJ179" s="81">
        <f>IF($U179="","-",AG179+Timeframes!$F$3)</f>
        <v>42868</v>
      </c>
      <c r="AK179" s="82"/>
      <c r="AL179" s="17" t="str">
        <f t="shared" si="3"/>
        <v>-</v>
      </c>
      <c r="AM179" s="81">
        <f>IF($U179="","-",AJ179+Timeframes!$G$3)</f>
        <v>43048</v>
      </c>
      <c r="AN179" s="82"/>
      <c r="AO179" s="17" t="str">
        <f t="shared" si="4"/>
        <v>-</v>
      </c>
      <c r="AP179" s="81">
        <f>IF($U179="","-",AM179+Timeframes!$H$3)</f>
        <v>43228</v>
      </c>
      <c r="AQ179" s="82"/>
      <c r="AR179" s="82"/>
    </row>
    <row r="180" ht="15.75" customHeight="1">
      <c r="A180" s="36">
        <v>179.0</v>
      </c>
      <c r="B180" s="36" t="str">
        <f>LOOKUP($A180,Students!$A$4:$A$1016,Students!$C$4:$C$1016)</f>
        <v>Mateo</v>
      </c>
      <c r="C180" s="36" t="str">
        <f>LOOKUP($A180,Students!$A$4:$A$1016,Students!$D$4:$D$1016)</f>
        <v/>
      </c>
      <c r="D180" s="36" t="str">
        <f>LOOKUP($A180,Students!$A$4:$A$1016,Students!$E$4:$E$1016)</f>
        <v>Caso</v>
      </c>
      <c r="E180" s="36" t="str">
        <f>LOOKUP($A180,Students!$A$4:$A1180,Students!$F$4:$F$1016)</f>
        <v/>
      </c>
      <c r="F180" s="49"/>
      <c r="G180" t="str">
        <f t="shared" si="5"/>
        <v>Mateo Caso</v>
      </c>
      <c r="H180" t="str">
        <f>Lookup($A180, Students!$A$4:$A$1016,Students!$K$4:$K$1016)</f>
        <v>Issaquah</v>
      </c>
      <c r="I180" s="54" t="str">
        <f>Lookup($A180, Students!$A$4:$A$1016,Students!$H$4:$H1180)</f>
        <v>Dropped</v>
      </c>
      <c r="J180" s="54" t="str">
        <f>Lookup($A180, Students!$A$4:$A$1016,Students!$O$4:$O$1016)</f>
        <v>Child</v>
      </c>
      <c r="K180" s="117" t="str">
        <f>Lookup($A180, Students!$A$4:$A$1016,Students!$N$4:$N$1016)</f>
        <v>1D</v>
      </c>
      <c r="L180" t="str">
        <f>Lookup($A180, Students!$A$4:$A$1016,Students!$M$4:$M$1016)</f>
        <v>1S</v>
      </c>
      <c r="M180" t="str">
        <f>Lookup($A180, Students!$A$4:$A$1016,Students!$AT$4:$AT$1016)</f>
        <v/>
      </c>
      <c r="N180" s="71">
        <f>Lookup($A180, Students!$A$4:$A$1016,Students!$P$4:$P$1016)</f>
        <v>39378</v>
      </c>
      <c r="O180" s="72">
        <f t="shared" si="6"/>
        <v>42917</v>
      </c>
      <c r="P180">
        <f>Lookup($A180, Students!$A$4:$A$1016,Students!$Q$4:$Q$1016)</f>
        <v>9</v>
      </c>
      <c r="U180" s="71">
        <f>Lookup($A180, Students!$A$4:$A$1016,Students!$G$4:$G$1016)</f>
        <v>42430</v>
      </c>
      <c r="V180" s="76">
        <f t="shared" si="7"/>
        <v>3</v>
      </c>
      <c r="W180" s="76">
        <f t="shared" si="8"/>
        <v>2016</v>
      </c>
      <c r="X180" s="81">
        <f>IF($U180="","-",U180+Timeframes!$B$3)</f>
        <v>42475</v>
      </c>
      <c r="Y180" s="82"/>
      <c r="Z180" s="17" t="str">
        <f t="shared" si="9"/>
        <v>-</v>
      </c>
      <c r="AA180" s="81">
        <f>IF($U180="","-",X180+Timeframes!$C$3)</f>
        <v>42520</v>
      </c>
      <c r="AB180" s="82"/>
      <c r="AC180" s="17" t="str">
        <f t="shared" si="10"/>
        <v>-</v>
      </c>
      <c r="AD180" s="81">
        <f>IF($U180="","-",AA180+Timeframes!$D$3)</f>
        <v>42580</v>
      </c>
      <c r="AE180" s="82"/>
      <c r="AF180" s="17" t="str">
        <f t="shared" si="1"/>
        <v>-</v>
      </c>
      <c r="AG180" s="81">
        <f>IF($U180="","-",AD180+Timeframes!$E$3)</f>
        <v>42640</v>
      </c>
      <c r="AH180" s="82"/>
      <c r="AI180" s="17" t="str">
        <f t="shared" si="2"/>
        <v>-</v>
      </c>
      <c r="AJ180" s="81">
        <f>IF($U180="","-",AG180+Timeframes!$F$3)</f>
        <v>42820</v>
      </c>
      <c r="AK180" s="82"/>
      <c r="AL180" s="17" t="str">
        <f t="shared" si="3"/>
        <v>-</v>
      </c>
      <c r="AM180" s="81">
        <f>IF($U180="","-",AJ180+Timeframes!$G$3)</f>
        <v>43000</v>
      </c>
      <c r="AN180" s="82"/>
      <c r="AO180" s="17" t="str">
        <f t="shared" si="4"/>
        <v>-</v>
      </c>
      <c r="AP180" s="81">
        <f>IF($U180="","-",AM180+Timeframes!$H$3)</f>
        <v>43180</v>
      </c>
      <c r="AQ180" s="82"/>
      <c r="AR180" s="82"/>
    </row>
    <row r="181" ht="15.75" customHeight="1">
      <c r="A181" s="36">
        <v>180.0</v>
      </c>
      <c r="B181" s="36" t="str">
        <f>LOOKUP($A181,Students!$A$4:$A$1016,Students!$C$4:$C$1016)</f>
        <v>Mimi</v>
      </c>
      <c r="C181" s="36" t="str">
        <f>LOOKUP($A181,Students!$A$4:$A$1016,Students!$D$4:$D$1016)</f>
        <v/>
      </c>
      <c r="D181" s="36" t="str">
        <f>LOOKUP($A181,Students!$A$4:$A$1016,Students!$E$4:$E$1016)</f>
        <v>Caso</v>
      </c>
      <c r="E181" s="36" t="str">
        <f>LOOKUP($A181,Students!$A$4:$A1181,Students!$F$4:$F$1016)</f>
        <v/>
      </c>
      <c r="F181" s="49"/>
      <c r="G181" t="str">
        <f t="shared" si="5"/>
        <v>Mimi Caso</v>
      </c>
      <c r="H181" t="str">
        <f>Lookup($A181, Students!$A$4:$A$1016,Students!$K$4:$K$1016)</f>
        <v>Issaquah</v>
      </c>
      <c r="I181" s="54" t="str">
        <f>Lookup($A181, Students!$A$4:$A$1016,Students!$H$4:$H1181)</f>
        <v>Dropped</v>
      </c>
      <c r="J181" s="54" t="str">
        <f>Lookup($A181, Students!$A$4:$A$1016,Students!$O$4:$O$1016)</f>
        <v>Child</v>
      </c>
      <c r="K181" s="117" t="str">
        <f>Lookup($A181, Students!$A$4:$A$1016,Students!$N$4:$N$1016)</f>
        <v>1D</v>
      </c>
      <c r="L181" s="101" t="str">
        <f>Lookup($A181, Students!$A$4:$A$1016,Students!$M$4:$M$1016)</f>
        <v>WB</v>
      </c>
      <c r="M181" t="str">
        <f>Lookup($A181, Students!$A$4:$A$1016,Students!$AT$4:$AT$1016)</f>
        <v/>
      </c>
      <c r="N181" s="71">
        <f>Lookup($A181, Students!$A$4:$A$1016,Students!$P$4:$P$1016)</f>
        <v>40226</v>
      </c>
      <c r="O181" s="72">
        <f t="shared" si="6"/>
        <v>42917</v>
      </c>
      <c r="P181">
        <f>Lookup($A181, Students!$A$4:$A$1016,Students!$Q$4:$Q$1016)</f>
        <v>7</v>
      </c>
      <c r="U181" s="71">
        <f>Lookup($A181, Students!$A$4:$A$1016,Students!$G$4:$G$1016)</f>
        <v>42430</v>
      </c>
      <c r="V181" s="76">
        <f t="shared" si="7"/>
        <v>3</v>
      </c>
      <c r="W181" s="76">
        <f t="shared" si="8"/>
        <v>2016</v>
      </c>
      <c r="X181" s="81">
        <f>IF($U181="","-",U181+Timeframes!$B$3)</f>
        <v>42475</v>
      </c>
      <c r="Y181" s="82"/>
      <c r="Z181" s="17" t="str">
        <f t="shared" si="9"/>
        <v>-</v>
      </c>
      <c r="AA181" s="81">
        <f>IF($U181="","-",X181+Timeframes!$C$3)</f>
        <v>42520</v>
      </c>
      <c r="AB181" s="82"/>
      <c r="AC181" s="17" t="str">
        <f t="shared" si="10"/>
        <v>-</v>
      </c>
      <c r="AD181" s="81">
        <f>IF($U181="","-",AA181+Timeframes!$D$3)</f>
        <v>42580</v>
      </c>
      <c r="AE181" s="82"/>
      <c r="AF181" s="17" t="str">
        <f t="shared" si="1"/>
        <v>-</v>
      </c>
      <c r="AG181" s="81">
        <f>IF($U181="","-",AD181+Timeframes!$E$3)</f>
        <v>42640</v>
      </c>
      <c r="AH181" s="82"/>
      <c r="AI181" s="17" t="str">
        <f t="shared" si="2"/>
        <v>-</v>
      </c>
      <c r="AJ181" s="81">
        <f>IF($U181="","-",AG181+Timeframes!$F$3)</f>
        <v>42820</v>
      </c>
      <c r="AK181" s="82"/>
      <c r="AL181" s="17" t="str">
        <f t="shared" si="3"/>
        <v>-</v>
      </c>
      <c r="AM181" s="81">
        <f>IF($U181="","-",AJ181+Timeframes!$G$3)</f>
        <v>43000</v>
      </c>
      <c r="AN181" s="82"/>
      <c r="AO181" s="17" t="str">
        <f t="shared" si="4"/>
        <v>-</v>
      </c>
      <c r="AP181" s="81">
        <f>IF($U181="","-",AM181+Timeframes!$H$3)</f>
        <v>43180</v>
      </c>
      <c r="AQ181" s="82"/>
      <c r="AR181" s="82"/>
    </row>
    <row r="182" ht="15.75" customHeight="1">
      <c r="A182" s="36">
        <v>181.0</v>
      </c>
      <c r="B182" s="36" t="str">
        <f>LOOKUP($A182,Students!$A$4:$A$1016,Students!$C$4:$C$1016)</f>
        <v>Prasad</v>
      </c>
      <c r="C182" s="36" t="str">
        <f>LOOKUP($A182,Students!$A$4:$A$1016,Students!$D$4:$D$1016)</f>
        <v/>
      </c>
      <c r="D182" s="36" t="str">
        <f>LOOKUP($A182,Students!$A$4:$A$1016,Students!$E$4:$E$1016)</f>
        <v>Changole</v>
      </c>
      <c r="E182" s="36" t="str">
        <f>LOOKUP($A182,Students!$A$4:$A1182,Students!$F$4:$F$1016)</f>
        <v/>
      </c>
      <c r="F182" s="49"/>
      <c r="G182" t="str">
        <f t="shared" si="5"/>
        <v>Prasad Changole</v>
      </c>
      <c r="H182" t="str">
        <f>Lookup($A182, Students!$A$4:$A$1016,Students!$K$4:$K$1016)</f>
        <v>Issaquah</v>
      </c>
      <c r="I182" s="54" t="str">
        <f>Lookup($A182, Students!$A$4:$A$1016,Students!$H$4:$H1182)</f>
        <v>Dropped</v>
      </c>
      <c r="J182" s="54" t="str">
        <f>Lookup($A182, Students!$A$4:$A$1016,Students!$O$4:$O$1016)</f>
        <v>Adult</v>
      </c>
      <c r="K182" s="117" t="str">
        <f>Lookup($A182, Students!$A$4:$A$1016,Students!$N$4:$N$1016)</f>
        <v>1D</v>
      </c>
      <c r="L182" s="101" t="str">
        <f>Lookup($A182, Students!$A$4:$A$1016,Students!$M$4:$M$1016)</f>
        <v>WB</v>
      </c>
      <c r="M182" t="str">
        <f>Lookup($A182, Students!$A$4:$A$1016,Students!$AT$4:$AT$1016)</f>
        <v/>
      </c>
      <c r="N182" s="71">
        <f>Lookup($A182, Students!$A$4:$A$1016,Students!$P$4:$P$1016)</f>
        <v>29891</v>
      </c>
      <c r="O182" s="72">
        <f t="shared" si="6"/>
        <v>42917</v>
      </c>
      <c r="P182">
        <f>Lookup($A182, Students!$A$4:$A$1016,Students!$Q$4:$Q$1016)</f>
        <v>35</v>
      </c>
      <c r="U182" s="71">
        <f>Lookup($A182, Students!$A$4:$A$1016,Students!$G$4:$G$1016)</f>
        <v>42430</v>
      </c>
      <c r="V182" s="76">
        <f t="shared" si="7"/>
        <v>3</v>
      </c>
      <c r="W182" s="76">
        <f t="shared" si="8"/>
        <v>2016</v>
      </c>
      <c r="X182" s="81">
        <f>IF($U182="","-",U182+Timeframes!$B$3)</f>
        <v>42475</v>
      </c>
      <c r="Y182" s="82"/>
      <c r="Z182" s="17" t="str">
        <f t="shared" si="9"/>
        <v>-</v>
      </c>
      <c r="AA182" s="81">
        <f>IF($U182="","-",X182+Timeframes!$C$3)</f>
        <v>42520</v>
      </c>
      <c r="AB182" s="82"/>
      <c r="AC182" s="17" t="str">
        <f t="shared" si="10"/>
        <v>-</v>
      </c>
      <c r="AD182" s="81">
        <f>IF($U182="","-",AA182+Timeframes!$D$3)</f>
        <v>42580</v>
      </c>
      <c r="AE182" s="82"/>
      <c r="AF182" s="17" t="str">
        <f t="shared" si="1"/>
        <v>-</v>
      </c>
      <c r="AG182" s="81">
        <f>IF($U182="","-",AD182+Timeframes!$E$3)</f>
        <v>42640</v>
      </c>
      <c r="AH182" s="82"/>
      <c r="AI182" s="17" t="str">
        <f t="shared" si="2"/>
        <v>-</v>
      </c>
      <c r="AJ182" s="81">
        <f>IF($U182="","-",AG182+Timeframes!$F$3)</f>
        <v>42820</v>
      </c>
      <c r="AK182" s="82"/>
      <c r="AL182" s="17" t="str">
        <f t="shared" si="3"/>
        <v>-</v>
      </c>
      <c r="AM182" s="81">
        <f>IF($U182="","-",AJ182+Timeframes!$G$3)</f>
        <v>43000</v>
      </c>
      <c r="AN182" s="82"/>
      <c r="AO182" s="17" t="str">
        <f t="shared" si="4"/>
        <v>-</v>
      </c>
      <c r="AP182" s="81">
        <f>IF($U182="","-",AM182+Timeframes!$H$3)</f>
        <v>43180</v>
      </c>
      <c r="AQ182" s="82"/>
      <c r="AR182" s="82"/>
    </row>
    <row r="183" ht="15.75" customHeight="1">
      <c r="A183" s="36">
        <v>182.0</v>
      </c>
      <c r="B183" s="36" t="str">
        <f>LOOKUP($A183,Students!$A$4:$A$1016,Students!$C$4:$C$1016)</f>
        <v>Jimmy</v>
      </c>
      <c r="C183" s="36" t="str">
        <f>LOOKUP($A183,Students!$A$4:$A$1016,Students!$D$4:$D$1016)</f>
        <v/>
      </c>
      <c r="D183" s="36" t="str">
        <f>LOOKUP($A183,Students!$A$4:$A$1016,Students!$E$4:$E$1016)</f>
        <v>Coley</v>
      </c>
      <c r="E183" s="36" t="str">
        <f>LOOKUP($A183,Students!$A$4:$A1183,Students!$F$4:$F$1016)</f>
        <v/>
      </c>
      <c r="F183" s="49"/>
      <c r="G183" t="str">
        <f t="shared" si="5"/>
        <v>Jimmy Coley</v>
      </c>
      <c r="H183" t="str">
        <f>Lookup($A183, Students!$A$4:$A$1016,Students!$K$4:$K$1016)</f>
        <v>Issaquah</v>
      </c>
      <c r="I183" s="54" t="str">
        <f>Lookup($A183, Students!$A$4:$A$1016,Students!$H$4:$H1183)</f>
        <v>Dropped</v>
      </c>
      <c r="J183" s="54" t="str">
        <f>Lookup($A183, Students!$A$4:$A$1016,Students!$O$4:$O$1016)</f>
        <v>Adult</v>
      </c>
      <c r="K183" s="117" t="str">
        <f>Lookup($A183, Students!$A$4:$A$1016,Students!$N$4:$N$1016)</f>
        <v>1D</v>
      </c>
      <c r="L183" s="101" t="str">
        <f>Lookup($A183, Students!$A$4:$A$1016,Students!$M$4:$M$1016)</f>
        <v>2S</v>
      </c>
      <c r="M183" t="str">
        <f>Lookup($A183, Students!$A$4:$A$1016,Students!$AT$4:$AT$1016)</f>
        <v/>
      </c>
      <c r="N183" s="71">
        <f>Lookup($A183, Students!$A$4:$A$1016,Students!$P$4:$P$1016)</f>
        <v>31560</v>
      </c>
      <c r="O183" s="72">
        <f t="shared" si="6"/>
        <v>42917</v>
      </c>
      <c r="P183">
        <f>Lookup($A183, Students!$A$4:$A$1016,Students!$Q$4:$Q$1016)</f>
        <v>31</v>
      </c>
      <c r="U183" s="71">
        <f>Lookup($A183, Students!$A$4:$A$1016,Students!$G$4:$G$1016)</f>
        <v>41852</v>
      </c>
      <c r="V183" s="76">
        <f t="shared" si="7"/>
        <v>8</v>
      </c>
      <c r="W183" s="76">
        <f t="shared" si="8"/>
        <v>2014</v>
      </c>
      <c r="X183" s="81">
        <f>IF($U183="","-",U183+Timeframes!$B$3)</f>
        <v>41897</v>
      </c>
      <c r="Y183" s="82"/>
      <c r="Z183" s="17" t="str">
        <f t="shared" si="9"/>
        <v>-</v>
      </c>
      <c r="AA183" s="81">
        <f>IF($U183="","-",X183+Timeframes!$C$3)</f>
        <v>41942</v>
      </c>
      <c r="AB183" s="82"/>
      <c r="AC183" s="17" t="str">
        <f t="shared" si="10"/>
        <v>-</v>
      </c>
      <c r="AD183" s="81">
        <f>IF($U183="","-",AA183+Timeframes!$D$3)</f>
        <v>42002</v>
      </c>
      <c r="AE183" s="82"/>
      <c r="AF183" s="17" t="str">
        <f t="shared" si="1"/>
        <v>-</v>
      </c>
      <c r="AG183" s="81">
        <f>IF($U183="","-",AD183+Timeframes!$E$3)</f>
        <v>42062</v>
      </c>
      <c r="AH183" s="82"/>
      <c r="AI183" s="17" t="str">
        <f t="shared" si="2"/>
        <v>-</v>
      </c>
      <c r="AJ183" s="81">
        <f>IF($U183="","-",AG183+Timeframes!$F$3)</f>
        <v>42242</v>
      </c>
      <c r="AK183" s="82"/>
      <c r="AL183" s="17" t="str">
        <f t="shared" si="3"/>
        <v>-</v>
      </c>
      <c r="AM183" s="81">
        <f>IF($U183="","-",AJ183+Timeframes!$G$3)</f>
        <v>42422</v>
      </c>
      <c r="AN183" s="82"/>
      <c r="AO183" s="17" t="str">
        <f t="shared" si="4"/>
        <v>-</v>
      </c>
      <c r="AP183" s="81">
        <f>IF($U183="","-",AM183+Timeframes!$H$3)</f>
        <v>42602</v>
      </c>
      <c r="AQ183" s="82"/>
      <c r="AR183" s="82"/>
    </row>
    <row r="184" ht="15.75" customHeight="1">
      <c r="A184" s="36">
        <v>183.0</v>
      </c>
      <c r="B184" s="36" t="str">
        <f>LOOKUP($A184,Students!$A$4:$A$1016,Students!$C$4:$C$1016)</f>
        <v>Talino</v>
      </c>
      <c r="C184" s="36" t="str">
        <f>LOOKUP($A184,Students!$A$4:$A$1016,Students!$D$4:$D$1016)</f>
        <v/>
      </c>
      <c r="D184" s="36" t="str">
        <f>LOOKUP($A184,Students!$A$4:$A$1016,Students!$E$4:$E$1016)</f>
        <v>Garcia</v>
      </c>
      <c r="E184" s="36" t="str">
        <f>LOOKUP($A184,Students!$A$4:$A1184,Students!$F$4:$F$1016)</f>
        <v/>
      </c>
      <c r="F184" s="49"/>
      <c r="G184" t="str">
        <f t="shared" si="5"/>
        <v>Talino Garcia</v>
      </c>
      <c r="H184" t="str">
        <f>Lookup($A184, Students!$A$4:$A$1016,Students!$K$4:$K$1016)</f>
        <v>Issaquah</v>
      </c>
      <c r="I184" s="54" t="str">
        <f>Lookup($A184, Students!$A$4:$A$1016,Students!$H$4:$H1184)</f>
        <v>Dropped</v>
      </c>
      <c r="J184" s="54" t="str">
        <f>Lookup($A184, Students!$A$4:$A$1016,Students!$O$4:$O$1016)</f>
        <v>Child</v>
      </c>
      <c r="K184" s="117" t="str">
        <f>Lookup($A184, Students!$A$4:$A$1016,Students!$N$4:$N$1016)</f>
        <v>1D</v>
      </c>
      <c r="L184" s="101" t="str">
        <f>Lookup($A184, Students!$A$4:$A$1016,Students!$M$4:$M$1016)</f>
        <v>WB</v>
      </c>
      <c r="M184" t="str">
        <f>Lookup($A184, Students!$A$4:$A$1016,Students!$AT$4:$AT$1016)</f>
        <v/>
      </c>
      <c r="N184" s="71">
        <f>Lookup($A184, Students!$A$4:$A$1016,Students!$P$4:$P$1016)</f>
        <v>39724</v>
      </c>
      <c r="O184" s="72">
        <f t="shared" si="6"/>
        <v>42917</v>
      </c>
      <c r="P184">
        <f>Lookup($A184, Students!$A$4:$A$1016,Students!$Q$4:$Q$1016)</f>
        <v>8</v>
      </c>
      <c r="U184" s="71">
        <f>Lookup($A184, Students!$A$4:$A$1016,Students!$G$4:$G$1016)</f>
        <v>42430</v>
      </c>
      <c r="V184" s="76">
        <f t="shared" si="7"/>
        <v>3</v>
      </c>
      <c r="W184" s="76">
        <f t="shared" si="8"/>
        <v>2016</v>
      </c>
      <c r="X184" s="81">
        <f>IF($U184="","-",U184+Timeframes!$B$3)</f>
        <v>42475</v>
      </c>
      <c r="Y184" s="82"/>
      <c r="Z184" s="17" t="str">
        <f t="shared" si="9"/>
        <v>-</v>
      </c>
      <c r="AA184" s="81">
        <f>IF($U184="","-",X184+Timeframes!$C$3)</f>
        <v>42520</v>
      </c>
      <c r="AB184" s="82"/>
      <c r="AC184" s="17" t="str">
        <f t="shared" si="10"/>
        <v>-</v>
      </c>
      <c r="AD184" s="81">
        <f>IF($U184="","-",AA184+Timeframes!$D$3)</f>
        <v>42580</v>
      </c>
      <c r="AE184" s="82"/>
      <c r="AF184" s="17" t="str">
        <f t="shared" si="1"/>
        <v>-</v>
      </c>
      <c r="AG184" s="81">
        <f>IF($U184="","-",AD184+Timeframes!$E$3)</f>
        <v>42640</v>
      </c>
      <c r="AH184" s="82"/>
      <c r="AI184" s="17" t="str">
        <f t="shared" si="2"/>
        <v>-</v>
      </c>
      <c r="AJ184" s="81">
        <f>IF($U184="","-",AG184+Timeframes!$F$3)</f>
        <v>42820</v>
      </c>
      <c r="AK184" s="82"/>
      <c r="AL184" s="17" t="str">
        <f t="shared" si="3"/>
        <v>-</v>
      </c>
      <c r="AM184" s="81">
        <f>IF($U184="","-",AJ184+Timeframes!$G$3)</f>
        <v>43000</v>
      </c>
      <c r="AN184" s="82"/>
      <c r="AO184" s="17" t="str">
        <f t="shared" si="4"/>
        <v>-</v>
      </c>
      <c r="AP184" s="81">
        <f>IF($U184="","-",AM184+Timeframes!$H$3)</f>
        <v>43180</v>
      </c>
      <c r="AQ184" s="82"/>
      <c r="AR184" s="82"/>
    </row>
    <row r="185" ht="15.75" customHeight="1">
      <c r="A185" s="36">
        <v>184.0</v>
      </c>
      <c r="B185" s="36" t="str">
        <f>LOOKUP($A185,Students!$A$4:$A$1016,Students!$C$4:$C$1016)</f>
        <v>Kaia</v>
      </c>
      <c r="C185" s="36" t="str">
        <f>LOOKUP($A185,Students!$A$4:$A$1016,Students!$D$4:$D$1016)</f>
        <v/>
      </c>
      <c r="D185" s="36" t="str">
        <f>LOOKUP($A185,Students!$A$4:$A$1016,Students!$E$4:$E$1016)</f>
        <v>Lapp</v>
      </c>
      <c r="E185" s="36" t="str">
        <f>LOOKUP($A185,Students!$A$4:$A1185,Students!$F$4:$F$1016)</f>
        <v/>
      </c>
      <c r="F185" s="49"/>
      <c r="G185" t="str">
        <f t="shared" si="5"/>
        <v>Kaia Lapp</v>
      </c>
      <c r="H185" t="str">
        <f>Lookup($A185, Students!$A$4:$A$1016,Students!$K$4:$K$1016)</f>
        <v>Issaquah</v>
      </c>
      <c r="I185" s="54" t="str">
        <f>Lookup($A185, Students!$A$4:$A$1016,Students!$H$4:$H1185)</f>
        <v>Active</v>
      </c>
      <c r="J185" s="54" t="str">
        <f>Lookup($A185, Students!$A$4:$A$1016,Students!$O$4:$O$1016)</f>
        <v>Child</v>
      </c>
      <c r="K185" s="117" t="str">
        <f>Lookup($A185, Students!$A$4:$A$1016,Students!$N$4:$N$1016)</f>
        <v>1D</v>
      </c>
      <c r="L185" t="str">
        <f>Lookup($A185, Students!$A$4:$A$1016,Students!$M$4:$M$1016)</f>
        <v>3S</v>
      </c>
      <c r="M185" t="str">
        <f>Lookup($A185, Students!$A$4:$A$1016,Students!$AT$4:$AT$1016)</f>
        <v/>
      </c>
      <c r="N185" s="71">
        <f>Lookup($A185, Students!$A$4:$A$1016,Students!$P$4:$P$1016)</f>
        <v>39800</v>
      </c>
      <c r="O185" s="72">
        <f t="shared" si="6"/>
        <v>42917</v>
      </c>
      <c r="P185">
        <f>Lookup($A185, Students!$A$4:$A$1016,Students!$Q$4:$Q$1016)</f>
        <v>8</v>
      </c>
      <c r="U185" s="71">
        <f>Lookup($A185, Students!$A$4:$A$1016,Students!$G$4:$G$1016)</f>
        <v>42401</v>
      </c>
      <c r="V185" s="76">
        <f t="shared" si="7"/>
        <v>2</v>
      </c>
      <c r="W185" s="76">
        <f t="shared" si="8"/>
        <v>2016</v>
      </c>
      <c r="X185" s="81">
        <f>IF($U185="","-",U185+Timeframes!$B$3)</f>
        <v>42446</v>
      </c>
      <c r="Y185" s="82"/>
      <c r="Z185" s="17" t="str">
        <f t="shared" si="9"/>
        <v>-</v>
      </c>
      <c r="AA185" s="81">
        <f>IF($U185="","-",X185+Timeframes!$C$3)</f>
        <v>42491</v>
      </c>
      <c r="AB185" s="82"/>
      <c r="AC185" s="17" t="str">
        <f t="shared" si="10"/>
        <v>-</v>
      </c>
      <c r="AD185" s="81">
        <f>IF($U185="","-",AA185+Timeframes!$D$3)</f>
        <v>42551</v>
      </c>
      <c r="AE185" s="82"/>
      <c r="AF185" s="17" t="str">
        <f t="shared" si="1"/>
        <v>-</v>
      </c>
      <c r="AG185" s="81">
        <f>IF($U185="","-",AD185+Timeframes!$E$3)</f>
        <v>42611</v>
      </c>
      <c r="AH185" s="82"/>
      <c r="AI185" s="17" t="str">
        <f t="shared" si="2"/>
        <v>-</v>
      </c>
      <c r="AJ185" s="81">
        <f>IF($U185="","-",AG185+Timeframes!$F$3)</f>
        <v>42791</v>
      </c>
      <c r="AK185" s="82"/>
      <c r="AL185" s="17" t="str">
        <f t="shared" si="3"/>
        <v>-</v>
      </c>
      <c r="AM185" s="81">
        <f>IF($U185="","-",AJ185+Timeframes!$G$3)</f>
        <v>42971</v>
      </c>
      <c r="AN185" s="82"/>
      <c r="AO185" s="17" t="str">
        <f t="shared" si="4"/>
        <v>-</v>
      </c>
      <c r="AP185" s="81">
        <f>IF($U185="","-",AM185+Timeframes!$H$3)</f>
        <v>43151</v>
      </c>
      <c r="AQ185" s="82"/>
      <c r="AR185" s="82"/>
    </row>
    <row r="186" ht="15.75" customHeight="1">
      <c r="A186" s="36">
        <v>185.0</v>
      </c>
      <c r="B186" s="36" t="str">
        <f>LOOKUP($A186,Students!$A$4:$A$1016,Students!$C$4:$C$1016)</f>
        <v>Grace</v>
      </c>
      <c r="C186" s="36" t="str">
        <f>LOOKUP($A186,Students!$A$4:$A$1016,Students!$D$4:$D$1016)</f>
        <v/>
      </c>
      <c r="D186" s="36" t="str">
        <f>LOOKUP($A186,Students!$A$4:$A$1016,Students!$E$4:$E$1016)</f>
        <v>Leinweber</v>
      </c>
      <c r="E186" s="36" t="str">
        <f>LOOKUP($A186,Students!$A$4:$A1186,Students!$F$4:$F$1016)</f>
        <v/>
      </c>
      <c r="F186" s="49"/>
      <c r="G186" t="str">
        <f t="shared" si="5"/>
        <v>Grace Leinweber</v>
      </c>
      <c r="H186" t="str">
        <f>Lookup($A186, Students!$A$4:$A$1016,Students!$K$4:$K$1016)</f>
        <v>Issaquah</v>
      </c>
      <c r="I186" s="54" t="str">
        <f>Lookup($A186, Students!$A$4:$A$1016,Students!$H$4:$H1186)</f>
        <v>Inactive</v>
      </c>
      <c r="J186" s="54" t="str">
        <f>Lookup($A186, Students!$A$4:$A$1016,Students!$O$4:$O$1016)</f>
        <v>Child</v>
      </c>
      <c r="K186" s="117" t="str">
        <f>Lookup($A186, Students!$A$4:$A$1016,Students!$N$4:$N$1016)</f>
        <v>1D</v>
      </c>
      <c r="L186" s="101" t="str">
        <f>Lookup($A186, Students!$A$4:$A$1016,Students!$M$4:$M$1016)</f>
        <v>2S</v>
      </c>
      <c r="M186" t="str">
        <f>Lookup($A186, Students!$A$4:$A$1016,Students!$AT$4:$AT$1016)</f>
        <v/>
      </c>
      <c r="N186" s="71">
        <f>Lookup($A186, Students!$A$4:$A$1016,Students!$P$4:$P$1016)</f>
        <v>39931</v>
      </c>
      <c r="O186" s="72">
        <f t="shared" si="6"/>
        <v>42917</v>
      </c>
      <c r="P186">
        <f>Lookup($A186, Students!$A$4:$A$1016,Students!$Q$4:$Q$1016)</f>
        <v>8</v>
      </c>
      <c r="U186" s="71">
        <f>Lookup($A186, Students!$A$4:$A$1016,Students!$G$4:$G$1016)</f>
        <v>42278</v>
      </c>
      <c r="V186" s="76">
        <f t="shared" si="7"/>
        <v>10</v>
      </c>
      <c r="W186" s="76">
        <f t="shared" si="8"/>
        <v>2015</v>
      </c>
      <c r="X186" s="81">
        <f>IF($U186="","-",U186+Timeframes!$B$3)</f>
        <v>42323</v>
      </c>
      <c r="Y186" s="82"/>
      <c r="Z186" s="17" t="str">
        <f t="shared" si="9"/>
        <v>-</v>
      </c>
      <c r="AA186" s="81">
        <f>IF($U186="","-",X186+Timeframes!$C$3)</f>
        <v>42368</v>
      </c>
      <c r="AB186" s="82"/>
      <c r="AC186" s="17" t="str">
        <f t="shared" si="10"/>
        <v>-</v>
      </c>
      <c r="AD186" s="81">
        <f>IF($U186="","-",AA186+Timeframes!$D$3)</f>
        <v>42428</v>
      </c>
      <c r="AE186" s="82"/>
      <c r="AF186" s="17" t="str">
        <f t="shared" si="1"/>
        <v>-</v>
      </c>
      <c r="AG186" s="81">
        <f>IF($U186="","-",AD186+Timeframes!$E$3)</f>
        <v>42488</v>
      </c>
      <c r="AH186" s="82"/>
      <c r="AI186" s="17" t="str">
        <f t="shared" si="2"/>
        <v>-</v>
      </c>
      <c r="AJ186" s="81">
        <f>IF($U186="","-",AG186+Timeframes!$F$3)</f>
        <v>42668</v>
      </c>
      <c r="AK186" s="82"/>
      <c r="AL186" s="17" t="str">
        <f t="shared" si="3"/>
        <v>-</v>
      </c>
      <c r="AM186" s="81">
        <f>IF($U186="","-",AJ186+Timeframes!$G$3)</f>
        <v>42848</v>
      </c>
      <c r="AN186" s="82"/>
      <c r="AO186" s="17" t="str">
        <f t="shared" si="4"/>
        <v>-</v>
      </c>
      <c r="AP186" s="81">
        <f>IF($U186="","-",AM186+Timeframes!$H$3)</f>
        <v>43028</v>
      </c>
      <c r="AQ186" s="82"/>
      <c r="AR186" s="82"/>
    </row>
    <row r="187" ht="15.75" customHeight="1">
      <c r="A187" s="36">
        <v>186.0</v>
      </c>
      <c r="B187" s="36" t="str">
        <f>LOOKUP($A187,Students!$A$4:$A$1016,Students!$C$4:$C$1016)</f>
        <v>Aiden</v>
      </c>
      <c r="C187" s="36" t="str">
        <f>LOOKUP($A187,Students!$A$4:$A$1016,Students!$D$4:$D$1016)</f>
        <v/>
      </c>
      <c r="D187" s="36" t="str">
        <f>LOOKUP($A187,Students!$A$4:$A$1016,Students!$E$4:$E$1016)</f>
        <v>Leask</v>
      </c>
      <c r="E187" s="36" t="str">
        <f>LOOKUP($A187,Students!$A$4:$A1187,Students!$F$4:$F$1016)</f>
        <v/>
      </c>
      <c r="F187" s="49"/>
      <c r="G187" t="str">
        <f t="shared" si="5"/>
        <v>Aiden Leask</v>
      </c>
      <c r="H187" t="str">
        <f>Lookup($A187, Students!$A$4:$A$1016,Students!$K$4:$K$1016)</f>
        <v>Issaquah</v>
      </c>
      <c r="I187" s="54" t="str">
        <f>Lookup($A187, Students!$A$4:$A$1016,Students!$H$4:$H1187)</f>
        <v>Dropped</v>
      </c>
      <c r="J187" s="54" t="str">
        <f>Lookup($A187, Students!$A$4:$A$1016,Students!$O$4:$O$1016)</f>
        <v>Child</v>
      </c>
      <c r="K187" s="117" t="str">
        <f>Lookup($A187, Students!$A$4:$A$1016,Students!$N$4:$N$1016)</f>
        <v>1D</v>
      </c>
      <c r="L187" s="101" t="str">
        <f>Lookup($A187, Students!$A$4:$A$1016,Students!$M$4:$M$1016)</f>
        <v>1S</v>
      </c>
      <c r="M187" t="str">
        <f>Lookup($A187, Students!$A$4:$A$1016,Students!$AT$4:$AT$1016)</f>
        <v/>
      </c>
      <c r="N187" s="71">
        <f>Lookup($A187, Students!$A$4:$A$1016,Students!$P$4:$P$1016)</f>
        <v>39266</v>
      </c>
      <c r="O187" s="72">
        <f t="shared" si="6"/>
        <v>42917</v>
      </c>
      <c r="P187">
        <f>Lookup($A187, Students!$A$4:$A$1016,Students!$Q$4:$Q$1016)</f>
        <v>9</v>
      </c>
      <c r="U187" s="71">
        <f>Lookup($A187, Students!$A$4:$A$1016,Students!$G$4:$G$1016)</f>
        <v>42401</v>
      </c>
      <c r="V187" s="76">
        <f t="shared" si="7"/>
        <v>2</v>
      </c>
      <c r="W187" s="76">
        <f t="shared" si="8"/>
        <v>2016</v>
      </c>
      <c r="X187" s="81">
        <f>IF($U187="","-",U187+Timeframes!$B$3)</f>
        <v>42446</v>
      </c>
      <c r="Y187" s="82"/>
      <c r="Z187" s="17" t="str">
        <f t="shared" si="9"/>
        <v>-</v>
      </c>
      <c r="AA187" s="81">
        <f>IF($U187="","-",X187+Timeframes!$C$3)</f>
        <v>42491</v>
      </c>
      <c r="AB187" s="82"/>
      <c r="AC187" s="17" t="str">
        <f t="shared" si="10"/>
        <v>-</v>
      </c>
      <c r="AD187" s="81">
        <f>IF($U187="","-",AA187+Timeframes!$D$3)</f>
        <v>42551</v>
      </c>
      <c r="AE187" s="82"/>
      <c r="AF187" s="17" t="str">
        <f t="shared" si="1"/>
        <v>-</v>
      </c>
      <c r="AG187" s="81">
        <f>IF($U187="","-",AD187+Timeframes!$E$3)</f>
        <v>42611</v>
      </c>
      <c r="AH187" s="82"/>
      <c r="AI187" s="17" t="str">
        <f t="shared" si="2"/>
        <v>-</v>
      </c>
      <c r="AJ187" s="81">
        <f>IF($U187="","-",AG187+Timeframes!$F$3)</f>
        <v>42791</v>
      </c>
      <c r="AK187" s="82"/>
      <c r="AL187" s="17" t="str">
        <f t="shared" si="3"/>
        <v>-</v>
      </c>
      <c r="AM187" s="81">
        <f>IF($U187="","-",AJ187+Timeframes!$G$3)</f>
        <v>42971</v>
      </c>
      <c r="AN187" s="82"/>
      <c r="AO187" s="17" t="str">
        <f t="shared" si="4"/>
        <v>-</v>
      </c>
      <c r="AP187" s="81">
        <f>IF($U187="","-",AM187+Timeframes!$H$3)</f>
        <v>43151</v>
      </c>
      <c r="AQ187" s="82"/>
      <c r="AR187" s="82"/>
    </row>
    <row r="188" ht="15.75" customHeight="1">
      <c r="A188" s="36">
        <v>187.0</v>
      </c>
      <c r="B188" s="36" t="str">
        <f>LOOKUP($A188,Students!$A$4:$A$1016,Students!$C$4:$C$1016)</f>
        <v>Riley</v>
      </c>
      <c r="C188" s="36" t="str">
        <f>LOOKUP($A188,Students!$A$4:$A$1016,Students!$D$4:$D$1016)</f>
        <v/>
      </c>
      <c r="D188" s="36" t="str">
        <f>LOOKUP($A188,Students!$A$4:$A$1016,Students!$E$4:$E$1016)</f>
        <v>Marshall</v>
      </c>
      <c r="E188" s="36" t="str">
        <f>LOOKUP($A188,Students!$A$4:$A1188,Students!$F$4:$F$1016)</f>
        <v/>
      </c>
      <c r="F188" s="49"/>
      <c r="G188" t="str">
        <f t="shared" si="5"/>
        <v>Riley Marshall</v>
      </c>
      <c r="H188" t="str">
        <f>Lookup($A188, Students!$A$4:$A$1016,Students!$K$4:$K$1016)</f>
        <v>Issaquah</v>
      </c>
      <c r="I188" s="54" t="str">
        <f>Lookup($A188, Students!$A$4:$A$1016,Students!$H$4:$H1188)</f>
        <v>Inactive</v>
      </c>
      <c r="J188" s="54" t="str">
        <f>Lookup($A188, Students!$A$4:$A$1016,Students!$O$4:$O$1016)</f>
        <v>Junior</v>
      </c>
      <c r="K188" s="117" t="str">
        <f>Lookup($A188, Students!$A$4:$A$1016,Students!$N$4:$N$1016)</f>
        <v>1D</v>
      </c>
      <c r="L188" t="str">
        <f>Lookup($A188, Students!$A$4:$A$1016,Students!$M$4:$M$1016)</f>
        <v>WB</v>
      </c>
      <c r="M188" t="str">
        <f>Lookup($A188, Students!$A$4:$A$1016,Students!$AT$4:$AT$1016)</f>
        <v/>
      </c>
      <c r="N188" s="71">
        <f>Lookup($A188, Students!$A$4:$A$1016,Students!$P$4:$P$1016)</f>
        <v>37972</v>
      </c>
      <c r="O188" s="72">
        <f t="shared" si="6"/>
        <v>42917</v>
      </c>
      <c r="P188">
        <f>Lookup($A188, Students!$A$4:$A$1016,Students!$Q$4:$Q$1016)</f>
        <v>13</v>
      </c>
      <c r="U188" s="71">
        <f>Lookup($A188, Students!$A$4:$A$1016,Students!$G$4:$G$1016)</f>
        <v>42475</v>
      </c>
      <c r="V188" s="76">
        <f t="shared" si="7"/>
        <v>4</v>
      </c>
      <c r="W188" s="76">
        <f t="shared" si="8"/>
        <v>2016</v>
      </c>
      <c r="X188" s="81">
        <f>IF($U188="","-",U188+Timeframes!$B$3)</f>
        <v>42520</v>
      </c>
      <c r="Y188" s="82"/>
      <c r="Z188" s="17" t="str">
        <f t="shared" si="9"/>
        <v>-</v>
      </c>
      <c r="AA188" s="81">
        <f>IF($U188="","-",X188+Timeframes!$C$3)</f>
        <v>42565</v>
      </c>
      <c r="AB188" s="82"/>
      <c r="AC188" s="17" t="str">
        <f t="shared" si="10"/>
        <v>-</v>
      </c>
      <c r="AD188" s="81">
        <f>IF($U188="","-",AA188+Timeframes!$D$3)</f>
        <v>42625</v>
      </c>
      <c r="AE188" s="82"/>
      <c r="AF188" s="17" t="str">
        <f t="shared" si="1"/>
        <v>-</v>
      </c>
      <c r="AG188" s="81">
        <f>IF($U188="","-",AD188+Timeframes!$E$3)</f>
        <v>42685</v>
      </c>
      <c r="AH188" s="82"/>
      <c r="AI188" s="17" t="str">
        <f t="shared" si="2"/>
        <v>-</v>
      </c>
      <c r="AJ188" s="81">
        <f>IF($U188="","-",AG188+Timeframes!$F$3)</f>
        <v>42865</v>
      </c>
      <c r="AK188" s="82"/>
      <c r="AL188" s="17" t="str">
        <f t="shared" si="3"/>
        <v>-</v>
      </c>
      <c r="AM188" s="81">
        <f>IF($U188="","-",AJ188+Timeframes!$G$3)</f>
        <v>43045</v>
      </c>
      <c r="AN188" s="82"/>
      <c r="AO188" s="17" t="str">
        <f t="shared" si="4"/>
        <v>-</v>
      </c>
      <c r="AP188" s="81">
        <f>IF($U188="","-",AM188+Timeframes!$H$3)</f>
        <v>43225</v>
      </c>
      <c r="AQ188" s="82"/>
      <c r="AR188" s="82"/>
    </row>
    <row r="189" ht="15.75" customHeight="1">
      <c r="A189" s="36">
        <v>188.0</v>
      </c>
      <c r="B189" s="36" t="str">
        <f>LOOKUP($A189,Students!$A$4:$A$1016,Students!$C$4:$C$1016)</f>
        <v>Connor</v>
      </c>
      <c r="C189" s="36" t="str">
        <f>LOOKUP($A189,Students!$A$4:$A$1016,Students!$D$4:$D$1016)</f>
        <v/>
      </c>
      <c r="D189" s="36" t="str">
        <f>LOOKUP($A189,Students!$A$4:$A$1016,Students!$E$4:$E$1016)</f>
        <v>Martin</v>
      </c>
      <c r="E189" s="36" t="str">
        <f>LOOKUP($A189,Students!$A$4:$A1189,Students!$F$4:$F$1016)</f>
        <v/>
      </c>
      <c r="F189" s="49"/>
      <c r="G189" t="str">
        <f t="shared" si="5"/>
        <v>Connor Martin</v>
      </c>
      <c r="H189" t="str">
        <f>Lookup($A189, Students!$A$4:$A$1016,Students!$K$4:$K$1016)</f>
        <v>Issaquah</v>
      </c>
      <c r="I189" s="54" t="str">
        <f>Lookup($A189, Students!$A$4:$A$1016,Students!$H$4:$H1189)</f>
        <v>Active</v>
      </c>
      <c r="J189" s="54" t="str">
        <f>Lookup($A189, Students!$A$4:$A$1016,Students!$O$4:$O$1016)</f>
        <v>Child</v>
      </c>
      <c r="K189" s="117" t="str">
        <f>Lookup($A189, Students!$A$4:$A$1016,Students!$N$4:$N$1016)</f>
        <v>1D</v>
      </c>
      <c r="L189" t="str">
        <f>Lookup($A189, Students!$A$4:$A$1016,Students!$M$4:$M$1016)</f>
        <v>2S</v>
      </c>
      <c r="M189" t="str">
        <f>Lookup($A189, Students!$A$4:$A$1016,Students!$AT$4:$AT$1016)</f>
        <v/>
      </c>
      <c r="N189" s="71">
        <f>Lookup($A189, Students!$A$4:$A$1016,Students!$P$4:$P$1016)</f>
        <v>39347</v>
      </c>
      <c r="O189" s="72">
        <f t="shared" si="6"/>
        <v>42917</v>
      </c>
      <c r="P189">
        <f>Lookup($A189, Students!$A$4:$A$1016,Students!$Q$4:$Q$1016)</f>
        <v>9</v>
      </c>
      <c r="U189" s="71">
        <f>Lookup($A189, Students!$A$4:$A$1016,Students!$G$4:$G$1016)</f>
        <v>42461</v>
      </c>
      <c r="V189" s="76">
        <f t="shared" si="7"/>
        <v>4</v>
      </c>
      <c r="W189" s="76">
        <f t="shared" si="8"/>
        <v>2016</v>
      </c>
      <c r="X189" s="81">
        <f>IF($U189="","-",U189+Timeframes!$B$3)</f>
        <v>42506</v>
      </c>
      <c r="Y189" s="82"/>
      <c r="Z189" s="17" t="str">
        <f t="shared" si="9"/>
        <v>-</v>
      </c>
      <c r="AA189" s="81">
        <f>IF($U189="","-",X189+Timeframes!$C$3)</f>
        <v>42551</v>
      </c>
      <c r="AB189" s="82"/>
      <c r="AC189" s="17" t="str">
        <f t="shared" si="10"/>
        <v>-</v>
      </c>
      <c r="AD189" s="81">
        <f>IF($U189="","-",AA189+Timeframes!$D$3)</f>
        <v>42611</v>
      </c>
      <c r="AE189" s="82"/>
      <c r="AF189" s="17" t="str">
        <f t="shared" si="1"/>
        <v>-</v>
      </c>
      <c r="AG189" s="81">
        <f>IF($U189="","-",AD189+Timeframes!$E$3)</f>
        <v>42671</v>
      </c>
      <c r="AH189" s="82"/>
      <c r="AI189" s="17" t="str">
        <f t="shared" si="2"/>
        <v>-</v>
      </c>
      <c r="AJ189" s="81">
        <f>IF($U189="","-",AG189+Timeframes!$F$3)</f>
        <v>42851</v>
      </c>
      <c r="AK189" s="82"/>
      <c r="AL189" s="17" t="str">
        <f t="shared" si="3"/>
        <v>-</v>
      </c>
      <c r="AM189" s="81">
        <f>IF($U189="","-",AJ189+Timeframes!$G$3)</f>
        <v>43031</v>
      </c>
      <c r="AN189" s="82"/>
      <c r="AO189" s="17" t="str">
        <f t="shared" si="4"/>
        <v>-</v>
      </c>
      <c r="AP189" s="81">
        <f>IF($U189="","-",AM189+Timeframes!$H$3)</f>
        <v>43211</v>
      </c>
      <c r="AQ189" s="82"/>
      <c r="AR189" s="82"/>
    </row>
    <row r="190" ht="15.75" customHeight="1">
      <c r="A190" s="36">
        <v>189.0</v>
      </c>
      <c r="B190" s="36" t="str">
        <f>LOOKUP($A190,Students!$A$4:$A$1016,Students!$C$4:$C$1016)</f>
        <v>Ormiston</v>
      </c>
      <c r="C190" s="36" t="str">
        <f>LOOKUP($A190,Students!$A$4:$A$1016,Students!$D$4:$D$1016)</f>
        <v/>
      </c>
      <c r="D190" s="36" t="str">
        <f>LOOKUP($A190,Students!$A$4:$A$1016,Students!$E$4:$E$1016)</f>
        <v>Blaze</v>
      </c>
      <c r="E190" s="36" t="str">
        <f>LOOKUP($A190,Students!$A$4:$A1190,Students!$F$4:$F$1016)</f>
        <v/>
      </c>
      <c r="F190" s="49"/>
      <c r="G190" t="str">
        <f t="shared" si="5"/>
        <v>Ormiston Blaze</v>
      </c>
      <c r="H190" t="str">
        <f>Lookup($A190, Students!$A$4:$A$1016,Students!$K$4:$K$1016)</f>
        <v>Issaquah</v>
      </c>
      <c r="I190" s="54" t="str">
        <f>Lookup($A190, Students!$A$4:$A$1016,Students!$H$4:$H1190)</f>
        <v>Dropped</v>
      </c>
      <c r="J190" s="54" t="str">
        <f>Lookup($A190, Students!$A$4:$A$1016,Students!$O$4:$O$1016)</f>
        <v>Child</v>
      </c>
      <c r="K190" s="117" t="str">
        <f>Lookup($A190, Students!$A$4:$A$1016,Students!$N$4:$N$1016)</f>
        <v>1D</v>
      </c>
      <c r="L190" s="101" t="str">
        <f>Lookup($A190, Students!$A$4:$A$1016,Students!$M$4:$M$1016)</f>
        <v>WB</v>
      </c>
      <c r="M190" t="str">
        <f>Lookup($A190, Students!$A$4:$A$1016,Students!$AT$4:$AT$1016)</f>
        <v/>
      </c>
      <c r="N190" s="71">
        <f>Lookup($A190, Students!$A$4:$A$1016,Students!$P$4:$P$1016)</f>
        <v>39655</v>
      </c>
      <c r="O190" s="72">
        <f t="shared" si="6"/>
        <v>42917</v>
      </c>
      <c r="P190">
        <f>Lookup($A190, Students!$A$4:$A$1016,Students!$Q$4:$Q$1016)</f>
        <v>8</v>
      </c>
      <c r="U190" s="71">
        <f>Lookup($A190, Students!$A$4:$A$1016,Students!$G$4:$G$1016)</f>
        <v>42475</v>
      </c>
      <c r="V190" s="76">
        <f t="shared" si="7"/>
        <v>4</v>
      </c>
      <c r="W190" s="76">
        <f t="shared" si="8"/>
        <v>2016</v>
      </c>
      <c r="X190" s="81">
        <f>IF($U190="","-",U190+Timeframes!$B$3)</f>
        <v>42520</v>
      </c>
      <c r="Y190" s="82"/>
      <c r="Z190" s="17" t="str">
        <f t="shared" si="9"/>
        <v>-</v>
      </c>
      <c r="AA190" s="81">
        <f>IF($U190="","-",X190+Timeframes!$C$3)</f>
        <v>42565</v>
      </c>
      <c r="AB190" s="82"/>
      <c r="AC190" s="17" t="str">
        <f t="shared" si="10"/>
        <v>-</v>
      </c>
      <c r="AD190" s="81">
        <f>IF($U190="","-",AA190+Timeframes!$D$3)</f>
        <v>42625</v>
      </c>
      <c r="AE190" s="82"/>
      <c r="AF190" s="17" t="str">
        <f t="shared" si="1"/>
        <v>-</v>
      </c>
      <c r="AG190" s="81">
        <f>IF($U190="","-",AD190+Timeframes!$E$3)</f>
        <v>42685</v>
      </c>
      <c r="AH190" s="82"/>
      <c r="AI190" s="17" t="str">
        <f t="shared" si="2"/>
        <v>-</v>
      </c>
      <c r="AJ190" s="81">
        <f>IF($U190="","-",AG190+Timeframes!$F$3)</f>
        <v>42865</v>
      </c>
      <c r="AK190" s="82"/>
      <c r="AL190" s="17" t="str">
        <f t="shared" si="3"/>
        <v>-</v>
      </c>
      <c r="AM190" s="81">
        <f>IF($U190="","-",AJ190+Timeframes!$G$3)</f>
        <v>43045</v>
      </c>
      <c r="AN190" s="82"/>
      <c r="AO190" s="17" t="str">
        <f t="shared" si="4"/>
        <v>-</v>
      </c>
      <c r="AP190" s="81">
        <f>IF($U190="","-",AM190+Timeframes!$H$3)</f>
        <v>43225</v>
      </c>
      <c r="AQ190" s="82"/>
      <c r="AR190" s="82"/>
    </row>
    <row r="191" ht="15.75" customHeight="1">
      <c r="A191" s="36">
        <v>190.0</v>
      </c>
      <c r="B191" s="36" t="str">
        <f>LOOKUP($A191,Students!$A$4:$A$1016,Students!$C$4:$C$1016)</f>
        <v>Imtiaz</v>
      </c>
      <c r="C191" s="36" t="str">
        <f>LOOKUP($A191,Students!$A$4:$A$1016,Students!$D$4:$D$1016)</f>
        <v/>
      </c>
      <c r="D191" s="36" t="str">
        <f>LOOKUP($A191,Students!$A$4:$A$1016,Students!$E$4:$E$1016)</f>
        <v>Qureshi</v>
      </c>
      <c r="E191" s="36" t="str">
        <f>LOOKUP($A191,Students!$A$4:$A1191,Students!$F$4:$F$1016)</f>
        <v/>
      </c>
      <c r="F191" s="49"/>
      <c r="G191" t="str">
        <f t="shared" si="5"/>
        <v>Imtiaz Qureshi</v>
      </c>
      <c r="H191" t="str">
        <f>Lookup($A191, Students!$A$4:$A$1016,Students!$K$4:$K$1016)</f>
        <v>Issaquah</v>
      </c>
      <c r="I191" s="54" t="str">
        <f>Lookup($A191, Students!$A$4:$A$1016,Students!$H$4:$H1191)</f>
        <v>Inactive</v>
      </c>
      <c r="J191" s="54" t="str">
        <f>Lookup($A191, Students!$A$4:$A$1016,Students!$O$4:$O$1016)</f>
        <v>Adult</v>
      </c>
      <c r="K191" s="117" t="str">
        <f>Lookup($A191, Students!$A$4:$A$1016,Students!$N$4:$N$1016)</f>
        <v>1D</v>
      </c>
      <c r="L191" s="101" t="str">
        <f>Lookup($A191, Students!$A$4:$A$1016,Students!$M$4:$M$1016)</f>
        <v>WB</v>
      </c>
      <c r="M191" t="str">
        <f>Lookup($A191, Students!$A$4:$A$1016,Students!$AT$4:$AT$1016)</f>
        <v/>
      </c>
      <c r="N191" s="71">
        <f>Lookup($A191, Students!$A$4:$A$1016,Students!$P$4:$P$1016)</f>
        <v>29891</v>
      </c>
      <c r="O191" s="72">
        <f t="shared" si="6"/>
        <v>42917</v>
      </c>
      <c r="P191">
        <f>Lookup($A191, Students!$A$4:$A$1016,Students!$Q$4:$Q$1016)</f>
        <v>35</v>
      </c>
      <c r="U191" s="71">
        <f>Lookup($A191, Students!$A$4:$A$1016,Students!$G$4:$G$1016)</f>
        <v>42461</v>
      </c>
      <c r="V191" s="76">
        <f t="shared" si="7"/>
        <v>4</v>
      </c>
      <c r="W191" s="76">
        <f t="shared" si="8"/>
        <v>2016</v>
      </c>
      <c r="X191" s="81">
        <f>IF($U191="","-",U191+Timeframes!$B$3)</f>
        <v>42506</v>
      </c>
      <c r="Y191" s="82"/>
      <c r="Z191" s="17" t="str">
        <f t="shared" si="9"/>
        <v>-</v>
      </c>
      <c r="AA191" s="81">
        <f>IF($U191="","-",X191+Timeframes!$C$3)</f>
        <v>42551</v>
      </c>
      <c r="AB191" s="82"/>
      <c r="AC191" s="17" t="str">
        <f t="shared" si="10"/>
        <v>-</v>
      </c>
      <c r="AD191" s="81">
        <f>IF($U191="","-",AA191+Timeframes!$D$3)</f>
        <v>42611</v>
      </c>
      <c r="AE191" s="82"/>
      <c r="AF191" s="17" t="str">
        <f t="shared" si="1"/>
        <v>-</v>
      </c>
      <c r="AG191" s="81">
        <f>IF($U191="","-",AD191+Timeframes!$E$3)</f>
        <v>42671</v>
      </c>
      <c r="AH191" s="82"/>
      <c r="AI191" s="17" t="str">
        <f t="shared" si="2"/>
        <v>-</v>
      </c>
      <c r="AJ191" s="81">
        <f>IF($U191="","-",AG191+Timeframes!$F$3)</f>
        <v>42851</v>
      </c>
      <c r="AK191" s="82"/>
      <c r="AL191" s="17" t="str">
        <f t="shared" si="3"/>
        <v>-</v>
      </c>
      <c r="AM191" s="81">
        <f>IF($U191="","-",AJ191+Timeframes!$G$3)</f>
        <v>43031</v>
      </c>
      <c r="AN191" s="82"/>
      <c r="AO191" s="17" t="str">
        <f t="shared" si="4"/>
        <v>-</v>
      </c>
      <c r="AP191" s="81">
        <f>IF($U191="","-",AM191+Timeframes!$H$3)</f>
        <v>43211</v>
      </c>
      <c r="AQ191" s="82"/>
      <c r="AR191" s="82"/>
    </row>
    <row r="192" ht="15.75" customHeight="1">
      <c r="A192" s="36">
        <v>191.0</v>
      </c>
      <c r="B192" s="36" t="str">
        <f>LOOKUP($A192,Students!$A$4:$A$1016,Students!$C$4:$C$1016)</f>
        <v>Andrew</v>
      </c>
      <c r="C192" s="36" t="str">
        <f>LOOKUP($A192,Students!$A$4:$A$1016,Students!$D$4:$D$1016)</f>
        <v/>
      </c>
      <c r="D192" s="36" t="str">
        <f>LOOKUP($A192,Students!$A$4:$A$1016,Students!$E$4:$E$1016)</f>
        <v>Steffin</v>
      </c>
      <c r="E192" s="36" t="str">
        <f>LOOKUP($A192,Students!$A$4:$A1192,Students!$F$4:$F$1016)</f>
        <v/>
      </c>
      <c r="F192" s="49"/>
      <c r="G192" t="str">
        <f t="shared" si="5"/>
        <v>Andrew Steffin</v>
      </c>
      <c r="H192" t="str">
        <f>Lookup($A192, Students!$A$4:$A$1016,Students!$K$4:$K$1016)</f>
        <v>Issaquah</v>
      </c>
      <c r="I192" s="54" t="str">
        <f>Lookup($A192, Students!$A$4:$A$1016,Students!$H$4:$H1192)</f>
        <v>Active</v>
      </c>
      <c r="J192" s="54" t="str">
        <f>Lookup($A192, Students!$A$4:$A$1016,Students!$O$4:$O$1016)</f>
        <v>Child</v>
      </c>
      <c r="K192" s="117" t="str">
        <f>Lookup($A192, Students!$A$4:$A$1016,Students!$N$4:$N$1016)</f>
        <v>1D</v>
      </c>
      <c r="L192" t="str">
        <f>Lookup($A192, Students!$A$4:$A$1016,Students!$M$4:$M$1016)</f>
        <v>1S</v>
      </c>
      <c r="M192" t="str">
        <f>Lookup($A192, Students!$A$4:$A$1016,Students!$AT$4:$AT$1016)</f>
        <v/>
      </c>
      <c r="N192" s="71">
        <f>Lookup($A192, Students!$A$4:$A$1016,Students!$P$4:$P$1016)</f>
        <v>39437</v>
      </c>
      <c r="O192" s="72">
        <f t="shared" si="6"/>
        <v>42917</v>
      </c>
      <c r="P192">
        <f>Lookup($A192, Students!$A$4:$A$1016,Students!$Q$4:$Q$1016)</f>
        <v>9</v>
      </c>
      <c r="U192" s="71">
        <f>Lookup($A192, Students!$A$4:$A$1016,Students!$G$4:$G$1016)</f>
        <v>42475</v>
      </c>
      <c r="V192" s="76">
        <f t="shared" si="7"/>
        <v>4</v>
      </c>
      <c r="W192" s="76">
        <f t="shared" si="8"/>
        <v>2016</v>
      </c>
      <c r="X192" s="81">
        <f>IF($U192="","-",U192+Timeframes!$B$3)</f>
        <v>42520</v>
      </c>
      <c r="Y192" s="82"/>
      <c r="Z192" s="17" t="str">
        <f t="shared" si="9"/>
        <v>-</v>
      </c>
      <c r="AA192" s="81">
        <f>IF($U192="","-",X192+Timeframes!$C$3)</f>
        <v>42565</v>
      </c>
      <c r="AB192" s="82"/>
      <c r="AC192" s="17" t="str">
        <f t="shared" si="10"/>
        <v>-</v>
      </c>
      <c r="AD192" s="81">
        <f>IF($U192="","-",AA192+Timeframes!$D$3)</f>
        <v>42625</v>
      </c>
      <c r="AE192" s="82"/>
      <c r="AF192" s="17" t="str">
        <f t="shared" si="1"/>
        <v>-</v>
      </c>
      <c r="AG192" s="81">
        <f>IF($U192="","-",AD192+Timeframes!$E$3)</f>
        <v>42685</v>
      </c>
      <c r="AH192" s="82"/>
      <c r="AI192" s="17" t="str">
        <f t="shared" si="2"/>
        <v>-</v>
      </c>
      <c r="AJ192" s="81">
        <f>IF($U192="","-",AG192+Timeframes!$F$3)</f>
        <v>42865</v>
      </c>
      <c r="AK192" s="82"/>
      <c r="AL192" s="17" t="str">
        <f t="shared" si="3"/>
        <v>-</v>
      </c>
      <c r="AM192" s="81">
        <f>IF($U192="","-",AJ192+Timeframes!$G$3)</f>
        <v>43045</v>
      </c>
      <c r="AN192" s="82"/>
      <c r="AO192" s="17" t="str">
        <f t="shared" si="4"/>
        <v>-</v>
      </c>
      <c r="AP192" s="81">
        <f>IF($U192="","-",AM192+Timeframes!$H$3)</f>
        <v>43225</v>
      </c>
      <c r="AQ192" s="82"/>
      <c r="AR192" s="82"/>
    </row>
    <row r="193" ht="15.75" customHeight="1">
      <c r="A193" s="36">
        <v>192.0</v>
      </c>
      <c r="B193" s="36" t="str">
        <f>LOOKUP($A193,Students!$A$4:$A$1016,Students!$C$4:$C$1016)</f>
        <v>Gavin</v>
      </c>
      <c r="C193" s="36" t="str">
        <f>LOOKUP($A193,Students!$A$4:$A$1016,Students!$D$4:$D$1016)</f>
        <v/>
      </c>
      <c r="D193" s="36" t="str">
        <f>LOOKUP($A193,Students!$A$4:$A$1016,Students!$E$4:$E$1016)</f>
        <v>Steffin</v>
      </c>
      <c r="E193" s="36" t="str">
        <f>LOOKUP($A193,Students!$A$4:$A1193,Students!$F$4:$F$1016)</f>
        <v/>
      </c>
      <c r="F193" s="49"/>
      <c r="G193" t="str">
        <f t="shared" si="5"/>
        <v>Gavin Steffin</v>
      </c>
      <c r="H193" t="str">
        <f>Lookup($A193, Students!$A$4:$A$1016,Students!$K$4:$K$1016)</f>
        <v>Issaquah</v>
      </c>
      <c r="I193" s="54" t="str">
        <f>Lookup($A193, Students!$A$4:$A$1016,Students!$H$4:$H1193)</f>
        <v>Active</v>
      </c>
      <c r="J193" s="54" t="str">
        <f>Lookup($A193, Students!$A$4:$A$1016,Students!$O$4:$O$1016)</f>
        <v>Child</v>
      </c>
      <c r="K193" s="117" t="str">
        <f>Lookup($A193, Students!$A$4:$A$1016,Students!$N$4:$N$1016)</f>
        <v>1D</v>
      </c>
      <c r="L193" t="str">
        <f>Lookup($A193, Students!$A$4:$A$1016,Students!$M$4:$M$1016)</f>
        <v>1S</v>
      </c>
      <c r="M193" t="str">
        <f>Lookup($A193, Students!$A$4:$A$1016,Students!$AT$4:$AT$1016)</f>
        <v/>
      </c>
      <c r="N193" s="71">
        <f>Lookup($A193, Students!$A$4:$A$1016,Students!$P$4:$P$1016)</f>
        <v>40433</v>
      </c>
      <c r="O193" s="72">
        <f t="shared" si="6"/>
        <v>42917</v>
      </c>
      <c r="P193">
        <f>Lookup($A193, Students!$A$4:$A$1016,Students!$Q$4:$Q$1016)</f>
        <v>6</v>
      </c>
      <c r="U193" s="71">
        <f>Lookup($A193, Students!$A$4:$A$1016,Students!$G$4:$G$1016)</f>
        <v>42475</v>
      </c>
      <c r="V193" s="76">
        <f t="shared" si="7"/>
        <v>4</v>
      </c>
      <c r="W193" s="76">
        <f t="shared" si="8"/>
        <v>2016</v>
      </c>
      <c r="X193" s="81">
        <f>IF($U193="","-",U193+Timeframes!$B$3)</f>
        <v>42520</v>
      </c>
      <c r="Y193" s="82"/>
      <c r="Z193" s="17" t="str">
        <f t="shared" si="9"/>
        <v>-</v>
      </c>
      <c r="AA193" s="81">
        <f>IF($U193="","-",X193+Timeframes!$C$3)</f>
        <v>42565</v>
      </c>
      <c r="AB193" s="82"/>
      <c r="AC193" s="17" t="str">
        <f t="shared" si="10"/>
        <v>-</v>
      </c>
      <c r="AD193" s="81">
        <f>IF($U193="","-",AA193+Timeframes!$D$3)</f>
        <v>42625</v>
      </c>
      <c r="AE193" s="82"/>
      <c r="AF193" s="17" t="str">
        <f t="shared" si="1"/>
        <v>-</v>
      </c>
      <c r="AG193" s="81">
        <f>IF($U193="","-",AD193+Timeframes!$E$3)</f>
        <v>42685</v>
      </c>
      <c r="AH193" s="82"/>
      <c r="AI193" s="17" t="str">
        <f t="shared" si="2"/>
        <v>-</v>
      </c>
      <c r="AJ193" s="81">
        <f>IF($U193="","-",AG193+Timeframes!$F$3)</f>
        <v>42865</v>
      </c>
      <c r="AK193" s="82"/>
      <c r="AL193" s="17" t="str">
        <f t="shared" si="3"/>
        <v>-</v>
      </c>
      <c r="AM193" s="81">
        <f>IF($U193="","-",AJ193+Timeframes!$G$3)</f>
        <v>43045</v>
      </c>
      <c r="AN193" s="82"/>
      <c r="AO193" s="17" t="str">
        <f t="shared" si="4"/>
        <v>-</v>
      </c>
      <c r="AP193" s="81">
        <f>IF($U193="","-",AM193+Timeframes!$H$3)</f>
        <v>43225</v>
      </c>
      <c r="AQ193" s="82"/>
      <c r="AR193" s="82"/>
    </row>
    <row r="194" ht="15.75" customHeight="1">
      <c r="A194" s="36">
        <v>193.0</v>
      </c>
      <c r="B194" s="36" t="str">
        <f>LOOKUP($A194,Students!$A$4:$A$1016,Students!$C$4:$C$1016)</f>
        <v>Aadya</v>
      </c>
      <c r="C194" s="36" t="str">
        <f>LOOKUP($A194,Students!$A$4:$A$1016,Students!$D$4:$D$1016)</f>
        <v/>
      </c>
      <c r="D194" s="36" t="str">
        <f>LOOKUP($A194,Students!$A$4:$A$1016,Students!$E$4:$E$1016)</f>
        <v>Sundaram</v>
      </c>
      <c r="E194" s="36" t="str">
        <f>LOOKUP($A194,Students!$A$4:$A1194,Students!$F$4:$F$1016)</f>
        <v/>
      </c>
      <c r="F194" s="49"/>
      <c r="G194" t="str">
        <f t="shared" si="5"/>
        <v>Aadya Sundaram</v>
      </c>
      <c r="H194" t="str">
        <f>Lookup($A194, Students!$A$4:$A$1016,Students!$K$4:$K$1016)</f>
        <v>Issaquah</v>
      </c>
      <c r="I194" s="54" t="str">
        <f>Lookup($A194, Students!$A$4:$A$1016,Students!$H$4:$H1194)</f>
        <v>Dropped</v>
      </c>
      <c r="J194" s="54" t="str">
        <f>Lookup($A194, Students!$A$4:$A$1016,Students!$O$4:$O$1016)</f>
        <v>Child</v>
      </c>
      <c r="K194" s="117" t="str">
        <f>Lookup($A194, Students!$A$4:$A$1016,Students!$N$4:$N$1016)</f>
        <v>1D</v>
      </c>
      <c r="L194" s="101" t="str">
        <f>Lookup($A194, Students!$A$4:$A$1016,Students!$M$4:$M$1016)</f>
        <v>WB</v>
      </c>
      <c r="M194" t="str">
        <f>Lookup($A194, Students!$A$4:$A$1016,Students!$AT$4:$AT$1016)</f>
        <v/>
      </c>
      <c r="N194" s="71">
        <f>Lookup($A194, Students!$A$4:$A$1016,Students!$P$4:$P$1016)</f>
        <v>40781</v>
      </c>
      <c r="O194" s="72">
        <f t="shared" si="6"/>
        <v>42917</v>
      </c>
      <c r="P194">
        <f>Lookup($A194, Students!$A$4:$A$1016,Students!$Q$4:$Q$1016)</f>
        <v>5</v>
      </c>
      <c r="U194" s="71">
        <f>Lookup($A194, Students!$A$4:$A$1016,Students!$G$4:$G$1016)</f>
        <v>42401</v>
      </c>
      <c r="V194" s="76">
        <f t="shared" si="7"/>
        <v>2</v>
      </c>
      <c r="W194" s="76">
        <f t="shared" si="8"/>
        <v>2016</v>
      </c>
      <c r="X194" s="81">
        <f>IF($U194="","-",U194+Timeframes!$B$3)</f>
        <v>42446</v>
      </c>
      <c r="Y194" s="82"/>
      <c r="Z194" s="17" t="str">
        <f t="shared" si="9"/>
        <v>-</v>
      </c>
      <c r="AA194" s="81">
        <f>IF($U194="","-",X194+Timeframes!$C$3)</f>
        <v>42491</v>
      </c>
      <c r="AB194" s="82"/>
      <c r="AC194" s="17" t="str">
        <f t="shared" si="10"/>
        <v>-</v>
      </c>
      <c r="AD194" s="81">
        <f>IF($U194="","-",AA194+Timeframes!$D$3)</f>
        <v>42551</v>
      </c>
      <c r="AE194" s="82"/>
      <c r="AF194" s="17" t="str">
        <f t="shared" si="1"/>
        <v>-</v>
      </c>
      <c r="AG194" s="81">
        <f>IF($U194="","-",AD194+Timeframes!$E$3)</f>
        <v>42611</v>
      </c>
      <c r="AH194" s="82"/>
      <c r="AI194" s="17" t="str">
        <f t="shared" si="2"/>
        <v>-</v>
      </c>
      <c r="AJ194" s="81">
        <f>IF($U194="","-",AG194+Timeframes!$F$3)</f>
        <v>42791</v>
      </c>
      <c r="AK194" s="82"/>
      <c r="AL194" s="17" t="str">
        <f t="shared" si="3"/>
        <v>-</v>
      </c>
      <c r="AM194" s="81">
        <f>IF($U194="","-",AJ194+Timeframes!$G$3)</f>
        <v>42971</v>
      </c>
      <c r="AN194" s="82"/>
      <c r="AO194" s="17" t="str">
        <f t="shared" si="4"/>
        <v>-</v>
      </c>
      <c r="AP194" s="81">
        <f>IF($U194="","-",AM194+Timeframes!$H$3)</f>
        <v>43151</v>
      </c>
      <c r="AQ194" s="82"/>
      <c r="AR194" s="82"/>
    </row>
    <row r="195" ht="15.75" customHeight="1">
      <c r="A195" s="36">
        <v>194.0</v>
      </c>
      <c r="B195" s="36" t="str">
        <f>LOOKUP($A195,Students!$A$4:$A$1016,Students!$C$4:$C$1016)</f>
        <v>Anwita</v>
      </c>
      <c r="C195" s="36" t="str">
        <f>LOOKUP($A195,Students!$A$4:$A$1016,Students!$D$4:$D$1016)</f>
        <v/>
      </c>
      <c r="D195" s="36" t="str">
        <f>LOOKUP($A195,Students!$A$4:$A$1016,Students!$E$4:$E$1016)</f>
        <v>Sundaram</v>
      </c>
      <c r="E195" s="36" t="str">
        <f>LOOKUP($A195,Students!$A$4:$A1195,Students!$F$4:$F$1016)</f>
        <v/>
      </c>
      <c r="F195" s="49"/>
      <c r="G195" t="str">
        <f t="shared" si="5"/>
        <v>Anwita Sundaram</v>
      </c>
      <c r="H195" t="str">
        <f>Lookup($A195, Students!$A$4:$A$1016,Students!$K$4:$K$1016)</f>
        <v>Issaquah</v>
      </c>
      <c r="I195" s="54" t="str">
        <f>Lookup($A195, Students!$A$4:$A$1016,Students!$H$4:$H1195)</f>
        <v>Dropped</v>
      </c>
      <c r="J195" s="54" t="str">
        <f>Lookup($A195, Students!$A$4:$A$1016,Students!$O$4:$O$1016)</f>
        <v>Child</v>
      </c>
      <c r="K195" s="117" t="str">
        <f>Lookup($A195, Students!$A$4:$A$1016,Students!$N$4:$N$1016)</f>
        <v>1D</v>
      </c>
      <c r="L195" s="101" t="str">
        <f>Lookup($A195, Students!$A$4:$A$1016,Students!$M$4:$M$1016)</f>
        <v>1S</v>
      </c>
      <c r="M195" t="str">
        <f>Lookup($A195, Students!$A$4:$A$1016,Students!$AT$4:$AT$1016)</f>
        <v/>
      </c>
      <c r="N195" s="71">
        <f>Lookup($A195, Students!$A$4:$A$1016,Students!$P$4:$P$1016)</f>
        <v>39141</v>
      </c>
      <c r="O195" s="72">
        <f t="shared" si="6"/>
        <v>42917</v>
      </c>
      <c r="P195">
        <f>Lookup($A195, Students!$A$4:$A$1016,Students!$Q$4:$Q$1016)</f>
        <v>10</v>
      </c>
      <c r="U195" s="71">
        <f>Lookup($A195, Students!$A$4:$A$1016,Students!$G$4:$G$1016)</f>
        <v>42401</v>
      </c>
      <c r="V195" s="76">
        <f t="shared" si="7"/>
        <v>2</v>
      </c>
      <c r="W195" s="76">
        <f t="shared" si="8"/>
        <v>2016</v>
      </c>
      <c r="X195" s="81">
        <f>IF($U195="","-",U195+Timeframes!$B$3)</f>
        <v>42446</v>
      </c>
      <c r="Y195" s="82"/>
      <c r="Z195" s="17" t="str">
        <f t="shared" si="9"/>
        <v>-</v>
      </c>
      <c r="AA195" s="81">
        <f>IF($U195="","-",X195+Timeframes!$C$3)</f>
        <v>42491</v>
      </c>
      <c r="AB195" s="82"/>
      <c r="AC195" s="17" t="str">
        <f t="shared" si="10"/>
        <v>-</v>
      </c>
      <c r="AD195" s="81">
        <f>IF($U195="","-",AA195+Timeframes!$D$3)</f>
        <v>42551</v>
      </c>
      <c r="AE195" s="82"/>
      <c r="AF195" s="17" t="str">
        <f t="shared" si="1"/>
        <v>-</v>
      </c>
      <c r="AG195" s="81">
        <f>IF($U195="","-",AD195+Timeframes!$E$3)</f>
        <v>42611</v>
      </c>
      <c r="AH195" s="82"/>
      <c r="AI195" s="17" t="str">
        <f t="shared" si="2"/>
        <v>-</v>
      </c>
      <c r="AJ195" s="81">
        <f>IF($U195="","-",AG195+Timeframes!$F$3)</f>
        <v>42791</v>
      </c>
      <c r="AK195" s="82"/>
      <c r="AL195" s="17" t="str">
        <f t="shared" si="3"/>
        <v>-</v>
      </c>
      <c r="AM195" s="81">
        <f>IF($U195="","-",AJ195+Timeframes!$G$3)</f>
        <v>42971</v>
      </c>
      <c r="AN195" s="82"/>
      <c r="AO195" s="17" t="str">
        <f t="shared" si="4"/>
        <v>-</v>
      </c>
      <c r="AP195" s="81">
        <f>IF($U195="","-",AM195+Timeframes!$H$3)</f>
        <v>43151</v>
      </c>
      <c r="AQ195" s="82"/>
      <c r="AR195" s="82"/>
    </row>
    <row r="196" ht="15.75" customHeight="1">
      <c r="A196" s="36">
        <v>195.0</v>
      </c>
      <c r="B196" s="36" t="str">
        <f>LOOKUP($A196,Students!$A$4:$A$1016,Students!$C$4:$C$1016)</f>
        <v>Maria</v>
      </c>
      <c r="C196" s="36" t="str">
        <f>LOOKUP($A196,Students!$A$4:$A$1016,Students!$D$4:$D$1016)</f>
        <v/>
      </c>
      <c r="D196" s="36" t="str">
        <f>LOOKUP($A196,Students!$A$4:$A$1016,Students!$E$4:$E$1016)</f>
        <v>Vishwanath</v>
      </c>
      <c r="E196" s="36" t="str">
        <f>LOOKUP($A196,Students!$A$4:$A1196,Students!$F$4:$F$1016)</f>
        <v/>
      </c>
      <c r="F196" s="49"/>
      <c r="G196" t="str">
        <f t="shared" si="5"/>
        <v>Maria Vishwanath</v>
      </c>
      <c r="H196" t="str">
        <f>Lookup($A196, Students!$A$4:$A$1016,Students!$K$4:$K$1016)</f>
        <v>Issaquah</v>
      </c>
      <c r="I196" s="54" t="str">
        <f>Lookup($A196, Students!$A$4:$A$1016,Students!$H$4:$H1196)</f>
        <v>Active</v>
      </c>
      <c r="J196" s="54" t="str">
        <f>Lookup($A196, Students!$A$4:$A$1016,Students!$O$4:$O$1016)</f>
        <v>Child</v>
      </c>
      <c r="K196" s="117" t="str">
        <f>Lookup($A196, Students!$A$4:$A$1016,Students!$N$4:$N$1016)</f>
        <v>1D</v>
      </c>
      <c r="L196" s="101" t="str">
        <f>Lookup($A196, Students!$A$4:$A$1016,Students!$M$4:$M$1016)</f>
        <v>1S</v>
      </c>
      <c r="M196" t="str">
        <f>Lookup($A196, Students!$A$4:$A$1016,Students!$AT$4:$AT$1016)</f>
        <v/>
      </c>
      <c r="N196" s="71">
        <f>Lookup($A196, Students!$A$4:$A$1016,Students!$P$4:$P$1016)</f>
        <v>40044</v>
      </c>
      <c r="O196" s="72">
        <f t="shared" si="6"/>
        <v>42917</v>
      </c>
      <c r="P196">
        <f>Lookup($A196, Students!$A$4:$A$1016,Students!$Q$4:$Q$1016)</f>
        <v>7</v>
      </c>
      <c r="U196" s="71">
        <f>Lookup($A196, Students!$A$4:$A$1016,Students!$G$4:$G$1016)</f>
        <v>42384</v>
      </c>
      <c r="V196" s="76">
        <f t="shared" si="7"/>
        <v>1</v>
      </c>
      <c r="W196" s="76">
        <f t="shared" si="8"/>
        <v>2016</v>
      </c>
      <c r="X196" s="81">
        <f>IF($U196="","-",U196+Timeframes!$B$3)</f>
        <v>42429</v>
      </c>
      <c r="Y196" s="82"/>
      <c r="Z196" s="17" t="str">
        <f t="shared" si="9"/>
        <v>-</v>
      </c>
      <c r="AA196" s="81">
        <f>IF($U196="","-",X196+Timeframes!$C$3)</f>
        <v>42474</v>
      </c>
      <c r="AB196" s="82"/>
      <c r="AC196" s="17" t="str">
        <f t="shared" si="10"/>
        <v>-</v>
      </c>
      <c r="AD196" s="81">
        <f>IF($U196="","-",AA196+Timeframes!$D$3)</f>
        <v>42534</v>
      </c>
      <c r="AE196" s="82"/>
      <c r="AF196" s="17" t="str">
        <f t="shared" si="1"/>
        <v>-</v>
      </c>
      <c r="AG196" s="81">
        <f>IF($U196="","-",AD196+Timeframes!$E$3)</f>
        <v>42594</v>
      </c>
      <c r="AH196" s="82"/>
      <c r="AI196" s="17" t="str">
        <f t="shared" si="2"/>
        <v>-</v>
      </c>
      <c r="AJ196" s="81">
        <f>IF($U196="","-",AG196+Timeframes!$F$3)</f>
        <v>42774</v>
      </c>
      <c r="AK196" s="82"/>
      <c r="AL196" s="17" t="str">
        <f t="shared" si="3"/>
        <v>-</v>
      </c>
      <c r="AM196" s="81">
        <f>IF($U196="","-",AJ196+Timeframes!$G$3)</f>
        <v>42954</v>
      </c>
      <c r="AN196" s="82"/>
      <c r="AO196" s="17" t="str">
        <f t="shared" si="4"/>
        <v>-</v>
      </c>
      <c r="AP196" s="81">
        <f>IF($U196="","-",AM196+Timeframes!$H$3)</f>
        <v>43134</v>
      </c>
      <c r="AQ196" s="82"/>
      <c r="AR196" s="82"/>
    </row>
    <row r="197" ht="15.75" customHeight="1">
      <c r="A197" s="36">
        <v>196.0</v>
      </c>
      <c r="B197" s="36" t="str">
        <f>LOOKUP($A197,Students!$A$4:$A$1016,Students!$C$4:$C$1016)</f>
        <v>Isaac</v>
      </c>
      <c r="C197" s="36" t="str">
        <f>LOOKUP($A197,Students!$A$4:$A$1016,Students!$D$4:$D$1016)</f>
        <v/>
      </c>
      <c r="D197" s="36" t="str">
        <f>LOOKUP($A197,Students!$A$4:$A$1016,Students!$E$4:$E$1016)</f>
        <v>Zhou</v>
      </c>
      <c r="E197" s="36" t="str">
        <f>LOOKUP($A197,Students!$A$4:$A1197,Students!$F$4:$F$1016)</f>
        <v/>
      </c>
      <c r="F197" s="49"/>
      <c r="G197" t="str">
        <f t="shared" si="5"/>
        <v>Isaac Zhou</v>
      </c>
      <c r="H197" t="str">
        <f>Lookup($A197, Students!$A$4:$A$1016,Students!$K$4:$K$1016)</f>
        <v>Issaquah</v>
      </c>
      <c r="I197" s="54" t="str">
        <f>Lookup($A197, Students!$A$4:$A$1016,Students!$H$4:$H1197)</f>
        <v>Active</v>
      </c>
      <c r="J197" s="54" t="str">
        <f>Lookup($A197, Students!$A$4:$A$1016,Students!$O$4:$O$1016)</f>
        <v>Child</v>
      </c>
      <c r="K197" s="117" t="str">
        <f>Lookup($A197, Students!$A$4:$A$1016,Students!$N$4:$N$1016)</f>
        <v>1D</v>
      </c>
      <c r="L197" t="str">
        <f>Lookup($A197, Students!$A$4:$A$1016,Students!$M$4:$M$1016)</f>
        <v>2S</v>
      </c>
      <c r="M197" t="str">
        <f>Lookup($A197, Students!$A$4:$A$1016,Students!$AT$4:$AT$1016)</f>
        <v/>
      </c>
      <c r="N197" s="71">
        <f>Lookup($A197, Students!$A$4:$A$1016,Students!$P$4:$P$1016)</f>
        <v>38043</v>
      </c>
      <c r="O197" s="72">
        <f t="shared" si="6"/>
        <v>42917</v>
      </c>
      <c r="P197">
        <f>Lookup($A197, Students!$A$4:$A$1016,Students!$Q$4:$Q$1016)</f>
        <v>13</v>
      </c>
      <c r="U197" s="71">
        <f>Lookup($A197, Students!$A$4:$A$1016,Students!$G$4:$G$1016)</f>
        <v>42064</v>
      </c>
      <c r="V197" s="76">
        <f t="shared" si="7"/>
        <v>3</v>
      </c>
      <c r="W197" s="76">
        <f t="shared" si="8"/>
        <v>2015</v>
      </c>
      <c r="X197" s="81">
        <f>IF($U197="","-",U197+Timeframes!$B$3)</f>
        <v>42109</v>
      </c>
      <c r="Y197" s="82"/>
      <c r="Z197" s="17" t="str">
        <f t="shared" si="9"/>
        <v>-</v>
      </c>
      <c r="AA197" s="81">
        <f>IF($U197="","-",X197+Timeframes!$C$3)</f>
        <v>42154</v>
      </c>
      <c r="AB197" s="82"/>
      <c r="AC197" s="17" t="str">
        <f t="shared" si="10"/>
        <v>-</v>
      </c>
      <c r="AD197" s="81">
        <f>IF($U197="","-",AA197+Timeframes!$D$3)</f>
        <v>42214</v>
      </c>
      <c r="AE197" s="82"/>
      <c r="AF197" s="17" t="str">
        <f t="shared" si="1"/>
        <v>-</v>
      </c>
      <c r="AG197" s="81">
        <f>IF($U197="","-",AD197+Timeframes!$E$3)</f>
        <v>42274</v>
      </c>
      <c r="AH197" s="82"/>
      <c r="AI197" s="17" t="str">
        <f t="shared" si="2"/>
        <v>-</v>
      </c>
      <c r="AJ197" s="81">
        <f>IF($U197="","-",AG197+Timeframes!$F$3)</f>
        <v>42454</v>
      </c>
      <c r="AK197" s="82"/>
      <c r="AL197" s="17" t="str">
        <f t="shared" si="3"/>
        <v>-</v>
      </c>
      <c r="AM197" s="81">
        <f>IF($U197="","-",AJ197+Timeframes!$G$3)</f>
        <v>42634</v>
      </c>
      <c r="AN197" s="82"/>
      <c r="AO197" s="17" t="str">
        <f t="shared" si="4"/>
        <v>-</v>
      </c>
      <c r="AP197" s="81">
        <f>IF($U197="","-",AM197+Timeframes!$H$3)</f>
        <v>42814</v>
      </c>
      <c r="AQ197" s="82"/>
      <c r="AR197" s="82"/>
    </row>
    <row r="198" ht="15.75" customHeight="1">
      <c r="A198" s="36">
        <v>197.0</v>
      </c>
      <c r="B198" s="36" t="str">
        <f>LOOKUP($A198,Students!$A$4:$A$1016,Students!$C$4:$C$1016)</f>
        <v>Jashawn</v>
      </c>
      <c r="C198" s="36" t="str">
        <f>LOOKUP($A198,Students!$A$4:$A$1016,Students!$D$4:$D$1016)</f>
        <v/>
      </c>
      <c r="D198" s="36" t="str">
        <f>LOOKUP($A198,Students!$A$4:$A$1016,Students!$E$4:$E$1016)</f>
        <v>Coleman</v>
      </c>
      <c r="E198" s="36" t="str">
        <f>LOOKUP($A198,Students!$A$4:$A1198,Students!$F$4:$F$1016)</f>
        <v/>
      </c>
      <c r="F198" s="49"/>
      <c r="G198" t="str">
        <f t="shared" si="5"/>
        <v>Jashawn Coleman</v>
      </c>
      <c r="H198" t="str">
        <f>Lookup($A198, Students!$A$4:$A$1016,Students!$K$4:$K$1016)</f>
        <v>Kirkland</v>
      </c>
      <c r="I198" s="54" t="str">
        <f>Lookup($A198, Students!$A$4:$A$1016,Students!$H$4:$H1198)</f>
        <v>Dropped</v>
      </c>
      <c r="J198" s="54" t="str">
        <f>Lookup($A198, Students!$A$4:$A$1016,Students!$O$4:$O$1016)</f>
        <v>Junior</v>
      </c>
      <c r="K198" s="117" t="str">
        <f>Lookup($A198, Students!$A$4:$A$1016,Students!$N$4:$N$1016)</f>
        <v>1D</v>
      </c>
      <c r="L198" t="str">
        <f>Lookup($A198, Students!$A$4:$A$1016,Students!$M$4:$M$1016)</f>
        <v>WB</v>
      </c>
      <c r="M198" t="str">
        <f>Lookup($A198, Students!$A$4:$A$1016,Students!$AT$4:$AT$1016)</f>
        <v>Student</v>
      </c>
      <c r="N198" s="71">
        <f>Lookup($A198, Students!$A$4:$A$1016,Students!$P$4:$P$1016)</f>
        <v>40037</v>
      </c>
      <c r="O198" s="72">
        <f t="shared" si="6"/>
        <v>42917</v>
      </c>
      <c r="P198">
        <f>Lookup($A198, Students!$A$4:$A$1016,Students!$Q$4:$Q$1016)</f>
        <v>7</v>
      </c>
      <c r="U198" s="71">
        <f>Lookup($A198, Students!$A$4:$A$1016,Students!$G$4:$G$1016)</f>
        <v>42499</v>
      </c>
      <c r="V198" s="76">
        <f t="shared" si="7"/>
        <v>5</v>
      </c>
      <c r="W198" s="76">
        <f t="shared" si="8"/>
        <v>2016</v>
      </c>
      <c r="X198" s="81">
        <f>IF($U198="","-",U198+Timeframes!$B$3)</f>
        <v>42544</v>
      </c>
      <c r="Y198" s="82"/>
      <c r="Z198" s="17" t="str">
        <f t="shared" si="9"/>
        <v>-</v>
      </c>
      <c r="AA198" s="81">
        <f>IF($U198="","-",X198+Timeframes!$C$3)</f>
        <v>42589</v>
      </c>
      <c r="AB198" s="82"/>
      <c r="AC198" s="17" t="str">
        <f t="shared" si="10"/>
        <v>-</v>
      </c>
      <c r="AD198" s="81">
        <f>IF($U198="","-",AA198+Timeframes!$D$3)</f>
        <v>42649</v>
      </c>
      <c r="AE198" s="82"/>
      <c r="AF198" s="17" t="str">
        <f t="shared" si="1"/>
        <v>-</v>
      </c>
      <c r="AG198" s="81">
        <f>IF($U198="","-",AD198+Timeframes!$E$3)</f>
        <v>42709</v>
      </c>
      <c r="AH198" s="82"/>
      <c r="AI198" s="17" t="str">
        <f t="shared" si="2"/>
        <v>-</v>
      </c>
      <c r="AJ198" s="81">
        <f>IF($U198="","-",AG198+Timeframes!$F$3)</f>
        <v>42889</v>
      </c>
      <c r="AK198" s="82"/>
      <c r="AL198" s="17" t="str">
        <f t="shared" si="3"/>
        <v>-</v>
      </c>
      <c r="AM198" s="81">
        <f>IF($U198="","-",AJ198+Timeframes!$G$3)</f>
        <v>43069</v>
      </c>
      <c r="AN198" s="82"/>
      <c r="AO198" s="17" t="str">
        <f t="shared" si="4"/>
        <v>-</v>
      </c>
      <c r="AP198" s="81">
        <f>IF($U198="","-",AM198+Timeframes!$H$3)</f>
        <v>43249</v>
      </c>
      <c r="AQ198" s="82"/>
      <c r="AR198" s="82"/>
    </row>
    <row r="199" ht="15.75" customHeight="1">
      <c r="A199" s="36">
        <v>198.0</v>
      </c>
      <c r="B199" s="36" t="str">
        <f>LOOKUP($A199,Students!$A$4:$A$1016,Students!$C$4:$C$1016)</f>
        <v>Sha'la</v>
      </c>
      <c r="C199" s="36" t="str">
        <f>LOOKUP($A199,Students!$A$4:$A$1016,Students!$D$4:$D$1016)</f>
        <v/>
      </c>
      <c r="D199" s="36" t="str">
        <f>LOOKUP($A199,Students!$A$4:$A$1016,Students!$E$4:$E$1016)</f>
        <v>Coleman</v>
      </c>
      <c r="E199" s="36" t="str">
        <f>LOOKUP($A199,Students!$A$4:$A1199,Students!$F$4:$F$1016)</f>
        <v/>
      </c>
      <c r="F199" s="49"/>
      <c r="G199" t="str">
        <f t="shared" si="5"/>
        <v>Sha'la Coleman</v>
      </c>
      <c r="H199" t="str">
        <f>Lookup($A199, Students!$A$4:$A$1016,Students!$K$4:$K$1016)</f>
        <v>Kirkland</v>
      </c>
      <c r="I199" s="54" t="str">
        <f>Lookup($A199, Students!$A$4:$A$1016,Students!$H$4:$H1199)</f>
        <v>Dropped</v>
      </c>
      <c r="J199" s="54" t="str">
        <f>Lookup($A199, Students!$A$4:$A$1016,Students!$O$4:$O$1016)</f>
        <v>Junior</v>
      </c>
      <c r="K199" s="117" t="str">
        <f>Lookup($A199, Students!$A$4:$A$1016,Students!$N$4:$N$1016)</f>
        <v>1D</v>
      </c>
      <c r="L199" t="str">
        <f>Lookup($A199, Students!$A$4:$A$1016,Students!$M$4:$M$1016)</f>
        <v>WB</v>
      </c>
      <c r="M199" t="str">
        <f>Lookup($A199, Students!$A$4:$A$1016,Students!$AT$4:$AT$1016)</f>
        <v>Student</v>
      </c>
      <c r="N199" s="71">
        <f>Lookup($A199, Students!$A$4:$A$1016,Students!$P$4:$P$1016)</f>
        <v>37480</v>
      </c>
      <c r="O199" s="72">
        <f t="shared" si="6"/>
        <v>42917</v>
      </c>
      <c r="P199">
        <f>Lookup($A199, Students!$A$4:$A$1016,Students!$Q$4:$Q$1016)</f>
        <v>14</v>
      </c>
      <c r="U199" s="71">
        <f>Lookup($A199, Students!$A$4:$A$1016,Students!$G$4:$G$1016)</f>
        <v>42499</v>
      </c>
      <c r="V199" s="76">
        <f t="shared" si="7"/>
        <v>5</v>
      </c>
      <c r="W199" s="76">
        <f t="shared" si="8"/>
        <v>2016</v>
      </c>
      <c r="X199" s="81">
        <f>IF($U199="","-",U199+Timeframes!$B$3)</f>
        <v>42544</v>
      </c>
      <c r="Y199" s="82"/>
      <c r="Z199" s="17" t="str">
        <f t="shared" si="9"/>
        <v>-</v>
      </c>
      <c r="AA199" s="81">
        <f>IF($U199="","-",X199+Timeframes!$C$3)</f>
        <v>42589</v>
      </c>
      <c r="AB199" s="82"/>
      <c r="AC199" s="17" t="str">
        <f t="shared" si="10"/>
        <v>-</v>
      </c>
      <c r="AD199" s="81">
        <f>IF($U199="","-",AA199+Timeframes!$D$3)</f>
        <v>42649</v>
      </c>
      <c r="AE199" s="82"/>
      <c r="AF199" s="17" t="str">
        <f t="shared" si="1"/>
        <v>-</v>
      </c>
      <c r="AG199" s="81">
        <f>IF($U199="","-",AD199+Timeframes!$E$3)</f>
        <v>42709</v>
      </c>
      <c r="AH199" s="82"/>
      <c r="AI199" s="17" t="str">
        <f t="shared" si="2"/>
        <v>-</v>
      </c>
      <c r="AJ199" s="81">
        <f>IF($U199="","-",AG199+Timeframes!$F$3)</f>
        <v>42889</v>
      </c>
      <c r="AK199" s="82"/>
      <c r="AL199" s="17" t="str">
        <f t="shared" si="3"/>
        <v>-</v>
      </c>
      <c r="AM199" s="81">
        <f>IF($U199="","-",AJ199+Timeframes!$G$3)</f>
        <v>43069</v>
      </c>
      <c r="AN199" s="82"/>
      <c r="AO199" s="17" t="str">
        <f t="shared" si="4"/>
        <v>-</v>
      </c>
      <c r="AP199" s="81">
        <f>IF($U199="","-",AM199+Timeframes!$H$3)</f>
        <v>43249</v>
      </c>
      <c r="AQ199" s="82"/>
      <c r="AR199" s="82"/>
    </row>
    <row r="200" ht="15.75" customHeight="1">
      <c r="A200" s="36">
        <v>199.0</v>
      </c>
      <c r="B200" s="36" t="str">
        <f>LOOKUP($A200,Students!$A$4:$A$1016,Students!$C$4:$C$1016)</f>
        <v>Keiji</v>
      </c>
      <c r="C200" s="36" t="str">
        <f>LOOKUP($A200,Students!$A$4:$A$1016,Students!$D$4:$D$1016)</f>
        <v/>
      </c>
      <c r="D200" s="36" t="str">
        <f>LOOKUP($A200,Students!$A$4:$A$1016,Students!$E$4:$E$1016)</f>
        <v>Schack</v>
      </c>
      <c r="E200" s="36" t="str">
        <f>LOOKUP($A200,Students!$A$4:$A1200,Students!$F$4:$F$1016)</f>
        <v/>
      </c>
      <c r="F200" s="49"/>
      <c r="G200" t="str">
        <f t="shared" si="5"/>
        <v>Keiji Schack</v>
      </c>
      <c r="H200" t="str">
        <f>Lookup($A200, Students!$A$4:$A$1016,Students!$K$4:$K$1016)</f>
        <v>Kirkland</v>
      </c>
      <c r="I200" s="54" t="str">
        <f>Lookup($A200, Students!$A$4:$A$1016,Students!$H$4:$H1200)</f>
        <v>Dropped</v>
      </c>
      <c r="J200" s="54" t="str">
        <f>Lookup($A200, Students!$A$4:$A$1016,Students!$O$4:$O$1016)</f>
        <v>Child</v>
      </c>
      <c r="K200" s="117" t="str">
        <f>Lookup($A200, Students!$A$4:$A$1016,Students!$N$4:$N$1016)</f>
        <v>1D</v>
      </c>
      <c r="L200" t="str">
        <f>Lookup($A200, Students!$A$4:$A$1016,Students!$M$4:$M$1016)</f>
        <v>1S</v>
      </c>
      <c r="M200" t="str">
        <f>Lookup($A200, Students!$A$4:$A$1016,Students!$AT$4:$AT$1016)</f>
        <v>Student</v>
      </c>
      <c r="N200" s="71">
        <f>Lookup($A200, Students!$A$4:$A$1016,Students!$P$4:$P$1016)</f>
        <v>39977</v>
      </c>
      <c r="O200" s="72">
        <f t="shared" si="6"/>
        <v>42917</v>
      </c>
      <c r="P200">
        <f>Lookup($A200, Students!$A$4:$A$1016,Students!$Q$4:$Q$1016)</f>
        <v>8</v>
      </c>
      <c r="U200" s="71">
        <f>Lookup($A200, Students!$A$4:$A$1016,Students!$G$4:$G$1016)</f>
        <v>42495</v>
      </c>
      <c r="V200" s="76">
        <f t="shared" si="7"/>
        <v>5</v>
      </c>
      <c r="W200" s="76">
        <f t="shared" si="8"/>
        <v>2016</v>
      </c>
      <c r="X200" s="81">
        <f>IF($U200="","-",U200+Timeframes!$B$3)</f>
        <v>42540</v>
      </c>
      <c r="Y200" s="82"/>
      <c r="Z200" s="17" t="str">
        <f t="shared" si="9"/>
        <v>-</v>
      </c>
      <c r="AA200" s="81">
        <f>IF($U200="","-",X200+Timeframes!$C$3)</f>
        <v>42585</v>
      </c>
      <c r="AB200" s="82"/>
      <c r="AC200" s="17" t="str">
        <f t="shared" si="10"/>
        <v>-</v>
      </c>
      <c r="AD200" s="81">
        <f>IF($U200="","-",AA200+Timeframes!$D$3)</f>
        <v>42645</v>
      </c>
      <c r="AE200" s="82"/>
      <c r="AF200" s="17" t="str">
        <f t="shared" si="1"/>
        <v>-</v>
      </c>
      <c r="AG200" s="81">
        <f>IF($U200="","-",AD200+Timeframes!$E$3)</f>
        <v>42705</v>
      </c>
      <c r="AH200" s="82"/>
      <c r="AI200" s="17" t="str">
        <f t="shared" si="2"/>
        <v>-</v>
      </c>
      <c r="AJ200" s="81">
        <f>IF($U200="","-",AG200+Timeframes!$F$3)</f>
        <v>42885</v>
      </c>
      <c r="AK200" s="82"/>
      <c r="AL200" s="17" t="str">
        <f t="shared" si="3"/>
        <v>-</v>
      </c>
      <c r="AM200" s="81">
        <f>IF($U200="","-",AJ200+Timeframes!$G$3)</f>
        <v>43065</v>
      </c>
      <c r="AN200" s="82"/>
      <c r="AO200" s="17" t="str">
        <f t="shared" si="4"/>
        <v>-</v>
      </c>
      <c r="AP200" s="81">
        <f>IF($U200="","-",AM200+Timeframes!$H$3)</f>
        <v>43245</v>
      </c>
      <c r="AQ200" s="82"/>
      <c r="AR200" s="82"/>
    </row>
    <row r="201" ht="15.75" customHeight="1">
      <c r="A201" s="36">
        <v>200.0</v>
      </c>
      <c r="B201" s="36" t="str">
        <f>LOOKUP($A201,Students!$A$4:$A$1016,Students!$C$4:$C$1016)</f>
        <v>Aadhya </v>
      </c>
      <c r="C201" s="36" t="str">
        <f>LOOKUP($A201,Students!$A$4:$A$1016,Students!$D$4:$D$1016)</f>
        <v/>
      </c>
      <c r="D201" s="36" t="str">
        <f>LOOKUP($A201,Students!$A$4:$A$1016,Students!$E$4:$E$1016)</f>
        <v>Srinivasan</v>
      </c>
      <c r="E201" s="36" t="str">
        <f>LOOKUP($A201,Students!$A$4:$A1201,Students!$F$4:$F$1016)</f>
        <v/>
      </c>
      <c r="F201" s="49"/>
      <c r="G201" t="str">
        <f t="shared" si="5"/>
        <v>Aadhya  Srinivasan</v>
      </c>
      <c r="H201" t="str">
        <f>Lookup($A201, Students!$A$4:$A$1016,Students!$K$4:$K$1016)</f>
        <v>Redmond</v>
      </c>
      <c r="I201" s="54" t="str">
        <f>Lookup($A201, Students!$A$4:$A$1016,Students!$H$4:$H1201)</f>
        <v>Dropped</v>
      </c>
      <c r="J201" s="54" t="str">
        <f>Lookup($A201, Students!$A$4:$A$1016,Students!$O$4:$O$1016)</f>
        <v>Junior</v>
      </c>
      <c r="K201" s="117" t="str">
        <f>Lookup($A201, Students!$A$4:$A$1016,Students!$N$4:$N$1016)</f>
        <v>1D</v>
      </c>
      <c r="L201" t="str">
        <f>Lookup($A201, Students!$A$4:$A$1016,Students!$M$4:$M$1016)</f>
        <v>WB</v>
      </c>
      <c r="M201" t="str">
        <f>Lookup($A201, Students!$A$4:$A$1016,Students!$AT$4:$AT$1016)</f>
        <v/>
      </c>
      <c r="N201" s="71">
        <f>Lookup($A201, Students!$A$4:$A$1016,Students!$P$4:$P$1016)</f>
        <v>40194</v>
      </c>
      <c r="O201" s="72">
        <f t="shared" si="6"/>
        <v>42917</v>
      </c>
      <c r="P201">
        <f>Lookup($A201, Students!$A$4:$A$1016,Students!$Q$4:$Q$1016)</f>
        <v>7</v>
      </c>
      <c r="U201" s="71">
        <f>Lookup($A201, Students!$A$4:$A$1016,Students!$G$4:$G$1016)</f>
        <v>42494</v>
      </c>
      <c r="V201" s="76">
        <f t="shared" si="7"/>
        <v>5</v>
      </c>
      <c r="W201" s="76">
        <f t="shared" si="8"/>
        <v>2016</v>
      </c>
      <c r="X201" s="81">
        <f>IF($U201="","-",U201+Timeframes!$B$3)</f>
        <v>42539</v>
      </c>
      <c r="Y201" s="82"/>
      <c r="Z201" s="17" t="str">
        <f t="shared" si="9"/>
        <v>-</v>
      </c>
      <c r="AA201" s="81">
        <f>IF($U201="","-",X201+Timeframes!$C$3)</f>
        <v>42584</v>
      </c>
      <c r="AB201" s="82"/>
      <c r="AC201" s="17" t="str">
        <f t="shared" si="10"/>
        <v>-</v>
      </c>
      <c r="AD201" s="81">
        <f>IF($U201="","-",AA201+Timeframes!$D$3)</f>
        <v>42644</v>
      </c>
      <c r="AE201" s="82"/>
      <c r="AF201" s="17" t="str">
        <f t="shared" si="1"/>
        <v>-</v>
      </c>
      <c r="AG201" s="81">
        <f>IF($U201="","-",AD201+Timeframes!$E$3)</f>
        <v>42704</v>
      </c>
      <c r="AH201" s="82"/>
      <c r="AI201" s="17" t="str">
        <f t="shared" si="2"/>
        <v>-</v>
      </c>
      <c r="AJ201" s="81">
        <f>IF($U201="","-",AG201+Timeframes!$F$3)</f>
        <v>42884</v>
      </c>
      <c r="AK201" s="82"/>
      <c r="AL201" s="17" t="str">
        <f t="shared" si="3"/>
        <v>-</v>
      </c>
      <c r="AM201" s="81">
        <f>IF($U201="","-",AJ201+Timeframes!$G$3)</f>
        <v>43064</v>
      </c>
      <c r="AN201" s="82"/>
      <c r="AO201" s="17" t="str">
        <f t="shared" si="4"/>
        <v>-</v>
      </c>
      <c r="AP201" s="81">
        <f>IF($U201="","-",AM201+Timeframes!$H$3)</f>
        <v>43244</v>
      </c>
      <c r="AQ201" s="82"/>
      <c r="AR201" s="82"/>
    </row>
    <row r="202" ht="15.75" customHeight="1">
      <c r="A202" s="36">
        <v>201.0</v>
      </c>
      <c r="B202" s="36" t="str">
        <f>LOOKUP($A202,Students!$A$4:$A$1016,Students!$C$4:$C$1016)</f>
        <v>Skyler</v>
      </c>
      <c r="C202" s="36" t="str">
        <f>LOOKUP($A202,Students!$A$4:$A$1016,Students!$D$4:$D$1016)</f>
        <v/>
      </c>
      <c r="D202" s="36" t="str">
        <f>LOOKUP($A202,Students!$A$4:$A$1016,Students!$E$4:$E$1016)</f>
        <v>Thompson</v>
      </c>
      <c r="E202" s="36" t="str">
        <f>LOOKUP($A202,Students!$A$4:$A1202,Students!$F$4:$F$1016)</f>
        <v/>
      </c>
      <c r="F202" s="49"/>
      <c r="G202" t="str">
        <f t="shared" si="5"/>
        <v>Skyler Thompson</v>
      </c>
      <c r="H202" t="str">
        <f>Lookup($A202, Students!$A$4:$A$1016,Students!$K$4:$K$1016)</f>
        <v>Redmond</v>
      </c>
      <c r="I202" s="54" t="str">
        <f>Lookup($A202, Students!$A$4:$A$1016,Students!$H$4:$H1202)</f>
        <v>Inactive</v>
      </c>
      <c r="J202" s="54" t="str">
        <f>Lookup($A202, Students!$A$4:$A$1016,Students!$O$4:$O$1016)</f>
        <v>Adult</v>
      </c>
      <c r="K202" s="117" t="str">
        <f>Lookup($A202, Students!$A$4:$A$1016,Students!$N$4:$N$1016)</f>
        <v>1D</v>
      </c>
      <c r="L202" t="str">
        <f>Lookup($A202, Students!$A$4:$A$1016,Students!$M$4:$M$1016)</f>
        <v>WB</v>
      </c>
      <c r="M202" t="str">
        <f>Lookup($A202, Students!$A$4:$A$1016,Students!$AT$4:$AT$1016)</f>
        <v/>
      </c>
      <c r="N202" s="71">
        <f>Lookup($A202, Students!$A$4:$A$1016,Students!$P$4:$P$1016)</f>
        <v>33735</v>
      </c>
      <c r="O202" s="72">
        <f t="shared" si="6"/>
        <v>42917</v>
      </c>
      <c r="P202">
        <f>Lookup($A202, Students!$A$4:$A$1016,Students!$Q$4:$Q$1016)</f>
        <v>25</v>
      </c>
      <c r="U202" s="71">
        <f>Lookup($A202, Students!$A$4:$A$1016,Students!$G$4:$G$1016)</f>
        <v>42423</v>
      </c>
      <c r="V202" s="76">
        <f t="shared" si="7"/>
        <v>2</v>
      </c>
      <c r="W202" s="76">
        <f t="shared" si="8"/>
        <v>2016</v>
      </c>
      <c r="X202" s="81">
        <f>IF($U202="","-",U202+Timeframes!$B$3)</f>
        <v>42468</v>
      </c>
      <c r="Y202" s="82"/>
      <c r="Z202" s="17" t="str">
        <f t="shared" si="9"/>
        <v>-</v>
      </c>
      <c r="AA202" s="81">
        <f>IF($U202="","-",X202+Timeframes!$C$3)</f>
        <v>42513</v>
      </c>
      <c r="AB202" s="82"/>
      <c r="AC202" s="17" t="str">
        <f t="shared" si="10"/>
        <v>-</v>
      </c>
      <c r="AD202" s="81">
        <f>IF($U202="","-",AA202+Timeframes!$D$3)</f>
        <v>42573</v>
      </c>
      <c r="AE202" s="82"/>
      <c r="AF202" s="17" t="str">
        <f t="shared" si="1"/>
        <v>-</v>
      </c>
      <c r="AG202" s="81">
        <f>IF($U202="","-",AD202+Timeframes!$E$3)</f>
        <v>42633</v>
      </c>
      <c r="AH202" s="82"/>
      <c r="AI202" s="17" t="str">
        <f t="shared" si="2"/>
        <v>-</v>
      </c>
      <c r="AJ202" s="81">
        <f>IF($U202="","-",AG202+Timeframes!$F$3)</f>
        <v>42813</v>
      </c>
      <c r="AK202" s="82"/>
      <c r="AL202" s="17" t="str">
        <f t="shared" si="3"/>
        <v>-</v>
      </c>
      <c r="AM202" s="81">
        <f>IF($U202="","-",AJ202+Timeframes!$G$3)</f>
        <v>42993</v>
      </c>
      <c r="AN202" s="82"/>
      <c r="AO202" s="17" t="str">
        <f t="shared" si="4"/>
        <v>-</v>
      </c>
      <c r="AP202" s="81">
        <f>IF($U202="","-",AM202+Timeframes!$H$3)</f>
        <v>43173</v>
      </c>
      <c r="AQ202" s="82"/>
      <c r="AR202" s="82"/>
    </row>
    <row r="203" ht="15.75" customHeight="1">
      <c r="A203" s="36">
        <v>202.0</v>
      </c>
      <c r="B203" s="36" t="str">
        <f>LOOKUP($A203,Students!$A$4:$A$1016,Students!$C$4:$C$1016)</f>
        <v>Nathan</v>
      </c>
      <c r="C203" s="36" t="str">
        <f>LOOKUP($A203,Students!$A$4:$A$1016,Students!$D$4:$D$1016)</f>
        <v>Michael</v>
      </c>
      <c r="D203" s="36" t="str">
        <f>LOOKUP($A203,Students!$A$4:$A$1016,Students!$E$4:$E$1016)</f>
        <v>Norheim</v>
      </c>
      <c r="E203" s="36" t="str">
        <f>LOOKUP($A203,Students!$A$4:$A1203,Students!$F$4:$F$1016)</f>
        <v/>
      </c>
      <c r="F203" s="49"/>
      <c r="G203" t="str">
        <f t="shared" si="5"/>
        <v>Nathan Norheim</v>
      </c>
      <c r="H203" t="str">
        <f>Lookup($A203, Students!$A$4:$A$1016,Students!$K$4:$K$1016)</f>
        <v>Kirkland</v>
      </c>
      <c r="I203" s="54" t="str">
        <f>Lookup($A203, Students!$A$4:$A$1016,Students!$H$4:$H1203)</f>
        <v>Dropped</v>
      </c>
      <c r="J203" s="54" t="str">
        <f>Lookup($A203, Students!$A$4:$A$1016,Students!$O$4:$O$1016)</f>
        <v>Child</v>
      </c>
      <c r="K203" s="117" t="str">
        <f>Lookup($A203, Students!$A$4:$A$1016,Students!$N$4:$N$1016)</f>
        <v>1D</v>
      </c>
      <c r="L203" t="str">
        <f>Lookup($A203, Students!$A$4:$A$1016,Students!$M$4:$M$1016)</f>
        <v>1S</v>
      </c>
      <c r="M203" t="str">
        <f>Lookup($A203, Students!$A$4:$A$1016,Students!$AT$4:$AT$1016)</f>
        <v>Student</v>
      </c>
      <c r="N203" s="71">
        <f>Lookup($A203, Students!$A$4:$A$1016,Students!$P$4:$P$1016)</f>
        <v>39314</v>
      </c>
      <c r="O203" s="72">
        <f t="shared" si="6"/>
        <v>42917</v>
      </c>
      <c r="P203">
        <f>Lookup($A203, Students!$A$4:$A$1016,Students!$Q$4:$Q$1016)</f>
        <v>9</v>
      </c>
      <c r="U203" s="71">
        <f>Lookup($A203, Students!$A$4:$A$1016,Students!$G$4:$G$1016)</f>
        <v>42502</v>
      </c>
      <c r="V203" s="76">
        <f t="shared" si="7"/>
        <v>5</v>
      </c>
      <c r="W203" s="76">
        <f t="shared" si="8"/>
        <v>2016</v>
      </c>
      <c r="X203" s="81">
        <f>IF($U203="","-",U203+Timeframes!$B$3)</f>
        <v>42547</v>
      </c>
      <c r="Y203" s="82"/>
      <c r="Z203" s="17" t="str">
        <f t="shared" si="9"/>
        <v>-</v>
      </c>
      <c r="AA203" s="81">
        <f>IF($U203="","-",X203+Timeframes!$C$3)</f>
        <v>42592</v>
      </c>
      <c r="AB203" s="82"/>
      <c r="AC203" s="17" t="str">
        <f t="shared" si="10"/>
        <v>-</v>
      </c>
      <c r="AD203" s="81">
        <f>IF($U203="","-",AA203+Timeframes!$D$3)</f>
        <v>42652</v>
      </c>
      <c r="AE203" s="82"/>
      <c r="AF203" s="17" t="str">
        <f t="shared" si="1"/>
        <v>-</v>
      </c>
      <c r="AG203" s="81">
        <f>IF($U203="","-",AD203+Timeframes!$E$3)</f>
        <v>42712</v>
      </c>
      <c r="AH203" s="82"/>
      <c r="AI203" s="17" t="str">
        <f t="shared" si="2"/>
        <v>-</v>
      </c>
      <c r="AJ203" s="81">
        <f>IF($U203="","-",AG203+Timeframes!$F$3)</f>
        <v>42892</v>
      </c>
      <c r="AK203" s="82"/>
      <c r="AL203" s="17" t="str">
        <f t="shared" si="3"/>
        <v>-</v>
      </c>
      <c r="AM203" s="81">
        <f>IF($U203="","-",AJ203+Timeframes!$G$3)</f>
        <v>43072</v>
      </c>
      <c r="AN203" s="82"/>
      <c r="AO203" s="17" t="str">
        <f t="shared" si="4"/>
        <v>-</v>
      </c>
      <c r="AP203" s="81">
        <f>IF($U203="","-",AM203+Timeframes!$H$3)</f>
        <v>43252</v>
      </c>
      <c r="AQ203" s="82"/>
      <c r="AR203" s="82"/>
    </row>
    <row r="204" ht="15.75" customHeight="1">
      <c r="A204" s="36">
        <v>203.0</v>
      </c>
      <c r="B204" s="36" t="str">
        <f>LOOKUP($A204,Students!$A$4:$A$1016,Students!$C$4:$C$1016)</f>
        <v>Ryan</v>
      </c>
      <c r="C204" s="36" t="str">
        <f>LOOKUP($A204,Students!$A$4:$A$1016,Students!$D$4:$D$1016)</f>
        <v/>
      </c>
      <c r="D204" s="36" t="str">
        <f>LOOKUP($A204,Students!$A$4:$A$1016,Students!$E$4:$E$1016)</f>
        <v>Do</v>
      </c>
      <c r="E204" s="36" t="str">
        <f>LOOKUP($A204,Students!$A$4:$A1204,Students!$F$4:$F$1016)</f>
        <v/>
      </c>
      <c r="F204" s="49"/>
      <c r="G204" t="str">
        <f t="shared" si="5"/>
        <v>Ryan Do</v>
      </c>
      <c r="H204" t="str">
        <f>Lookup($A204, Students!$A$4:$A$1016,Students!$K$4:$K$1016)</f>
        <v>Kirkland</v>
      </c>
      <c r="I204" s="54" t="str">
        <f>Lookup($A204, Students!$A$4:$A$1016,Students!$H$4:$H1204)</f>
        <v>Active</v>
      </c>
      <c r="J204" s="54" t="str">
        <f>Lookup($A204, Students!$A$4:$A$1016,Students!$O$4:$O$1016)</f>
        <v>Junior</v>
      </c>
      <c r="K204" s="117" t="str">
        <f>Lookup($A204, Students!$A$4:$A$1016,Students!$N$4:$N$1016)</f>
        <v>1D</v>
      </c>
      <c r="L204" t="str">
        <f>Lookup($A204, Students!$A$4:$A$1016,Students!$M$4:$M$1016)</f>
        <v>3S</v>
      </c>
      <c r="M204" t="str">
        <f>Lookup($A204, Students!$A$4:$A$1016,Students!$AT$4:$AT$1016)</f>
        <v>Student</v>
      </c>
      <c r="N204" s="71">
        <f>Lookup($A204, Students!$A$4:$A$1016,Students!$P$4:$P$1016)</f>
        <v>38106</v>
      </c>
      <c r="O204" s="72">
        <f t="shared" si="6"/>
        <v>42917</v>
      </c>
      <c r="P204">
        <f>Lookup($A204, Students!$A$4:$A$1016,Students!$Q$4:$Q$1016)</f>
        <v>13</v>
      </c>
      <c r="U204" s="71">
        <f>Lookup($A204, Students!$A$4:$A$1016,Students!$G$4:$G$1016)</f>
        <v>42502</v>
      </c>
      <c r="V204" s="76">
        <f t="shared" si="7"/>
        <v>5</v>
      </c>
      <c r="W204" s="76">
        <f t="shared" si="8"/>
        <v>2016</v>
      </c>
      <c r="X204" s="81">
        <f>IF($U204="","-",U204+Timeframes!$B$3)</f>
        <v>42547</v>
      </c>
      <c r="Y204" s="82"/>
      <c r="Z204" s="17" t="str">
        <f t="shared" si="9"/>
        <v>-</v>
      </c>
      <c r="AA204" s="81">
        <f>IF($U204="","-",X204+Timeframes!$C$3)</f>
        <v>42592</v>
      </c>
      <c r="AB204" s="82"/>
      <c r="AC204" s="17" t="str">
        <f t="shared" si="10"/>
        <v>-</v>
      </c>
      <c r="AD204" s="81">
        <f>IF($U204="","-",AA204+Timeframes!$D$3)</f>
        <v>42652</v>
      </c>
      <c r="AE204" s="82"/>
      <c r="AF204" s="17" t="str">
        <f t="shared" si="1"/>
        <v>-</v>
      </c>
      <c r="AG204" s="81">
        <f>IF($U204="","-",AD204+Timeframes!$E$3)</f>
        <v>42712</v>
      </c>
      <c r="AH204" s="82"/>
      <c r="AI204" s="17" t="str">
        <f t="shared" si="2"/>
        <v>-</v>
      </c>
      <c r="AJ204" s="81">
        <f>IF($U204="","-",AG204+Timeframes!$F$3)</f>
        <v>42892</v>
      </c>
      <c r="AK204" s="82"/>
      <c r="AL204" s="17" t="str">
        <f t="shared" si="3"/>
        <v>-</v>
      </c>
      <c r="AM204" s="81">
        <f>IF($U204="","-",AJ204+Timeframes!$G$3)</f>
        <v>43072</v>
      </c>
      <c r="AN204" s="82"/>
      <c r="AO204" s="17" t="str">
        <f t="shared" si="4"/>
        <v>-</v>
      </c>
      <c r="AP204" s="81">
        <f>IF($U204="","-",AM204+Timeframes!$H$3)</f>
        <v>43252</v>
      </c>
      <c r="AQ204" s="82"/>
      <c r="AR204" s="82"/>
    </row>
    <row r="205" ht="15.75" customHeight="1">
      <c r="A205" s="36">
        <v>204.0</v>
      </c>
      <c r="B205" s="36" t="str">
        <f>LOOKUP($A205,Students!$A$4:$A$1016,Students!$C$4:$C$1016)</f>
        <v>Matthew</v>
      </c>
      <c r="C205" s="36" t="str">
        <f>LOOKUP($A205,Students!$A$4:$A$1016,Students!$D$4:$D$1016)</f>
        <v/>
      </c>
      <c r="D205" s="36" t="str">
        <f>LOOKUP($A205,Students!$A$4:$A$1016,Students!$E$4:$E$1016)</f>
        <v>Swegle</v>
      </c>
      <c r="E205" s="36" t="str">
        <f>LOOKUP($A205,Students!$A$4:$A1205,Students!$F$4:$F$1016)</f>
        <v/>
      </c>
      <c r="F205" s="49"/>
      <c r="G205" t="str">
        <f t="shared" si="5"/>
        <v>Matthew Swegle</v>
      </c>
      <c r="H205" t="str">
        <f>Lookup($A205, Students!$A$4:$A$1016,Students!$K$4:$K$1016)</f>
        <v>Seattle</v>
      </c>
      <c r="I205" s="54" t="str">
        <f>Lookup($A205, Students!$A$4:$A$1016,Students!$H$4:$H1205)</f>
        <v>Dropped</v>
      </c>
      <c r="J205" s="54" t="str">
        <f>Lookup($A205, Students!$A$4:$A$1016,Students!$O$4:$O$1016)</f>
        <v>Junior</v>
      </c>
      <c r="K205" s="117" t="str">
        <f>Lookup($A205, Students!$A$4:$A$1016,Students!$N$4:$N$1016)</f>
        <v>1D</v>
      </c>
      <c r="L205" t="str">
        <f>Lookup($A205, Students!$A$4:$A$1016,Students!$M$4:$M$1016)</f>
        <v>5S</v>
      </c>
      <c r="M205" t="str">
        <f>Lookup($A205, Students!$A$4:$A$1016,Students!$AT$4:$AT$1016)</f>
        <v/>
      </c>
      <c r="N205" s="71" t="str">
        <f>Lookup($A205, Students!$A$4:$A$1016,Students!$P$4:$P$1016)</f>
        <v/>
      </c>
      <c r="O205" s="72">
        <f t="shared" si="6"/>
        <v>42917</v>
      </c>
      <c r="P205">
        <f>Lookup($A205, Students!$A$4:$A$1016,Students!$Q$4:$Q$1016)</f>
        <v>117</v>
      </c>
      <c r="U205" s="71" t="str">
        <f>Lookup($A205, Students!$A$4:$A$1016,Students!$G$4:$G$1016)</f>
        <v/>
      </c>
      <c r="V205" s="76">
        <f t="shared" si="7"/>
        <v>12</v>
      </c>
      <c r="W205" s="76">
        <f t="shared" si="8"/>
        <v>1899</v>
      </c>
      <c r="X205" s="81" t="str">
        <f>IF($U205="","-",U205+Timeframes!$B$3)</f>
        <v>-</v>
      </c>
      <c r="Y205" s="82"/>
      <c r="Z205" s="17" t="str">
        <f t="shared" si="9"/>
        <v>-</v>
      </c>
      <c r="AA205" s="81" t="str">
        <f>IF($U205="","-",X205+Timeframes!$C$3)</f>
        <v>-</v>
      </c>
      <c r="AB205" s="82"/>
      <c r="AC205" s="17" t="str">
        <f t="shared" si="10"/>
        <v>-</v>
      </c>
      <c r="AD205" s="81" t="str">
        <f>IF($U205="","-",AA205+Timeframes!$D$3)</f>
        <v>-</v>
      </c>
      <c r="AE205" s="82"/>
      <c r="AF205" s="17" t="str">
        <f t="shared" si="1"/>
        <v>-</v>
      </c>
      <c r="AG205" s="81" t="str">
        <f>IF($U205="","-",AD205+Timeframes!$E$3)</f>
        <v>-</v>
      </c>
      <c r="AH205" s="82"/>
      <c r="AI205" s="17" t="str">
        <f t="shared" si="2"/>
        <v>-</v>
      </c>
      <c r="AJ205" s="81" t="str">
        <f>IF($U205="","-",AG205+Timeframes!$F$3)</f>
        <v>-</v>
      </c>
      <c r="AK205" s="82"/>
      <c r="AL205" s="17" t="str">
        <f t="shared" si="3"/>
        <v>-</v>
      </c>
      <c r="AM205" s="81" t="str">
        <f>IF($U205="","-",AJ205+Timeframes!$G$3)</f>
        <v>-</v>
      </c>
      <c r="AN205" s="82"/>
      <c r="AO205" s="17" t="str">
        <f t="shared" si="4"/>
        <v>-</v>
      </c>
      <c r="AP205" s="81" t="str">
        <f>IF($U205="","-",AM205+Timeframes!$H$3)</f>
        <v>-</v>
      </c>
      <c r="AQ205" s="82"/>
      <c r="AR205" s="82"/>
    </row>
    <row r="206" ht="15.75" customHeight="1">
      <c r="A206" s="36">
        <v>205.0</v>
      </c>
      <c r="B206" s="36" t="str">
        <f>LOOKUP($A206,Students!$A$4:$A$1016,Students!$C$4:$C$1016)</f>
        <v>Colin</v>
      </c>
      <c r="C206" s="36" t="str">
        <f>LOOKUP($A206,Students!$A$4:$A$1016,Students!$D$4:$D$1016)</f>
        <v/>
      </c>
      <c r="D206" s="36" t="str">
        <f>LOOKUP($A206,Students!$A$4:$A$1016,Students!$E$4:$E$1016)</f>
        <v>Panton</v>
      </c>
      <c r="E206" s="36" t="str">
        <f>LOOKUP($A206,Students!$A$4:$A1206,Students!$F$4:$F$1016)</f>
        <v/>
      </c>
      <c r="F206" s="49"/>
      <c r="G206" t="str">
        <f t="shared" si="5"/>
        <v>Colin Panton</v>
      </c>
      <c r="H206" t="str">
        <f>Lookup($A206, Students!$A$4:$A$1016,Students!$K$4:$K$1016)</f>
        <v>Seattle</v>
      </c>
      <c r="I206" s="54" t="str">
        <f>Lookup($A206, Students!$A$4:$A$1016,Students!$H$4:$H1206)</f>
        <v>Dropped</v>
      </c>
      <c r="J206" s="54" t="str">
        <f>Lookup($A206, Students!$A$4:$A$1016,Students!$O$4:$O$1016)</f>
        <v>Junior</v>
      </c>
      <c r="K206" s="117" t="str">
        <f>Lookup($A206, Students!$A$4:$A$1016,Students!$N$4:$N$1016)</f>
        <v>1D</v>
      </c>
      <c r="L206" t="str">
        <f>Lookup($A206, Students!$A$4:$A$1016,Students!$M$4:$M$1016)</f>
        <v>WB</v>
      </c>
      <c r="M206" t="str">
        <f>Lookup($A206, Students!$A$4:$A$1016,Students!$AT$4:$AT$1016)</f>
        <v/>
      </c>
      <c r="N206" s="71" t="str">
        <f>Lookup($A206, Students!$A$4:$A$1016,Students!$P$4:$P$1016)</f>
        <v/>
      </c>
      <c r="O206" s="72">
        <f t="shared" si="6"/>
        <v>42917</v>
      </c>
      <c r="P206">
        <f>Lookup($A206, Students!$A$4:$A$1016,Students!$Q$4:$Q$1016)</f>
        <v>117</v>
      </c>
      <c r="U206" s="71" t="str">
        <f>Lookup($A206, Students!$A$4:$A$1016,Students!$G$4:$G$1016)</f>
        <v/>
      </c>
      <c r="V206" s="76">
        <f t="shared" si="7"/>
        <v>12</v>
      </c>
      <c r="W206" s="76">
        <f t="shared" si="8"/>
        <v>1899</v>
      </c>
      <c r="X206" s="81" t="str">
        <f>IF($U206="","-",U206+Timeframes!$B$3)</f>
        <v>-</v>
      </c>
      <c r="Y206" s="82"/>
      <c r="Z206" s="17" t="str">
        <f t="shared" si="9"/>
        <v>-</v>
      </c>
      <c r="AA206" s="81" t="str">
        <f>IF($U206="","-",X206+Timeframes!$C$3)</f>
        <v>-</v>
      </c>
      <c r="AB206" s="82"/>
      <c r="AC206" s="17" t="str">
        <f t="shared" si="10"/>
        <v>-</v>
      </c>
      <c r="AD206" s="81" t="str">
        <f>IF($U206="","-",AA206+Timeframes!$D$3)</f>
        <v>-</v>
      </c>
      <c r="AE206" s="82"/>
      <c r="AF206" s="17" t="str">
        <f t="shared" si="1"/>
        <v>-</v>
      </c>
      <c r="AG206" s="81" t="str">
        <f>IF($U206="","-",AD206+Timeframes!$E$3)</f>
        <v>-</v>
      </c>
      <c r="AH206" s="82"/>
      <c r="AI206" s="17" t="str">
        <f t="shared" si="2"/>
        <v>-</v>
      </c>
      <c r="AJ206" s="81" t="str">
        <f>IF($U206="","-",AG206+Timeframes!$F$3)</f>
        <v>-</v>
      </c>
      <c r="AK206" s="82"/>
      <c r="AL206" s="17" t="str">
        <f t="shared" si="3"/>
        <v>-</v>
      </c>
      <c r="AM206" s="81" t="str">
        <f>IF($U206="","-",AJ206+Timeframes!$G$3)</f>
        <v>-</v>
      </c>
      <c r="AN206" s="82"/>
      <c r="AO206" s="17" t="str">
        <f t="shared" si="4"/>
        <v>-</v>
      </c>
      <c r="AP206" s="81" t="str">
        <f>IF($U206="","-",AM206+Timeframes!$H$3)</f>
        <v>-</v>
      </c>
      <c r="AQ206" s="82"/>
      <c r="AR206" s="82"/>
    </row>
    <row r="207" ht="15.75" customHeight="1">
      <c r="A207" s="36">
        <v>206.0</v>
      </c>
      <c r="B207" s="36" t="str">
        <f>LOOKUP($A207,Students!$A$4:$A$1016,Students!$C$4:$C$1016)</f>
        <v>Aaron</v>
      </c>
      <c r="C207" s="36" t="str">
        <f>LOOKUP($A207,Students!$A$4:$A$1016,Students!$D$4:$D$1016)</f>
        <v/>
      </c>
      <c r="D207" s="36" t="str">
        <f>LOOKUP($A207,Students!$A$4:$A$1016,Students!$E$4:$E$1016)</f>
        <v>Engle</v>
      </c>
      <c r="E207" s="36" t="str">
        <f>LOOKUP($A207,Students!$A$4:$A1207,Students!$F$4:$F$1016)</f>
        <v/>
      </c>
      <c r="F207" s="49"/>
      <c r="G207" t="str">
        <f t="shared" si="5"/>
        <v>Aaron Engle</v>
      </c>
      <c r="H207" t="str">
        <f>Lookup($A207, Students!$A$4:$A$1016,Students!$K$4:$K$1016)</f>
        <v>Seattle</v>
      </c>
      <c r="I207" s="54" t="str">
        <f>Lookup($A207, Students!$A$4:$A$1016,Students!$H$4:$H1207)</f>
        <v>Dropped</v>
      </c>
      <c r="J207" s="54" t="str">
        <f>Lookup($A207, Students!$A$4:$A$1016,Students!$O$4:$O$1016)</f>
        <v>Adult</v>
      </c>
      <c r="K207" s="117" t="str">
        <f>Lookup($A207, Students!$A$4:$A$1016,Students!$N$4:$N$1016)</f>
        <v>1D</v>
      </c>
      <c r="L207" t="str">
        <f>Lookup($A207, Students!$A$4:$A$1016,Students!$M$4:$M$1016)</f>
        <v>WB</v>
      </c>
      <c r="M207" t="str">
        <f>Lookup($A207, Students!$A$4:$A$1016,Students!$AT$4:$AT$1016)</f>
        <v>Attorney</v>
      </c>
      <c r="N207" s="71">
        <f>Lookup($A207, Students!$A$4:$A$1016,Students!$P$4:$P$1016)</f>
        <v>27931</v>
      </c>
      <c r="O207" s="72">
        <f t="shared" si="6"/>
        <v>42917</v>
      </c>
      <c r="P207">
        <f>Lookup($A207, Students!$A$4:$A$1016,Students!$Q$4:$Q$1016)</f>
        <v>41</v>
      </c>
      <c r="U207" s="71">
        <f>Lookup($A207, Students!$A$4:$A$1016,Students!$G$4:$G$1016)</f>
        <v>42521</v>
      </c>
      <c r="V207" s="76">
        <f t="shared" si="7"/>
        <v>5</v>
      </c>
      <c r="W207" s="76">
        <f t="shared" si="8"/>
        <v>2016</v>
      </c>
      <c r="X207" s="81">
        <f>IF($U207="","-",U207+Timeframes!$B$3)</f>
        <v>42566</v>
      </c>
      <c r="Y207" s="82"/>
      <c r="Z207" s="17" t="str">
        <f t="shared" si="9"/>
        <v>-</v>
      </c>
      <c r="AA207" s="81">
        <f>IF($U207="","-",X207+Timeframes!$C$3)</f>
        <v>42611</v>
      </c>
      <c r="AB207" s="82"/>
      <c r="AC207" s="17" t="str">
        <f t="shared" si="10"/>
        <v>-</v>
      </c>
      <c r="AD207" s="81">
        <f>IF($U207="","-",AA207+Timeframes!$D$3)</f>
        <v>42671</v>
      </c>
      <c r="AE207" s="82"/>
      <c r="AF207" s="17" t="str">
        <f t="shared" si="1"/>
        <v>-</v>
      </c>
      <c r="AG207" s="81">
        <f>IF($U207="","-",AD207+Timeframes!$E$3)</f>
        <v>42731</v>
      </c>
      <c r="AH207" s="82"/>
      <c r="AI207" s="17" t="str">
        <f t="shared" si="2"/>
        <v>-</v>
      </c>
      <c r="AJ207" s="81">
        <f>IF($U207="","-",AG207+Timeframes!$F$3)</f>
        <v>42911</v>
      </c>
      <c r="AK207" s="82"/>
      <c r="AL207" s="17" t="str">
        <f t="shared" si="3"/>
        <v>-</v>
      </c>
      <c r="AM207" s="81">
        <f>IF($U207="","-",AJ207+Timeframes!$G$3)</f>
        <v>43091</v>
      </c>
      <c r="AN207" s="82"/>
      <c r="AO207" s="17" t="str">
        <f t="shared" si="4"/>
        <v>-</v>
      </c>
      <c r="AP207" s="81">
        <f>IF($U207="","-",AM207+Timeframes!$H$3)</f>
        <v>43271</v>
      </c>
      <c r="AQ207" s="82"/>
      <c r="AR207" s="82"/>
    </row>
    <row r="208" ht="15.75" hidden="1" customHeight="1">
      <c r="A208" s="36">
        <v>207.0</v>
      </c>
      <c r="B208" s="36" t="str">
        <f>LOOKUP($A208,Students!$A$4:$A$1016,Students!$C$4:$C$1016)</f>
        <v>Michal</v>
      </c>
      <c r="C208" s="36" t="str">
        <f>LOOKUP($A208,Students!$A$4:$A$1016,Students!$D$4:$D$1016)</f>
        <v/>
      </c>
      <c r="D208" s="36" t="str">
        <f>LOOKUP($A208,Students!$A$4:$A$1016,Students!$E$4:$E$1016)</f>
        <v>Friedrich</v>
      </c>
      <c r="E208" s="36" t="str">
        <f>LOOKUP($A208,Students!$A$4:$A1208,Students!$F$4:$F$1016)</f>
        <v/>
      </c>
      <c r="F208" s="49"/>
      <c r="G208" t="str">
        <f t="shared" si="5"/>
        <v>Michal Friedrich</v>
      </c>
      <c r="H208" t="str">
        <f>Lookup($A208, Students!$A$4:$A$1016,Students!$K$4:$K$1016)</f>
        <v>Seattle</v>
      </c>
      <c r="I208" s="54" t="str">
        <f>Lookup($A208, Students!$A$4:$A$1016,Students!$H$4:$H1208)</f>
        <v>Active</v>
      </c>
      <c r="J208" s="54" t="str">
        <f>Lookup($A208, Students!$A$4:$A$1016,Students!$O$4:$O$1016)</f>
        <v>Instructor</v>
      </c>
      <c r="K208" t="str">
        <f>Lookup($A208, Students!$A$4:$A$1016,Students!$N$4:$N$1016)</f>
        <v>3D</v>
      </c>
      <c r="L208" t="str">
        <f>Lookup($A208, Students!$A$4:$A$1016,Students!$M$4:$M$1016)</f>
        <v>2D</v>
      </c>
      <c r="M208" t="str">
        <f>Lookup($A208, Students!$A$4:$A$1016,Students!$AT$4:$AT$1016)</f>
        <v>Dentist</v>
      </c>
      <c r="N208" s="71" t="str">
        <f>Lookup($A208, Students!$A$4:$A$1016,Students!$P$4:$P$1016)</f>
        <v/>
      </c>
      <c r="O208" s="72">
        <f t="shared" si="6"/>
        <v>42917</v>
      </c>
      <c r="P208">
        <f>Lookup($A208, Students!$A$4:$A$1016,Students!$Q$4:$Q$1016)</f>
        <v>117</v>
      </c>
      <c r="U208" s="71" t="str">
        <f>Lookup($A208, Students!$A$4:$A$1016,Students!$G$4:$G$1016)</f>
        <v/>
      </c>
      <c r="V208" s="76">
        <f t="shared" si="7"/>
        <v>12</v>
      </c>
      <c r="W208" s="76">
        <f t="shared" si="8"/>
        <v>1899</v>
      </c>
      <c r="X208" s="81" t="str">
        <f>IF($U208="","-",U208+Timeframes!$B$3)</f>
        <v>-</v>
      </c>
      <c r="Y208" s="82"/>
      <c r="Z208" s="17" t="str">
        <f t="shared" si="9"/>
        <v>-</v>
      </c>
      <c r="AA208" s="81" t="str">
        <f>IF($U208="","-",X208+Timeframes!$C$3)</f>
        <v>-</v>
      </c>
      <c r="AB208" s="82"/>
      <c r="AC208" s="17" t="str">
        <f t="shared" si="10"/>
        <v>-</v>
      </c>
      <c r="AD208" s="81" t="str">
        <f>IF($U208="","-",AA208+Timeframes!$D$3)</f>
        <v>-</v>
      </c>
      <c r="AE208" s="82"/>
      <c r="AF208" s="17" t="str">
        <f t="shared" si="1"/>
        <v>-</v>
      </c>
      <c r="AG208" s="81" t="str">
        <f>IF($U208="","-",AD208+Timeframes!$E$3)</f>
        <v>-</v>
      </c>
      <c r="AH208" s="82"/>
      <c r="AI208" s="17" t="str">
        <f t="shared" si="2"/>
        <v>-</v>
      </c>
      <c r="AJ208" s="81" t="str">
        <f>IF($U208="","-",AG208+Timeframes!$F$3)</f>
        <v>-</v>
      </c>
      <c r="AK208" s="82"/>
      <c r="AL208" s="17" t="str">
        <f t="shared" si="3"/>
        <v>-</v>
      </c>
      <c r="AM208" s="81" t="str">
        <f>IF($U208="","-",AJ208+Timeframes!$G$3)</f>
        <v>-</v>
      </c>
      <c r="AN208" s="82"/>
      <c r="AO208" s="17" t="str">
        <f t="shared" si="4"/>
        <v>-</v>
      </c>
      <c r="AP208" s="81" t="str">
        <f>IF($U208="","-",AM208+Timeframes!$H$3)</f>
        <v>-</v>
      </c>
      <c r="AQ208" s="82"/>
      <c r="AR208" s="82"/>
    </row>
    <row r="209" ht="15.75" hidden="1" customHeight="1">
      <c r="A209" s="36">
        <v>208.0</v>
      </c>
      <c r="B209" s="36" t="str">
        <f>LOOKUP($A209,Students!$A$4:$A$1016,Students!$C$4:$C$1016)</f>
        <v>Greg</v>
      </c>
      <c r="C209" s="36" t="str">
        <f>LOOKUP($A209,Students!$A$4:$A$1016,Students!$D$4:$D$1016)</f>
        <v/>
      </c>
      <c r="D209" s="36" t="str">
        <f>LOOKUP($A209,Students!$A$4:$A$1016,Students!$E$4:$E$1016)</f>
        <v>Martin</v>
      </c>
      <c r="E209" s="36" t="str">
        <f>LOOKUP($A209,Students!$A$4:$A1209,Students!$F$4:$F$1016)</f>
        <v/>
      </c>
      <c r="F209" s="49"/>
      <c r="G209" t="str">
        <f t="shared" si="5"/>
        <v>Greg Martin</v>
      </c>
      <c r="H209" t="str">
        <f>Lookup($A209, Students!$A$4:$A$1016,Students!$K$4:$K$1016)</f>
        <v>Seattle</v>
      </c>
      <c r="I209" s="54" t="str">
        <f>Lookup($A209, Students!$A$4:$A$1016,Students!$H$4:$H1209)</f>
        <v>Active</v>
      </c>
      <c r="J209" s="54" t="str">
        <f>Lookup($A209, Students!$A$4:$A$1016,Students!$O$4:$O$1016)</f>
        <v>Instructor</v>
      </c>
      <c r="K209" t="str">
        <f>Lookup($A209, Students!$A$4:$A$1016,Students!$N$4:$N$1016)</f>
        <v>4D</v>
      </c>
      <c r="L209" t="str">
        <f>Lookup($A209, Students!$A$4:$A$1016,Students!$M$4:$M$1016)</f>
        <v>3D</v>
      </c>
      <c r="M209" t="str">
        <f>Lookup($A209, Students!$A$4:$A$1016,Students!$AT$4:$AT$1016)</f>
        <v>Instructional Assistant</v>
      </c>
      <c r="N209" s="71">
        <f>Lookup($A209, Students!$A$4:$A$1016,Students!$P$4:$P$1016)</f>
        <v>30281</v>
      </c>
      <c r="O209" s="72">
        <f t="shared" si="6"/>
        <v>42917</v>
      </c>
      <c r="P209">
        <f>Lookup($A209, Students!$A$4:$A$1016,Students!$Q$4:$Q$1016)</f>
        <v>34</v>
      </c>
      <c r="U209" s="71">
        <f>Lookup($A209, Students!$A$4:$A$1016,Students!$G$4:$G$1016)</f>
        <v>38671</v>
      </c>
      <c r="V209" s="76">
        <f t="shared" si="7"/>
        <v>11</v>
      </c>
      <c r="W209" s="76">
        <f t="shared" si="8"/>
        <v>2005</v>
      </c>
      <c r="X209" s="81">
        <f>IF($U209="","-",U209+Timeframes!$B$3)</f>
        <v>38716</v>
      </c>
      <c r="Y209" s="82"/>
      <c r="Z209" s="17" t="str">
        <f t="shared" si="9"/>
        <v>-</v>
      </c>
      <c r="AA209" s="81">
        <f>IF($U209="","-",X209+Timeframes!$C$3)</f>
        <v>38761</v>
      </c>
      <c r="AB209" s="82"/>
      <c r="AC209" s="17" t="str">
        <f t="shared" si="10"/>
        <v>-</v>
      </c>
      <c r="AD209" s="81">
        <f>IF($U209="","-",AA209+Timeframes!$D$3)</f>
        <v>38821</v>
      </c>
      <c r="AE209" s="82"/>
      <c r="AF209" s="17" t="str">
        <f t="shared" si="1"/>
        <v>-</v>
      </c>
      <c r="AG209" s="81">
        <f>IF($U209="","-",AD209+Timeframes!$E$3)</f>
        <v>38881</v>
      </c>
      <c r="AH209" s="82"/>
      <c r="AI209" s="17" t="str">
        <f t="shared" si="2"/>
        <v>-</v>
      </c>
      <c r="AJ209" s="81">
        <f>IF($U209="","-",AG209+Timeframes!$F$3)</f>
        <v>39061</v>
      </c>
      <c r="AK209" s="82"/>
      <c r="AL209" s="17" t="str">
        <f t="shared" si="3"/>
        <v>-</v>
      </c>
      <c r="AM209" s="81">
        <f>IF($U209="","-",AJ209+Timeframes!$G$3)</f>
        <v>39241</v>
      </c>
      <c r="AN209" s="82"/>
      <c r="AO209" s="17" t="str">
        <f t="shared" si="4"/>
        <v>-</v>
      </c>
      <c r="AP209" s="81">
        <f>IF($U209="","-",AM209+Timeframes!$H$3)</f>
        <v>39421</v>
      </c>
      <c r="AQ209" s="82"/>
      <c r="AR209" s="82"/>
    </row>
    <row r="210" ht="15.75" customHeight="1">
      <c r="A210" s="36">
        <v>209.0</v>
      </c>
      <c r="B210" s="36" t="str">
        <f>LOOKUP($A210,Students!$A$4:$A$1016,Students!$C$4:$C$1016)</f>
        <v>Michael</v>
      </c>
      <c r="C210" s="36" t="str">
        <f>LOOKUP($A210,Students!$A$4:$A$1016,Students!$D$4:$D$1016)</f>
        <v/>
      </c>
      <c r="D210" s="36" t="str">
        <f>LOOKUP($A210,Students!$A$4:$A$1016,Students!$E$4:$E$1016)</f>
        <v>Nagueb</v>
      </c>
      <c r="E210" s="36" t="str">
        <f>LOOKUP($A210,Students!$A$4:$A1210,Students!$F$4:$F$1016)</f>
        <v/>
      </c>
      <c r="F210" s="49"/>
      <c r="G210" t="str">
        <f t="shared" si="5"/>
        <v>Michael Nagueb</v>
      </c>
      <c r="H210" t="str">
        <f>Lookup($A210, Students!$A$4:$A$1016,Students!$K$4:$K$1016)</f>
        <v>Seattle</v>
      </c>
      <c r="I210" s="54" t="str">
        <f>Lookup($A210, Students!$A$4:$A$1016,Students!$H$4:$H1210)</f>
        <v>Dropped</v>
      </c>
      <c r="J210" s="54" t="str">
        <f>Lookup($A210, Students!$A$4:$A$1016,Students!$O$4:$O$1016)</f>
        <v>Adult</v>
      </c>
      <c r="K210" s="117" t="str">
        <f>Lookup($A210, Students!$A$4:$A$1016,Students!$N$4:$N$1016)</f>
        <v>1D</v>
      </c>
      <c r="L210" t="str">
        <f>Lookup($A210, Students!$A$4:$A$1016,Students!$M$4:$M$1016)</f>
        <v>5S</v>
      </c>
      <c r="M210" t="str">
        <f>Lookup($A210, Students!$A$4:$A$1016,Students!$AT$4:$AT$1016)</f>
        <v/>
      </c>
      <c r="N210" s="71">
        <f>Lookup($A210, Students!$A$4:$A$1016,Students!$P$4:$P$1016)</f>
        <v>30118</v>
      </c>
      <c r="O210" s="72">
        <f t="shared" si="6"/>
        <v>42917</v>
      </c>
      <c r="P210">
        <f>Lookup($A210, Students!$A$4:$A$1016,Students!$Q$4:$Q$1016)</f>
        <v>35</v>
      </c>
      <c r="U210" s="71" t="str">
        <f>Lookup($A210, Students!$A$4:$A$1016,Students!$G$4:$G$1016)</f>
        <v/>
      </c>
      <c r="V210" s="76">
        <f t="shared" si="7"/>
        <v>12</v>
      </c>
      <c r="W210" s="76">
        <f t="shared" si="8"/>
        <v>1899</v>
      </c>
      <c r="X210" s="81" t="str">
        <f>IF($U210="","-",U210+Timeframes!$B$3)</f>
        <v>-</v>
      </c>
      <c r="Y210" s="82"/>
      <c r="Z210" s="17" t="str">
        <f t="shared" si="9"/>
        <v>-</v>
      </c>
      <c r="AA210" s="81" t="str">
        <f>IF($U210="","-",X210+Timeframes!$C$3)</f>
        <v>-</v>
      </c>
      <c r="AB210" s="82"/>
      <c r="AC210" s="17" t="str">
        <f t="shared" si="10"/>
        <v>-</v>
      </c>
      <c r="AD210" s="81" t="str">
        <f>IF($U210="","-",AA210+Timeframes!$D$3)</f>
        <v>-</v>
      </c>
      <c r="AE210" s="82"/>
      <c r="AF210" s="17" t="str">
        <f t="shared" si="1"/>
        <v>-</v>
      </c>
      <c r="AG210" s="81" t="str">
        <f>IF($U210="","-",AD210+Timeframes!$E$3)</f>
        <v>-</v>
      </c>
      <c r="AH210" s="82"/>
      <c r="AI210" s="17" t="str">
        <f t="shared" si="2"/>
        <v>-</v>
      </c>
      <c r="AJ210" s="81" t="str">
        <f>IF($U210="","-",AG210+Timeframes!$F$3)</f>
        <v>-</v>
      </c>
      <c r="AK210" s="82"/>
      <c r="AL210" s="17" t="str">
        <f t="shared" si="3"/>
        <v>-</v>
      </c>
      <c r="AM210" s="81" t="str">
        <f>IF($U210="","-",AJ210+Timeframes!$G$3)</f>
        <v>-</v>
      </c>
      <c r="AN210" s="82"/>
      <c r="AO210" s="17" t="str">
        <f t="shared" si="4"/>
        <v>-</v>
      </c>
      <c r="AP210" s="81" t="str">
        <f>IF($U210="","-",AM210+Timeframes!$H$3)</f>
        <v>-</v>
      </c>
      <c r="AQ210" s="82"/>
      <c r="AR210" s="82"/>
    </row>
    <row r="211" ht="15.75" customHeight="1">
      <c r="A211" s="36">
        <v>210.0</v>
      </c>
      <c r="B211" s="36" t="str">
        <f>LOOKUP($A211,Students!$A$4:$A$1016,Students!$C$4:$C$1016)</f>
        <v>Pouyan</v>
      </c>
      <c r="C211" s="36" t="str">
        <f>LOOKUP($A211,Students!$A$4:$A$1016,Students!$D$4:$D$1016)</f>
        <v/>
      </c>
      <c r="D211" s="36" t="str">
        <f>LOOKUP($A211,Students!$A$4:$A$1016,Students!$E$4:$E$1016)</f>
        <v>Dadfarnia</v>
      </c>
      <c r="E211" s="36" t="str">
        <f>LOOKUP($A211,Students!$A$4:$A1211,Students!$F$4:$F$1016)</f>
        <v/>
      </c>
      <c r="F211" s="49"/>
      <c r="G211" t="str">
        <f t="shared" si="5"/>
        <v>Pouyan Dadfarnia</v>
      </c>
      <c r="H211" t="str">
        <f>Lookup($A211, Students!$A$4:$A$1016,Students!$K$4:$K$1016)</f>
        <v>Kirkland</v>
      </c>
      <c r="I211" s="54" t="str">
        <f>Lookup($A211, Students!$A$4:$A$1016,Students!$H$4:$H1211)</f>
        <v>Dropped</v>
      </c>
      <c r="J211" s="54" t="str">
        <f>Lookup($A211, Students!$A$4:$A$1016,Students!$O$4:$O$1016)</f>
        <v>Child</v>
      </c>
      <c r="K211" s="117" t="str">
        <f>Lookup($A211, Students!$A$4:$A$1016,Students!$N$4:$N$1016)</f>
        <v>1D</v>
      </c>
      <c r="L211" t="str">
        <f>Lookup($A211, Students!$A$4:$A$1016,Students!$M$4:$M$1016)</f>
        <v>WB</v>
      </c>
      <c r="M211" t="str">
        <f>Lookup($A211, Students!$A$4:$A$1016,Students!$AT$4:$AT$1016)</f>
        <v>Student</v>
      </c>
      <c r="N211" s="71">
        <f>Lookup($A211, Students!$A$4:$A$1016,Students!$P$4:$P$1016)</f>
        <v>41158</v>
      </c>
      <c r="O211" s="72">
        <f t="shared" si="6"/>
        <v>42917</v>
      </c>
      <c r="P211">
        <f>Lookup($A211, Students!$A$4:$A$1016,Students!$Q$4:$Q$1016)</f>
        <v>4</v>
      </c>
      <c r="U211" s="71">
        <f>Lookup($A211, Students!$A$4:$A$1016,Students!$G$4:$G$1016)</f>
        <v>42528</v>
      </c>
      <c r="V211" s="76">
        <f t="shared" si="7"/>
        <v>6</v>
      </c>
      <c r="W211" s="76">
        <f t="shared" si="8"/>
        <v>2016</v>
      </c>
      <c r="X211" s="81">
        <f>IF($U211="","-",U211+Timeframes!$B$3)</f>
        <v>42573</v>
      </c>
      <c r="Y211" s="82"/>
      <c r="Z211" s="17" t="str">
        <f t="shared" si="9"/>
        <v>-</v>
      </c>
      <c r="AA211" s="81">
        <f>IF($U211="","-",X211+Timeframes!$C$3)</f>
        <v>42618</v>
      </c>
      <c r="AB211" s="82"/>
      <c r="AC211" s="17" t="str">
        <f t="shared" si="10"/>
        <v>-</v>
      </c>
      <c r="AD211" s="81">
        <f>IF($U211="","-",AA211+Timeframes!$D$3)</f>
        <v>42678</v>
      </c>
      <c r="AE211" s="82"/>
      <c r="AF211" s="17" t="str">
        <f t="shared" si="1"/>
        <v>-</v>
      </c>
      <c r="AG211" s="81">
        <f>IF($U211="","-",AD211+Timeframes!$E$3)</f>
        <v>42738</v>
      </c>
      <c r="AH211" s="82"/>
      <c r="AI211" s="17" t="str">
        <f t="shared" si="2"/>
        <v>-</v>
      </c>
      <c r="AJ211" s="81">
        <f>IF($U211="","-",AG211+Timeframes!$F$3)</f>
        <v>42918</v>
      </c>
      <c r="AK211" s="82"/>
      <c r="AL211" s="17" t="str">
        <f t="shared" si="3"/>
        <v>-</v>
      </c>
      <c r="AM211" s="81">
        <f>IF($U211="","-",AJ211+Timeframes!$G$3)</f>
        <v>43098</v>
      </c>
      <c r="AN211" s="82"/>
      <c r="AO211" s="17" t="str">
        <f t="shared" si="4"/>
        <v>-</v>
      </c>
      <c r="AP211" s="81">
        <f>IF($U211="","-",AM211+Timeframes!$H$3)</f>
        <v>43278</v>
      </c>
      <c r="AQ211" s="82"/>
      <c r="AR211" s="82"/>
    </row>
    <row r="212" ht="15.75" customHeight="1">
      <c r="A212" s="36">
        <v>211.0</v>
      </c>
      <c r="B212" s="36" t="str">
        <f>LOOKUP($A212,Students!$A$4:$A$1016,Students!$C$4:$C$1016)</f>
        <v>Parsa</v>
      </c>
      <c r="C212" s="36" t="str">
        <f>LOOKUP($A212,Students!$A$4:$A$1016,Students!$D$4:$D$1016)</f>
        <v/>
      </c>
      <c r="D212" s="36" t="str">
        <f>LOOKUP($A212,Students!$A$4:$A$1016,Students!$E$4:$E$1016)</f>
        <v>Dadfarnia</v>
      </c>
      <c r="E212" s="36" t="str">
        <f>LOOKUP($A212,Students!$A$4:$A1212,Students!$F$4:$F$1016)</f>
        <v/>
      </c>
      <c r="F212" s="49"/>
      <c r="G212" t="str">
        <f t="shared" si="5"/>
        <v>Parsa Dadfarnia</v>
      </c>
      <c r="H212" t="str">
        <f>Lookup($A212, Students!$A$4:$A$1016,Students!$K$4:$K$1016)</f>
        <v>Kirkland</v>
      </c>
      <c r="I212" s="54" t="str">
        <f>Lookup($A212, Students!$A$4:$A$1016,Students!$H$4:$H1212)</f>
        <v>Active</v>
      </c>
      <c r="J212" s="54" t="str">
        <f>Lookup($A212, Students!$A$4:$A$1016,Students!$O$4:$O$1016)</f>
        <v>Child</v>
      </c>
      <c r="K212" s="117" t="str">
        <f>Lookup($A212, Students!$A$4:$A$1016,Students!$N$4:$N$1016)</f>
        <v>1D</v>
      </c>
      <c r="L212" t="str">
        <f>Lookup($A212, Students!$A$4:$A$1016,Students!$M$4:$M$1016)</f>
        <v>2S</v>
      </c>
      <c r="M212" t="str">
        <f>Lookup($A212, Students!$A$4:$A$1016,Students!$AT$4:$AT$1016)</f>
        <v>Student</v>
      </c>
      <c r="N212" s="71">
        <f>Lookup($A212, Students!$A$4:$A$1016,Students!$P$4:$P$1016)</f>
        <v>39886</v>
      </c>
      <c r="O212" s="72">
        <f t="shared" si="6"/>
        <v>42917</v>
      </c>
      <c r="P212">
        <f>Lookup($A212, Students!$A$4:$A$1016,Students!$Q$4:$Q$1016)</f>
        <v>8</v>
      </c>
      <c r="U212" s="71">
        <f>Lookup($A212, Students!$A$4:$A$1016,Students!$G$4:$G$1016)</f>
        <v>42528</v>
      </c>
      <c r="V212" s="76">
        <f t="shared" si="7"/>
        <v>6</v>
      </c>
      <c r="W212" s="76">
        <f t="shared" si="8"/>
        <v>2016</v>
      </c>
      <c r="X212" s="81">
        <f>IF($U212="","-",U212+Timeframes!$B$3)</f>
        <v>42573</v>
      </c>
      <c r="Y212" s="82"/>
      <c r="Z212" s="17" t="str">
        <f t="shared" si="9"/>
        <v>-</v>
      </c>
      <c r="AA212" s="81">
        <f>IF($U212="","-",X212+Timeframes!$C$3)</f>
        <v>42618</v>
      </c>
      <c r="AB212" s="82"/>
      <c r="AC212" s="17" t="str">
        <f t="shared" si="10"/>
        <v>-</v>
      </c>
      <c r="AD212" s="81">
        <f>IF($U212="","-",AA212+Timeframes!$D$3)</f>
        <v>42678</v>
      </c>
      <c r="AE212" s="82"/>
      <c r="AF212" s="17" t="str">
        <f t="shared" si="1"/>
        <v>-</v>
      </c>
      <c r="AG212" s="81">
        <f>IF($U212="","-",AD212+Timeframes!$E$3)</f>
        <v>42738</v>
      </c>
      <c r="AH212" s="82"/>
      <c r="AI212" s="17" t="str">
        <f t="shared" si="2"/>
        <v>-</v>
      </c>
      <c r="AJ212" s="81">
        <f>IF($U212="","-",AG212+Timeframes!$F$3)</f>
        <v>42918</v>
      </c>
      <c r="AK212" s="82"/>
      <c r="AL212" s="17" t="str">
        <f t="shared" si="3"/>
        <v>-</v>
      </c>
      <c r="AM212" s="81">
        <f>IF($U212="","-",AJ212+Timeframes!$G$3)</f>
        <v>43098</v>
      </c>
      <c r="AN212" s="82"/>
      <c r="AO212" s="17" t="str">
        <f t="shared" si="4"/>
        <v>-</v>
      </c>
      <c r="AP212" s="81">
        <f>IF($U212="","-",AM212+Timeframes!$H$3)</f>
        <v>43278</v>
      </c>
      <c r="AQ212" s="82"/>
      <c r="AR212" s="82"/>
    </row>
    <row r="213" ht="15.75" customHeight="1">
      <c r="A213" s="36">
        <v>212.0</v>
      </c>
      <c r="B213" s="36" t="str">
        <f>LOOKUP($A213,Students!$A$4:$A$1016,Students!$C$4:$C$1016)</f>
        <v>Samhitha</v>
      </c>
      <c r="C213" s="36" t="str">
        <f>LOOKUP($A213,Students!$A$4:$A$1016,Students!$D$4:$D$1016)</f>
        <v/>
      </c>
      <c r="D213" s="36" t="str">
        <f>LOOKUP($A213,Students!$A$4:$A$1016,Students!$E$4:$E$1016)</f>
        <v>Gowda</v>
      </c>
      <c r="E213" s="36" t="str">
        <f>LOOKUP($A213,Students!$A$4:$A1213,Students!$F$4:$F$1016)</f>
        <v/>
      </c>
      <c r="F213" s="49"/>
      <c r="G213" t="str">
        <f t="shared" si="5"/>
        <v>Samhitha Gowda</v>
      </c>
      <c r="H213" t="str">
        <f>Lookup($A213, Students!$A$4:$A$1016,Students!$K$4:$K$1016)</f>
        <v>Kirkland</v>
      </c>
      <c r="I213" s="54" t="str">
        <f>Lookup($A213, Students!$A$4:$A$1016,Students!$H$4:$H1213)</f>
        <v>Dropped</v>
      </c>
      <c r="J213" s="54" t="str">
        <f>Lookup($A213, Students!$A$4:$A$1016,Students!$O$4:$O$1016)</f>
        <v>Junior</v>
      </c>
      <c r="K213" s="117" t="str">
        <f>Lookup($A213, Students!$A$4:$A$1016,Students!$N$4:$N$1016)</f>
        <v>1D</v>
      </c>
      <c r="L213" t="str">
        <f>Lookup($A213, Students!$A$4:$A$1016,Students!$M$4:$M$1016)</f>
        <v>WB</v>
      </c>
      <c r="M213" t="str">
        <f>Lookup($A213, Students!$A$4:$A$1016,Students!$AT$4:$AT$1016)</f>
        <v>Student</v>
      </c>
      <c r="N213" s="71">
        <f>Lookup($A213, Students!$A$4:$A$1016,Students!$P$4:$P$1016)</f>
        <v>39430</v>
      </c>
      <c r="O213" s="72">
        <f t="shared" si="6"/>
        <v>42917</v>
      </c>
      <c r="P213">
        <f>Lookup($A213, Students!$A$4:$A$1016,Students!$Q$4:$Q$1016)</f>
        <v>9</v>
      </c>
      <c r="U213" s="71">
        <f>Lookup($A213, Students!$A$4:$A$1016,Students!$G$4:$G$1016)</f>
        <v>42527</v>
      </c>
      <c r="V213" s="76">
        <f t="shared" si="7"/>
        <v>6</v>
      </c>
      <c r="W213" s="76">
        <f t="shared" si="8"/>
        <v>2016</v>
      </c>
      <c r="X213" s="81">
        <f>IF($U213="","-",U213+Timeframes!$B$3)</f>
        <v>42572</v>
      </c>
      <c r="Y213" s="82"/>
      <c r="Z213" s="17" t="str">
        <f t="shared" si="9"/>
        <v>-</v>
      </c>
      <c r="AA213" s="81">
        <f>IF($U213="","-",X213+Timeframes!$C$3)</f>
        <v>42617</v>
      </c>
      <c r="AB213" s="82"/>
      <c r="AC213" s="17" t="str">
        <f t="shared" si="10"/>
        <v>-</v>
      </c>
      <c r="AD213" s="81">
        <f>IF($U213="","-",AA213+Timeframes!$D$3)</f>
        <v>42677</v>
      </c>
      <c r="AE213" s="82"/>
      <c r="AF213" s="17" t="str">
        <f t="shared" si="1"/>
        <v>-</v>
      </c>
      <c r="AG213" s="81">
        <f>IF($U213="","-",AD213+Timeframes!$E$3)</f>
        <v>42737</v>
      </c>
      <c r="AH213" s="82"/>
      <c r="AI213" s="17" t="str">
        <f t="shared" si="2"/>
        <v>-</v>
      </c>
      <c r="AJ213" s="81">
        <f>IF($U213="","-",AG213+Timeframes!$F$3)</f>
        <v>42917</v>
      </c>
      <c r="AK213" s="82"/>
      <c r="AL213" s="17" t="str">
        <f t="shared" si="3"/>
        <v>-</v>
      </c>
      <c r="AM213" s="81">
        <f>IF($U213="","-",AJ213+Timeframes!$G$3)</f>
        <v>43097</v>
      </c>
      <c r="AN213" s="82"/>
      <c r="AO213" s="17" t="str">
        <f t="shared" si="4"/>
        <v>-</v>
      </c>
      <c r="AP213" s="81">
        <f>IF($U213="","-",AM213+Timeframes!$H$3)</f>
        <v>43277</v>
      </c>
      <c r="AQ213" s="82"/>
      <c r="AR213" s="82"/>
    </row>
    <row r="214" ht="15.75" customHeight="1">
      <c r="A214" s="36">
        <v>213.0</v>
      </c>
      <c r="B214" s="36" t="str">
        <f>LOOKUP($A214,Students!$A$4:$A$1016,Students!$C$4:$C$1016)</f>
        <v>Aditya</v>
      </c>
      <c r="C214" s="36" t="str">
        <f>LOOKUP($A214,Students!$A$4:$A$1016,Students!$D$4:$D$1016)</f>
        <v/>
      </c>
      <c r="D214" s="36" t="str">
        <f>LOOKUP($A214,Students!$A$4:$A$1016,Students!$E$4:$E$1016)</f>
        <v>Sudhir</v>
      </c>
      <c r="E214" s="36" t="str">
        <f>LOOKUP($A214,Students!$A$4:$A1214,Students!$F$4:$F$1016)</f>
        <v/>
      </c>
      <c r="F214" s="49"/>
      <c r="G214" t="str">
        <f t="shared" si="5"/>
        <v>Aditya Sudhir</v>
      </c>
      <c r="H214" t="str">
        <f>Lookup($A214, Students!$A$4:$A$1016,Students!$K$4:$K$1016)</f>
        <v>Kirkland</v>
      </c>
      <c r="I214" s="54" t="str">
        <f>Lookup($A214, Students!$A$4:$A$1016,Students!$H$4:$H1214)</f>
        <v>Dropped</v>
      </c>
      <c r="J214" s="54" t="str">
        <f>Lookup($A214, Students!$A$4:$A$1016,Students!$O$4:$O$1016)</f>
        <v>Child</v>
      </c>
      <c r="K214" s="117" t="str">
        <f>Lookup($A214, Students!$A$4:$A$1016,Students!$N$4:$N$1016)</f>
        <v>1D</v>
      </c>
      <c r="L214" t="str">
        <f>Lookup($A214, Students!$A$4:$A$1016,Students!$M$4:$M$1016)</f>
        <v>WB</v>
      </c>
      <c r="M214" t="str">
        <f>Lookup($A214, Students!$A$4:$A$1016,Students!$AT$4:$AT$1016)</f>
        <v>Student</v>
      </c>
      <c r="N214" s="71">
        <f>Lookup($A214, Students!$A$4:$A$1016,Students!$P$4:$P$1016)</f>
        <v>40088</v>
      </c>
      <c r="O214" s="72">
        <f t="shared" si="6"/>
        <v>42917</v>
      </c>
      <c r="P214">
        <f>Lookup($A214, Students!$A$4:$A$1016,Students!$Q$4:$Q$1016)</f>
        <v>7</v>
      </c>
      <c r="U214" s="71">
        <f>Lookup($A214, Students!$A$4:$A$1016,Students!$G$4:$G$1016)</f>
        <v>42527</v>
      </c>
      <c r="V214" s="76">
        <f t="shared" si="7"/>
        <v>6</v>
      </c>
      <c r="W214" s="76">
        <f t="shared" si="8"/>
        <v>2016</v>
      </c>
      <c r="X214" s="81">
        <f>IF($U214="","-",U214+Timeframes!$B$3)</f>
        <v>42572</v>
      </c>
      <c r="Y214" s="82"/>
      <c r="Z214" s="17" t="str">
        <f t="shared" si="9"/>
        <v>-</v>
      </c>
      <c r="AA214" s="81">
        <f>IF($U214="","-",X214+Timeframes!$C$3)</f>
        <v>42617</v>
      </c>
      <c r="AB214" s="82"/>
      <c r="AC214" s="17" t="str">
        <f t="shared" si="10"/>
        <v>-</v>
      </c>
      <c r="AD214" s="81">
        <f>IF($U214="","-",AA214+Timeframes!$D$3)</f>
        <v>42677</v>
      </c>
      <c r="AE214" s="82"/>
      <c r="AF214" s="17" t="str">
        <f t="shared" si="1"/>
        <v>-</v>
      </c>
      <c r="AG214" s="81">
        <f>IF($U214="","-",AD214+Timeframes!$E$3)</f>
        <v>42737</v>
      </c>
      <c r="AH214" s="82"/>
      <c r="AI214" s="17" t="str">
        <f t="shared" si="2"/>
        <v>-</v>
      </c>
      <c r="AJ214" s="81">
        <f>IF($U214="","-",AG214+Timeframes!$F$3)</f>
        <v>42917</v>
      </c>
      <c r="AK214" s="82"/>
      <c r="AL214" s="17" t="str">
        <f t="shared" si="3"/>
        <v>-</v>
      </c>
      <c r="AM214" s="81">
        <f>IF($U214="","-",AJ214+Timeframes!$G$3)</f>
        <v>43097</v>
      </c>
      <c r="AN214" s="82"/>
      <c r="AO214" s="17" t="str">
        <f t="shared" si="4"/>
        <v>-</v>
      </c>
      <c r="AP214" s="81">
        <f>IF($U214="","-",AM214+Timeframes!$H$3)</f>
        <v>43277</v>
      </c>
      <c r="AQ214" s="82"/>
      <c r="AR214" s="82"/>
    </row>
    <row r="215" ht="15.75" customHeight="1">
      <c r="A215" s="36">
        <v>214.0</v>
      </c>
      <c r="B215" s="36" t="str">
        <f>LOOKUP($A215,Students!$A$4:$A$1016,Students!$C$4:$C$1016)</f>
        <v>Isha</v>
      </c>
      <c r="C215" s="36" t="str">
        <f>LOOKUP($A215,Students!$A$4:$A$1016,Students!$D$4:$D$1016)</f>
        <v/>
      </c>
      <c r="D215" s="36" t="str">
        <f>LOOKUP($A215,Students!$A$4:$A$1016,Students!$E$4:$E$1016)</f>
        <v>Sudhir</v>
      </c>
      <c r="E215" s="36" t="str">
        <f>LOOKUP($A215,Students!$A$4:$A1215,Students!$F$4:$F$1016)</f>
        <v/>
      </c>
      <c r="F215" s="49"/>
      <c r="G215" t="str">
        <f t="shared" si="5"/>
        <v>Isha Sudhir</v>
      </c>
      <c r="H215" t="str">
        <f>Lookup($A215, Students!$A$4:$A$1016,Students!$K$4:$K$1016)</f>
        <v>Kirkland</v>
      </c>
      <c r="I215" s="54" t="str">
        <f>Lookup($A215, Students!$A$4:$A$1016,Students!$H$4:$H1215)</f>
        <v>Dropped</v>
      </c>
      <c r="J215" s="54" t="str">
        <f>Lookup($A215, Students!$A$4:$A$1016,Students!$O$4:$O$1016)</f>
        <v>Junior</v>
      </c>
      <c r="K215" s="117" t="str">
        <f>Lookup($A215, Students!$A$4:$A$1016,Students!$N$4:$N$1016)</f>
        <v>1D</v>
      </c>
      <c r="L215" t="str">
        <f>Lookup($A215, Students!$A$4:$A$1016,Students!$M$4:$M$1016)</f>
        <v>WB</v>
      </c>
      <c r="M215" t="str">
        <f>Lookup($A215, Students!$A$4:$A$1016,Students!$AT$4:$AT$1016)</f>
        <v>Student</v>
      </c>
      <c r="N215" s="71">
        <f>Lookup($A215, Students!$A$4:$A$1016,Students!$P$4:$P$1016)</f>
        <v>39417</v>
      </c>
      <c r="O215" s="72">
        <f t="shared" si="6"/>
        <v>42917</v>
      </c>
      <c r="P215">
        <f>Lookup($A215, Students!$A$4:$A$1016,Students!$Q$4:$Q$1016)</f>
        <v>9</v>
      </c>
      <c r="U215" s="71">
        <f>Lookup($A215, Students!$A$4:$A$1016,Students!$G$4:$G$1016)</f>
        <v>42527</v>
      </c>
      <c r="V215" s="76">
        <f t="shared" si="7"/>
        <v>6</v>
      </c>
      <c r="W215" s="76">
        <f t="shared" si="8"/>
        <v>2016</v>
      </c>
      <c r="X215" s="81">
        <f>IF($U215="","-",U215+Timeframes!$B$3)</f>
        <v>42572</v>
      </c>
      <c r="Y215" s="82"/>
      <c r="Z215" s="17" t="str">
        <f t="shared" si="9"/>
        <v>-</v>
      </c>
      <c r="AA215" s="81">
        <f>IF($U215="","-",X215+Timeframes!$C$3)</f>
        <v>42617</v>
      </c>
      <c r="AB215" s="82"/>
      <c r="AC215" s="17" t="str">
        <f t="shared" si="10"/>
        <v>-</v>
      </c>
      <c r="AD215" s="81">
        <f>IF($U215="","-",AA215+Timeframes!$D$3)</f>
        <v>42677</v>
      </c>
      <c r="AE215" s="82"/>
      <c r="AF215" s="17" t="str">
        <f t="shared" si="1"/>
        <v>-</v>
      </c>
      <c r="AG215" s="81">
        <f>IF($U215="","-",AD215+Timeframes!$E$3)</f>
        <v>42737</v>
      </c>
      <c r="AH215" s="82"/>
      <c r="AI215" s="17" t="str">
        <f t="shared" si="2"/>
        <v>-</v>
      </c>
      <c r="AJ215" s="81">
        <f>IF($U215="","-",AG215+Timeframes!$F$3)</f>
        <v>42917</v>
      </c>
      <c r="AK215" s="82"/>
      <c r="AL215" s="17" t="str">
        <f t="shared" si="3"/>
        <v>-</v>
      </c>
      <c r="AM215" s="81">
        <f>IF($U215="","-",AJ215+Timeframes!$G$3)</f>
        <v>43097</v>
      </c>
      <c r="AN215" s="82"/>
      <c r="AO215" s="17" t="str">
        <f t="shared" si="4"/>
        <v>-</v>
      </c>
      <c r="AP215" s="81">
        <f>IF($U215="","-",AM215+Timeframes!$H$3)</f>
        <v>43277</v>
      </c>
      <c r="AQ215" s="82"/>
      <c r="AR215" s="82"/>
    </row>
    <row r="216" ht="15.75" customHeight="1">
      <c r="A216" s="36">
        <v>215.0</v>
      </c>
      <c r="B216" s="36" t="str">
        <f>LOOKUP($A216,Students!$A$4:$A$1016,Students!$C$4:$C$1016)</f>
        <v>Paukaun</v>
      </c>
      <c r="C216" s="36" t="str">
        <f>LOOKUP($A216,Students!$A$4:$A$1016,Students!$D$4:$D$1016)</f>
        <v/>
      </c>
      <c r="D216" s="36" t="str">
        <f>LOOKUP($A216,Students!$A$4:$A$1016,Students!$E$4:$E$1016)</f>
        <v>Dadfarnia</v>
      </c>
      <c r="E216" s="36" t="str">
        <f>LOOKUP($A216,Students!$A$4:$A1216,Students!$F$4:$F$1016)</f>
        <v/>
      </c>
      <c r="F216" s="49"/>
      <c r="G216" t="str">
        <f t="shared" si="5"/>
        <v>Paukaun Dadfarnia</v>
      </c>
      <c r="H216" t="str">
        <f>Lookup($A216, Students!$A$4:$A$1016,Students!$K$4:$K$1016)</f>
        <v>Kirkland</v>
      </c>
      <c r="I216" s="54" t="str">
        <f>Lookup($A216, Students!$A$4:$A$1016,Students!$H$4:$H1216)</f>
        <v>Dropped</v>
      </c>
      <c r="J216" s="54" t="str">
        <f>Lookup($A216, Students!$A$4:$A$1016,Students!$O$4:$O$1016)</f>
        <v>Child</v>
      </c>
      <c r="K216" s="117" t="str">
        <f>Lookup($A216, Students!$A$4:$A$1016,Students!$N$4:$N$1016)</f>
        <v>1D</v>
      </c>
      <c r="L216" t="str">
        <f>Lookup($A216, Students!$A$4:$A$1016,Students!$M$4:$M$1016)</f>
        <v>WB</v>
      </c>
      <c r="M216" t="str">
        <f>Lookup($A216, Students!$A$4:$A$1016,Students!$AT$4:$AT$1016)</f>
        <v>Student</v>
      </c>
      <c r="N216" s="71">
        <f>Lookup($A216, Students!$A$4:$A$1016,Students!$P$4:$P$1016)</f>
        <v>41158</v>
      </c>
      <c r="O216" s="72">
        <f t="shared" si="6"/>
        <v>42917</v>
      </c>
      <c r="P216">
        <f>Lookup($A216, Students!$A$4:$A$1016,Students!$Q$4:$Q$1016)</f>
        <v>4</v>
      </c>
      <c r="U216" s="71">
        <f>Lookup($A216, Students!$A$4:$A$1016,Students!$G$4:$G$1016)</f>
        <v>42528</v>
      </c>
      <c r="V216" s="76">
        <f t="shared" si="7"/>
        <v>6</v>
      </c>
      <c r="W216" s="76">
        <f t="shared" si="8"/>
        <v>2016</v>
      </c>
      <c r="X216" s="81">
        <f>IF($U216="","-",U216+Timeframes!$B$3)</f>
        <v>42573</v>
      </c>
      <c r="Y216" s="82"/>
      <c r="Z216" s="17" t="str">
        <f t="shared" si="9"/>
        <v>-</v>
      </c>
      <c r="AA216" s="81">
        <f>IF($U216="","-",X216+Timeframes!$C$3)</f>
        <v>42618</v>
      </c>
      <c r="AB216" s="82"/>
      <c r="AC216" s="17" t="str">
        <f t="shared" si="10"/>
        <v>-</v>
      </c>
      <c r="AD216" s="81">
        <f>IF($U216="","-",AA216+Timeframes!$D$3)</f>
        <v>42678</v>
      </c>
      <c r="AE216" s="82"/>
      <c r="AF216" s="17" t="str">
        <f t="shared" si="1"/>
        <v>-</v>
      </c>
      <c r="AG216" s="81">
        <f>IF($U216="","-",AD216+Timeframes!$E$3)</f>
        <v>42738</v>
      </c>
      <c r="AH216" s="82"/>
      <c r="AI216" s="17" t="str">
        <f t="shared" si="2"/>
        <v>-</v>
      </c>
      <c r="AJ216" s="81">
        <f>IF($U216="","-",AG216+Timeframes!$F$3)</f>
        <v>42918</v>
      </c>
      <c r="AK216" s="82"/>
      <c r="AL216" s="17" t="str">
        <f t="shared" si="3"/>
        <v>-</v>
      </c>
      <c r="AM216" s="81">
        <f>IF($U216="","-",AJ216+Timeframes!$G$3)</f>
        <v>43098</v>
      </c>
      <c r="AN216" s="82"/>
      <c r="AO216" s="17" t="str">
        <f t="shared" si="4"/>
        <v>-</v>
      </c>
      <c r="AP216" s="81">
        <f>IF($U216="","-",AM216+Timeframes!$H$3)</f>
        <v>43278</v>
      </c>
      <c r="AQ216" s="82"/>
      <c r="AR216" s="82"/>
    </row>
    <row r="217" ht="15.75" customHeight="1">
      <c r="A217" s="36">
        <v>216.0</v>
      </c>
      <c r="B217" s="36" t="str">
        <f>LOOKUP($A217,Students!$A$4:$A$1016,Students!$C$4:$C$1016)</f>
        <v>Joaquin</v>
      </c>
      <c r="C217" s="36" t="str">
        <f>LOOKUP($A217,Students!$A$4:$A$1016,Students!$D$4:$D$1016)</f>
        <v/>
      </c>
      <c r="D217" s="36" t="str">
        <f>LOOKUP($A217,Students!$A$4:$A$1016,Students!$E$4:$E$1016)</f>
        <v>Povarchik</v>
      </c>
      <c r="E217" s="36" t="str">
        <f>LOOKUP($A217,Students!$A$4:$A1217,Students!$F$4:$F$1016)</f>
        <v/>
      </c>
      <c r="F217" s="49"/>
      <c r="G217" t="str">
        <f t="shared" si="5"/>
        <v>Joaquin Povarchik</v>
      </c>
      <c r="H217" t="str">
        <f>Lookup($A217, Students!$A$4:$A$1016,Students!$K$4:$K$1016)</f>
        <v>Seattle</v>
      </c>
      <c r="I217" s="54" t="str">
        <f>Lookup($A217, Students!$A$4:$A$1016,Students!$H$4:$H1217)</f>
        <v>Active</v>
      </c>
      <c r="J217" s="54" t="str">
        <f>Lookup($A217, Students!$A$4:$A$1016,Students!$O$4:$O$1016)</f>
        <v>Junior</v>
      </c>
      <c r="K217" s="117" t="str">
        <f>Lookup($A217, Students!$A$4:$A$1016,Students!$N$4:$N$1016)</f>
        <v>1D</v>
      </c>
      <c r="L217" t="str">
        <f>Lookup($A217, Students!$A$4:$A$1016,Students!$M$4:$M$1016)</f>
        <v>3S</v>
      </c>
      <c r="M217" t="str">
        <f>Lookup($A217, Students!$A$4:$A$1016,Students!$AT$4:$AT$1016)</f>
        <v/>
      </c>
      <c r="N217" s="71">
        <f>Lookup($A217, Students!$A$4:$A$1016,Students!$P$4:$P$1016)</f>
        <v>39074</v>
      </c>
      <c r="O217" s="72">
        <f t="shared" si="6"/>
        <v>42917</v>
      </c>
      <c r="P217">
        <f>Lookup($A217, Students!$A$4:$A$1016,Students!$Q$4:$Q$1016)</f>
        <v>10</v>
      </c>
      <c r="U217" s="71">
        <f>Lookup($A217, Students!$A$4:$A$1016,Students!$G$4:$G$1016)</f>
        <v>42535</v>
      </c>
      <c r="V217" s="76">
        <f t="shared" si="7"/>
        <v>6</v>
      </c>
      <c r="W217" s="76">
        <f t="shared" si="8"/>
        <v>2016</v>
      </c>
      <c r="X217" s="81">
        <f>IF($U217="","-",U217+Timeframes!$B$3)</f>
        <v>42580</v>
      </c>
      <c r="Y217" s="82"/>
      <c r="Z217" s="17" t="str">
        <f t="shared" si="9"/>
        <v>-</v>
      </c>
      <c r="AA217" s="81">
        <f>IF($U217="","-",X217+Timeframes!$C$3)</f>
        <v>42625</v>
      </c>
      <c r="AB217" s="82"/>
      <c r="AC217" s="17" t="str">
        <f t="shared" si="10"/>
        <v>-</v>
      </c>
      <c r="AD217" s="81">
        <f>IF($U217="","-",AA217+Timeframes!$D$3)</f>
        <v>42685</v>
      </c>
      <c r="AE217" s="82"/>
      <c r="AF217" s="17" t="str">
        <f t="shared" si="1"/>
        <v>-</v>
      </c>
      <c r="AG217" s="81">
        <f>IF($U217="","-",AD217+Timeframes!$E$3)</f>
        <v>42745</v>
      </c>
      <c r="AH217" s="82"/>
      <c r="AI217" s="17" t="str">
        <f t="shared" si="2"/>
        <v>-</v>
      </c>
      <c r="AJ217" s="81">
        <f>IF($U217="","-",AG217+Timeframes!$F$3)</f>
        <v>42925</v>
      </c>
      <c r="AK217" s="82"/>
      <c r="AL217" s="17" t="str">
        <f t="shared" si="3"/>
        <v>-</v>
      </c>
      <c r="AM217" s="81">
        <f>IF($U217="","-",AJ217+Timeframes!$G$3)</f>
        <v>43105</v>
      </c>
      <c r="AN217" s="82"/>
      <c r="AO217" s="17" t="str">
        <f t="shared" si="4"/>
        <v>-</v>
      </c>
      <c r="AP217" s="81">
        <f>IF($U217="","-",AM217+Timeframes!$H$3)</f>
        <v>43285</v>
      </c>
      <c r="AQ217" s="82"/>
      <c r="AR217" s="82"/>
    </row>
    <row r="218" ht="15.75" customHeight="1">
      <c r="A218" s="36">
        <v>217.0</v>
      </c>
      <c r="B218" s="36" t="str">
        <f>LOOKUP($A218,Students!$A$4:$A$1016,Students!$C$4:$C$1016)</f>
        <v>Avery</v>
      </c>
      <c r="C218" s="36" t="str">
        <f>LOOKUP($A218,Students!$A$4:$A$1016,Students!$D$4:$D$1016)</f>
        <v>Dawn</v>
      </c>
      <c r="D218" s="36" t="str">
        <f>LOOKUP($A218,Students!$A$4:$A$1016,Students!$E$4:$E$1016)</f>
        <v>Graves</v>
      </c>
      <c r="E218" s="36" t="str">
        <f>LOOKUP($A218,Students!$A$4:$A1218,Students!$F$4:$F$1016)</f>
        <v/>
      </c>
      <c r="F218" s="49"/>
      <c r="G218" t="str">
        <f t="shared" si="5"/>
        <v>Avery Graves</v>
      </c>
      <c r="H218" t="str">
        <f>Lookup($A218, Students!$A$4:$A$1016,Students!$K$4:$K$1016)</f>
        <v>Kirkland</v>
      </c>
      <c r="I218" s="54" t="str">
        <f>Lookup($A218, Students!$A$4:$A$1016,Students!$H$4:$H1218)</f>
        <v>Dropped</v>
      </c>
      <c r="J218" s="54" t="str">
        <f>Lookup($A218, Students!$A$4:$A$1016,Students!$O$4:$O$1016)</f>
        <v>Child</v>
      </c>
      <c r="K218" s="117" t="str">
        <f>Lookup($A218, Students!$A$4:$A$1016,Students!$N$4:$N$1016)</f>
        <v>1D</v>
      </c>
      <c r="L218" t="str">
        <f>Lookup($A218, Students!$A$4:$A$1016,Students!$M$4:$M$1016)</f>
        <v>WB</v>
      </c>
      <c r="M218" t="str">
        <f>Lookup($A218, Students!$A$4:$A$1016,Students!$AT$4:$AT$1016)</f>
        <v>Student</v>
      </c>
      <c r="N218" s="71">
        <f>Lookup($A218, Students!$A$4:$A$1016,Students!$P$4:$P$1016)</f>
        <v>40563</v>
      </c>
      <c r="O218" s="72">
        <f t="shared" si="6"/>
        <v>42917</v>
      </c>
      <c r="P218">
        <f>Lookup($A218, Students!$A$4:$A$1016,Students!$Q$4:$Q$1016)</f>
        <v>6</v>
      </c>
      <c r="U218" s="71">
        <f>Lookup($A218, Students!$A$4:$A$1016,Students!$G$4:$G$1016)</f>
        <v>42548</v>
      </c>
      <c r="V218" s="76">
        <f t="shared" si="7"/>
        <v>6</v>
      </c>
      <c r="W218" s="76">
        <f t="shared" si="8"/>
        <v>2016</v>
      </c>
      <c r="X218" s="81">
        <f>IF($U218="","-",U218+Timeframes!$B$3)</f>
        <v>42593</v>
      </c>
      <c r="Y218" s="82"/>
      <c r="Z218" s="17" t="str">
        <f t="shared" si="9"/>
        <v>-</v>
      </c>
      <c r="AA218" s="81">
        <f>IF($U218="","-",X218+Timeframes!$C$3)</f>
        <v>42638</v>
      </c>
      <c r="AB218" s="82"/>
      <c r="AC218" s="17" t="str">
        <f t="shared" si="10"/>
        <v>-</v>
      </c>
      <c r="AD218" s="81">
        <f>IF($U218="","-",AA218+Timeframes!$D$3)</f>
        <v>42698</v>
      </c>
      <c r="AE218" s="82"/>
      <c r="AF218" s="17" t="str">
        <f t="shared" si="1"/>
        <v>-</v>
      </c>
      <c r="AG218" s="81">
        <f>IF($U218="","-",AD218+Timeframes!$E$3)</f>
        <v>42758</v>
      </c>
      <c r="AH218" s="82"/>
      <c r="AI218" s="17" t="str">
        <f t="shared" si="2"/>
        <v>-</v>
      </c>
      <c r="AJ218" s="81">
        <f>IF($U218="","-",AG218+Timeframes!$F$3)</f>
        <v>42938</v>
      </c>
      <c r="AK218" s="82"/>
      <c r="AL218" s="17" t="str">
        <f t="shared" si="3"/>
        <v>-</v>
      </c>
      <c r="AM218" s="81">
        <f>IF($U218="","-",AJ218+Timeframes!$G$3)</f>
        <v>43118</v>
      </c>
      <c r="AN218" s="82"/>
      <c r="AO218" s="17" t="str">
        <f t="shared" si="4"/>
        <v>-</v>
      </c>
      <c r="AP218" s="81">
        <f>IF($U218="","-",AM218+Timeframes!$H$3)</f>
        <v>43298</v>
      </c>
      <c r="AQ218" s="82"/>
      <c r="AR218" s="82"/>
    </row>
    <row r="219" ht="15.75" customHeight="1">
      <c r="A219" s="36">
        <v>218.0</v>
      </c>
      <c r="B219" s="36" t="str">
        <f>LOOKUP($A219,Students!$A$4:$A$1016,Students!$C$4:$C$1016)</f>
        <v>Addison</v>
      </c>
      <c r="C219" s="36" t="str">
        <f>LOOKUP($A219,Students!$A$4:$A$1016,Students!$D$4:$D$1016)</f>
        <v>Jo</v>
      </c>
      <c r="D219" s="36" t="str">
        <f>LOOKUP($A219,Students!$A$4:$A$1016,Students!$E$4:$E$1016)</f>
        <v>Graves</v>
      </c>
      <c r="E219" s="36" t="str">
        <f>LOOKUP($A219,Students!$A$4:$A1219,Students!$F$4:$F$1016)</f>
        <v/>
      </c>
      <c r="F219" s="49"/>
      <c r="G219" t="str">
        <f t="shared" si="5"/>
        <v>Addison Graves</v>
      </c>
      <c r="H219" t="str">
        <f>Lookup($A219, Students!$A$4:$A$1016,Students!$K$4:$K$1016)</f>
        <v>Kirkland</v>
      </c>
      <c r="I219" s="54" t="str">
        <f>Lookup($A219, Students!$A$4:$A$1016,Students!$H$4:$H1219)</f>
        <v>Inactive</v>
      </c>
      <c r="J219" s="54" t="str">
        <f>Lookup($A219, Students!$A$4:$A$1016,Students!$O$4:$O$1016)</f>
        <v>Child</v>
      </c>
      <c r="K219" s="117" t="str">
        <f>Lookup($A219, Students!$A$4:$A$1016,Students!$N$4:$N$1016)</f>
        <v>1D</v>
      </c>
      <c r="L219" t="str">
        <f>Lookup($A219, Students!$A$4:$A$1016,Students!$M$4:$M$1016)</f>
        <v>1S</v>
      </c>
      <c r="M219" t="str">
        <f>Lookup($A219, Students!$A$4:$A$1016,Students!$AT$4:$AT$1016)</f>
        <v>Student</v>
      </c>
      <c r="N219" s="71">
        <f>Lookup($A219, Students!$A$4:$A$1016,Students!$P$4:$P$1016)</f>
        <v>40563</v>
      </c>
      <c r="O219" s="72">
        <f t="shared" si="6"/>
        <v>42917</v>
      </c>
      <c r="P219">
        <f>Lookup($A219, Students!$A$4:$A$1016,Students!$Q$4:$Q$1016)</f>
        <v>6</v>
      </c>
      <c r="U219" s="71">
        <f>Lookup($A219, Students!$A$4:$A$1016,Students!$G$4:$G$1016)</f>
        <v>42548</v>
      </c>
      <c r="V219" s="76">
        <f t="shared" si="7"/>
        <v>6</v>
      </c>
      <c r="W219" s="76">
        <f t="shared" si="8"/>
        <v>2016</v>
      </c>
      <c r="X219" s="81">
        <f>IF($U219="","-",U219+Timeframes!$B$3)</f>
        <v>42593</v>
      </c>
      <c r="Y219" s="82"/>
      <c r="Z219" s="17" t="str">
        <f t="shared" si="9"/>
        <v>-</v>
      </c>
      <c r="AA219" s="81">
        <f>IF($U219="","-",X219+Timeframes!$C$3)</f>
        <v>42638</v>
      </c>
      <c r="AB219" s="82"/>
      <c r="AC219" s="17" t="str">
        <f t="shared" si="10"/>
        <v>-</v>
      </c>
      <c r="AD219" s="81">
        <f>IF($U219="","-",AA219+Timeframes!$D$3)</f>
        <v>42698</v>
      </c>
      <c r="AE219" s="82"/>
      <c r="AF219" s="17" t="str">
        <f t="shared" si="1"/>
        <v>-</v>
      </c>
      <c r="AG219" s="81">
        <f>IF($U219="","-",AD219+Timeframes!$E$3)</f>
        <v>42758</v>
      </c>
      <c r="AH219" s="82"/>
      <c r="AI219" s="17" t="str">
        <f t="shared" si="2"/>
        <v>-</v>
      </c>
      <c r="AJ219" s="81">
        <f>IF($U219="","-",AG219+Timeframes!$F$3)</f>
        <v>42938</v>
      </c>
      <c r="AK219" s="82"/>
      <c r="AL219" s="17" t="str">
        <f t="shared" si="3"/>
        <v>-</v>
      </c>
      <c r="AM219" s="81">
        <f>IF($U219="","-",AJ219+Timeframes!$G$3)</f>
        <v>43118</v>
      </c>
      <c r="AN219" s="82"/>
      <c r="AO219" s="17" t="str">
        <f t="shared" si="4"/>
        <v>-</v>
      </c>
      <c r="AP219" s="81">
        <f>IF($U219="","-",AM219+Timeframes!$H$3)</f>
        <v>43298</v>
      </c>
      <c r="AQ219" s="82"/>
      <c r="AR219" s="82"/>
    </row>
    <row r="220" ht="15.75" customHeight="1">
      <c r="A220" s="36">
        <v>219.0</v>
      </c>
      <c r="B220" s="36" t="str">
        <f>LOOKUP($A220,Students!$A$4:$A$1016,Students!$C$4:$C$1016)</f>
        <v>Annalisa</v>
      </c>
      <c r="C220" s="36" t="str">
        <f>LOOKUP($A220,Students!$A$4:$A$1016,Students!$D$4:$D$1016)</f>
        <v>Jolie</v>
      </c>
      <c r="D220" s="36" t="str">
        <f>LOOKUP($A220,Students!$A$4:$A$1016,Students!$E$4:$E$1016)</f>
        <v>Mueller-Eberstein</v>
      </c>
      <c r="E220" s="36" t="str">
        <f>LOOKUP($A220,Students!$A$4:$A1220,Students!$F$4:$F$1016)</f>
        <v/>
      </c>
      <c r="F220" s="49"/>
      <c r="G220" t="str">
        <f t="shared" si="5"/>
        <v>Annalisa Mueller-Eberstein</v>
      </c>
      <c r="H220" t="str">
        <f>Lookup($A220, Students!$A$4:$A$1016,Students!$K$4:$K$1016)</f>
        <v>Kirkland</v>
      </c>
      <c r="I220" s="54" t="str">
        <f>Lookup($A220, Students!$A$4:$A$1016,Students!$H$4:$H1220)</f>
        <v>Dropped</v>
      </c>
      <c r="J220" s="54" t="str">
        <f>Lookup($A220, Students!$A$4:$A$1016,Students!$O$4:$O$1016)</f>
        <v>Junior</v>
      </c>
      <c r="K220" s="117" t="str">
        <f>Lookup($A220, Students!$A$4:$A$1016,Students!$N$4:$N$1016)</f>
        <v>1D</v>
      </c>
      <c r="L220" t="str">
        <f>Lookup($A220, Students!$A$4:$A$1016,Students!$M$4:$M$1016)</f>
        <v>WB</v>
      </c>
      <c r="M220" t="str">
        <f>Lookup($A220, Students!$A$4:$A$1016,Students!$AT$4:$AT$1016)</f>
        <v>Student</v>
      </c>
      <c r="N220" s="71">
        <f>Lookup($A220, Students!$A$4:$A$1016,Students!$P$4:$P$1016)</f>
        <v>37322</v>
      </c>
      <c r="O220" s="72">
        <f t="shared" si="6"/>
        <v>42917</v>
      </c>
      <c r="P220">
        <f>Lookup($A220, Students!$A$4:$A$1016,Students!$Q$4:$Q$1016)</f>
        <v>15</v>
      </c>
      <c r="U220" s="71">
        <f>Lookup($A220, Students!$A$4:$A$1016,Students!$G$4:$G$1016)</f>
        <v>42536</v>
      </c>
      <c r="V220" s="76">
        <f t="shared" si="7"/>
        <v>6</v>
      </c>
      <c r="W220" s="76">
        <f t="shared" si="8"/>
        <v>2016</v>
      </c>
      <c r="X220" s="81">
        <f>IF($U220="","-",U220+Timeframes!$B$3)</f>
        <v>42581</v>
      </c>
      <c r="Y220" s="82"/>
      <c r="Z220" s="17" t="str">
        <f t="shared" si="9"/>
        <v>-</v>
      </c>
      <c r="AA220" s="81">
        <f>IF($U220="","-",X220+Timeframes!$C$3)</f>
        <v>42626</v>
      </c>
      <c r="AB220" s="82"/>
      <c r="AC220" s="17" t="str">
        <f t="shared" si="10"/>
        <v>-</v>
      </c>
      <c r="AD220" s="81">
        <f>IF($U220="","-",AA220+Timeframes!$D$3)</f>
        <v>42686</v>
      </c>
      <c r="AE220" s="82"/>
      <c r="AF220" s="17" t="str">
        <f t="shared" si="1"/>
        <v>-</v>
      </c>
      <c r="AG220" s="81">
        <f>IF($U220="","-",AD220+Timeframes!$E$3)</f>
        <v>42746</v>
      </c>
      <c r="AH220" s="82"/>
      <c r="AI220" s="17" t="str">
        <f t="shared" si="2"/>
        <v>-</v>
      </c>
      <c r="AJ220" s="81">
        <f>IF($U220="","-",AG220+Timeframes!$F$3)</f>
        <v>42926</v>
      </c>
      <c r="AK220" s="82"/>
      <c r="AL220" s="17" t="str">
        <f t="shared" si="3"/>
        <v>-</v>
      </c>
      <c r="AM220" s="81">
        <f>IF($U220="","-",AJ220+Timeframes!$G$3)</f>
        <v>43106</v>
      </c>
      <c r="AN220" s="82"/>
      <c r="AO220" s="17" t="str">
        <f t="shared" si="4"/>
        <v>-</v>
      </c>
      <c r="AP220" s="81">
        <f>IF($U220="","-",AM220+Timeframes!$H$3)</f>
        <v>43286</v>
      </c>
      <c r="AQ220" s="82"/>
      <c r="AR220" s="82"/>
    </row>
    <row r="221" ht="15.75" customHeight="1">
      <c r="A221" s="36">
        <v>220.0</v>
      </c>
      <c r="B221" s="36" t="str">
        <f>LOOKUP($A221,Students!$A$4:$A$1016,Students!$C$4:$C$1016)</f>
        <v>Georgia</v>
      </c>
      <c r="C221" s="36" t="str">
        <f>LOOKUP($A221,Students!$A$4:$A$1016,Students!$D$4:$D$1016)</f>
        <v>Michele</v>
      </c>
      <c r="D221" s="36" t="str">
        <f>LOOKUP($A221,Students!$A$4:$A$1016,Students!$E$4:$E$1016)</f>
        <v>Chapman Pontiff</v>
      </c>
      <c r="E221" s="36" t="str">
        <f>LOOKUP($A221,Students!$A$4:$A1221,Students!$F$4:$F$1016)</f>
        <v/>
      </c>
      <c r="F221" s="49"/>
      <c r="G221" t="str">
        <f t="shared" si="5"/>
        <v>Georgia Chapman Pontiff</v>
      </c>
      <c r="H221" t="str">
        <f>Lookup($A221, Students!$A$4:$A$1016,Students!$K$4:$K$1016)</f>
        <v>Kirkland</v>
      </c>
      <c r="I221" s="54" t="str">
        <f>Lookup($A221, Students!$A$4:$A$1016,Students!$H$4:$H1221)</f>
        <v>Active</v>
      </c>
      <c r="J221" s="54" t="str">
        <f>Lookup($A221, Students!$A$4:$A$1016,Students!$O$4:$O$1016)</f>
        <v>Junior</v>
      </c>
      <c r="K221" s="117" t="str">
        <f>Lookup($A221, Students!$A$4:$A$1016,Students!$N$4:$N$1016)</f>
        <v>1D</v>
      </c>
      <c r="L221" t="str">
        <f>Lookup($A221, Students!$A$4:$A$1016,Students!$M$4:$M$1016)</f>
        <v>4S</v>
      </c>
      <c r="M221" t="str">
        <f>Lookup($A221, Students!$A$4:$A$1016,Students!$AT$4:$AT$1016)</f>
        <v>Student</v>
      </c>
      <c r="N221" s="71">
        <f>Lookup($A221, Students!$A$4:$A$1016,Students!$P$4:$P$1016)</f>
        <v>37308</v>
      </c>
      <c r="O221" s="72">
        <f t="shared" si="6"/>
        <v>42917</v>
      </c>
      <c r="P221">
        <f>Lookup($A221, Students!$A$4:$A$1016,Students!$Q$4:$Q$1016)</f>
        <v>15</v>
      </c>
      <c r="U221" s="71">
        <f>Lookup($A221, Students!$A$4:$A$1016,Students!$G$4:$G$1016)</f>
        <v>42536</v>
      </c>
      <c r="V221" s="76">
        <f t="shared" si="7"/>
        <v>6</v>
      </c>
      <c r="W221" s="76">
        <f t="shared" si="8"/>
        <v>2016</v>
      </c>
      <c r="X221" s="81">
        <f>IF($U221="","-",U221+Timeframes!$B$3)</f>
        <v>42581</v>
      </c>
      <c r="Y221" s="82"/>
      <c r="Z221" s="17" t="str">
        <f t="shared" si="9"/>
        <v>-</v>
      </c>
      <c r="AA221" s="81">
        <f>IF($U221="","-",X221+Timeframes!$C$3)</f>
        <v>42626</v>
      </c>
      <c r="AB221" s="82"/>
      <c r="AC221" s="17" t="str">
        <f t="shared" si="10"/>
        <v>-</v>
      </c>
      <c r="AD221" s="81">
        <f>IF($U221="","-",AA221+Timeframes!$D$3)</f>
        <v>42686</v>
      </c>
      <c r="AE221" s="82"/>
      <c r="AF221" s="17" t="str">
        <f t="shared" si="1"/>
        <v>-</v>
      </c>
      <c r="AG221" s="81">
        <f>IF($U221="","-",AD221+Timeframes!$E$3)</f>
        <v>42746</v>
      </c>
      <c r="AH221" s="82"/>
      <c r="AI221" s="17" t="str">
        <f t="shared" si="2"/>
        <v>-</v>
      </c>
      <c r="AJ221" s="81">
        <f>IF($U221="","-",AG221+Timeframes!$F$3)</f>
        <v>42926</v>
      </c>
      <c r="AK221" s="82"/>
      <c r="AL221" s="17" t="str">
        <f t="shared" si="3"/>
        <v>-</v>
      </c>
      <c r="AM221" s="81">
        <f>IF($U221="","-",AJ221+Timeframes!$G$3)</f>
        <v>43106</v>
      </c>
      <c r="AN221" s="82"/>
      <c r="AO221" s="17" t="str">
        <f t="shared" si="4"/>
        <v>-</v>
      </c>
      <c r="AP221" s="81">
        <f>IF($U221="","-",AM221+Timeframes!$H$3)</f>
        <v>43286</v>
      </c>
      <c r="AQ221" s="82"/>
      <c r="AR221" s="82"/>
    </row>
    <row r="222" ht="15.75" customHeight="1">
      <c r="A222" s="36">
        <v>221.0</v>
      </c>
      <c r="B222" s="36" t="str">
        <f>LOOKUP($A222,Students!$A$4:$A$1016,Students!$C$4:$C$1016)</f>
        <v>Lily</v>
      </c>
      <c r="C222" s="36" t="str">
        <f>LOOKUP($A222,Students!$A$4:$A$1016,Students!$D$4:$D$1016)</f>
        <v>Grace</v>
      </c>
      <c r="D222" s="36" t="str">
        <f>LOOKUP($A222,Students!$A$4:$A$1016,Students!$E$4:$E$1016)</f>
        <v>Braly</v>
      </c>
      <c r="E222" s="36" t="str">
        <f>LOOKUP($A222,Students!$A$4:$A1222,Students!$F$4:$F$1016)</f>
        <v/>
      </c>
      <c r="F222" s="49"/>
      <c r="G222" t="str">
        <f t="shared" si="5"/>
        <v>Lily Braly</v>
      </c>
      <c r="H222" t="str">
        <f>Lookup($A222, Students!$A$4:$A$1016,Students!$K$4:$K$1016)</f>
        <v>Kirkland</v>
      </c>
      <c r="I222" s="54" t="str">
        <f>Lookup($A222, Students!$A$4:$A$1016,Students!$H$4:$H1222)</f>
        <v>Dropped</v>
      </c>
      <c r="J222" s="54" t="str">
        <f>Lookup($A222, Students!$A$4:$A$1016,Students!$O$4:$O$1016)</f>
        <v>Child</v>
      </c>
      <c r="K222" s="117" t="str">
        <f>Lookup($A222, Students!$A$4:$A$1016,Students!$N$4:$N$1016)</f>
        <v>1D</v>
      </c>
      <c r="L222" t="str">
        <f>Lookup($A222, Students!$A$4:$A$1016,Students!$M$4:$M$1016)</f>
        <v>WB</v>
      </c>
      <c r="M222" t="str">
        <f>Lookup($A222, Students!$A$4:$A$1016,Students!$AT$4:$AT$1016)</f>
        <v>Student</v>
      </c>
      <c r="N222" s="71">
        <f>Lookup($A222, Students!$A$4:$A$1016,Students!$P$4:$P$1016)</f>
        <v>40396</v>
      </c>
      <c r="O222" s="72">
        <f t="shared" si="6"/>
        <v>42917</v>
      </c>
      <c r="P222">
        <f>Lookup($A222, Students!$A$4:$A$1016,Students!$Q$4:$Q$1016)</f>
        <v>6</v>
      </c>
      <c r="U222" s="71">
        <f>Lookup($A222, Students!$A$4:$A$1016,Students!$G$4:$G$1016)</f>
        <v>42544</v>
      </c>
      <c r="V222" s="76">
        <f t="shared" si="7"/>
        <v>6</v>
      </c>
      <c r="W222" s="76">
        <f t="shared" si="8"/>
        <v>2016</v>
      </c>
      <c r="X222" s="81">
        <f>IF($U222="","-",U222+Timeframes!$B$3)</f>
        <v>42589</v>
      </c>
      <c r="Y222" s="82"/>
      <c r="Z222" s="17" t="str">
        <f t="shared" si="9"/>
        <v>-</v>
      </c>
      <c r="AA222" s="81">
        <f>IF($U222="","-",X222+Timeframes!$C$3)</f>
        <v>42634</v>
      </c>
      <c r="AB222" s="82"/>
      <c r="AC222" s="17" t="str">
        <f t="shared" si="10"/>
        <v>-</v>
      </c>
      <c r="AD222" s="81">
        <f>IF($U222="","-",AA222+Timeframes!$D$3)</f>
        <v>42694</v>
      </c>
      <c r="AE222" s="82"/>
      <c r="AF222" s="17" t="str">
        <f t="shared" si="1"/>
        <v>-</v>
      </c>
      <c r="AG222" s="81">
        <f>IF($U222="","-",AD222+Timeframes!$E$3)</f>
        <v>42754</v>
      </c>
      <c r="AH222" s="82"/>
      <c r="AI222" s="17" t="str">
        <f t="shared" si="2"/>
        <v>-</v>
      </c>
      <c r="AJ222" s="81">
        <f>IF($U222="","-",AG222+Timeframes!$F$3)</f>
        <v>42934</v>
      </c>
      <c r="AK222" s="82"/>
      <c r="AL222" s="17" t="str">
        <f t="shared" si="3"/>
        <v>-</v>
      </c>
      <c r="AM222" s="81">
        <f>IF($U222="","-",AJ222+Timeframes!$G$3)</f>
        <v>43114</v>
      </c>
      <c r="AN222" s="82"/>
      <c r="AO222" s="17" t="str">
        <f t="shared" si="4"/>
        <v>-</v>
      </c>
      <c r="AP222" s="81">
        <f>IF($U222="","-",AM222+Timeframes!$H$3)</f>
        <v>43294</v>
      </c>
      <c r="AQ222" s="82"/>
      <c r="AR222" s="82"/>
    </row>
    <row r="223" ht="15.75" customHeight="1">
      <c r="A223" s="36">
        <v>222.0</v>
      </c>
      <c r="B223" s="36" t="str">
        <f>LOOKUP($A223,Students!$A$4:$A$1016,Students!$C$4:$C$1016)</f>
        <v>Harper</v>
      </c>
      <c r="C223" s="36" t="str">
        <f>LOOKUP($A223,Students!$A$4:$A$1016,Students!$D$4:$D$1016)</f>
        <v>Rose</v>
      </c>
      <c r="D223" s="36" t="str">
        <f>LOOKUP($A223,Students!$A$4:$A$1016,Students!$E$4:$E$1016)</f>
        <v>Braly</v>
      </c>
      <c r="E223" s="36" t="str">
        <f>LOOKUP($A223,Students!$A$4:$A1223,Students!$F$4:$F$1016)</f>
        <v/>
      </c>
      <c r="F223" s="49"/>
      <c r="G223" t="str">
        <f t="shared" si="5"/>
        <v>Harper Braly</v>
      </c>
      <c r="H223" t="str">
        <f>Lookup($A223, Students!$A$4:$A$1016,Students!$K$4:$K$1016)</f>
        <v>Kirkland</v>
      </c>
      <c r="I223" s="54" t="str">
        <f>Lookup($A223, Students!$A$4:$A$1016,Students!$H$4:$H1223)</f>
        <v>Dropped</v>
      </c>
      <c r="J223" s="54" t="str">
        <f>Lookup($A223, Students!$A$4:$A$1016,Students!$O$4:$O$1016)</f>
        <v>Child</v>
      </c>
      <c r="K223" s="117" t="str">
        <f>Lookup($A223, Students!$A$4:$A$1016,Students!$N$4:$N$1016)</f>
        <v>1D</v>
      </c>
      <c r="L223" t="str">
        <f>Lookup($A223, Students!$A$4:$A$1016,Students!$M$4:$M$1016)</f>
        <v>WB</v>
      </c>
      <c r="M223" t="str">
        <f>Lookup($A223, Students!$A$4:$A$1016,Students!$AT$4:$AT$1016)</f>
        <v>Student</v>
      </c>
      <c r="N223" s="71">
        <f>Lookup($A223, Students!$A$4:$A$1016,Students!$P$4:$P$1016)</f>
        <v>41012</v>
      </c>
      <c r="O223" s="72">
        <f t="shared" si="6"/>
        <v>42917</v>
      </c>
      <c r="P223">
        <f>Lookup($A223, Students!$A$4:$A$1016,Students!$Q$4:$Q$1016)</f>
        <v>5</v>
      </c>
      <c r="U223" s="71">
        <f>Lookup($A223, Students!$A$4:$A$1016,Students!$G$4:$G$1016)</f>
        <v>42544</v>
      </c>
      <c r="V223" s="76">
        <f t="shared" si="7"/>
        <v>6</v>
      </c>
      <c r="W223" s="76">
        <f t="shared" si="8"/>
        <v>2016</v>
      </c>
      <c r="X223" s="81">
        <f>IF($U223="","-",U223+Timeframes!$B$3)</f>
        <v>42589</v>
      </c>
      <c r="Y223" s="82"/>
      <c r="Z223" s="17" t="str">
        <f t="shared" si="9"/>
        <v>-</v>
      </c>
      <c r="AA223" s="81">
        <f>IF($U223="","-",X223+Timeframes!$C$3)</f>
        <v>42634</v>
      </c>
      <c r="AB223" s="82"/>
      <c r="AC223" s="17" t="str">
        <f t="shared" si="10"/>
        <v>-</v>
      </c>
      <c r="AD223" s="81">
        <f>IF($U223="","-",AA223+Timeframes!$D$3)</f>
        <v>42694</v>
      </c>
      <c r="AE223" s="82"/>
      <c r="AF223" s="17" t="str">
        <f t="shared" si="1"/>
        <v>-</v>
      </c>
      <c r="AG223" s="81">
        <f>IF($U223="","-",AD223+Timeframes!$E$3)</f>
        <v>42754</v>
      </c>
      <c r="AH223" s="82"/>
      <c r="AI223" s="17" t="str">
        <f t="shared" si="2"/>
        <v>-</v>
      </c>
      <c r="AJ223" s="81">
        <f>IF($U223="","-",AG223+Timeframes!$F$3)</f>
        <v>42934</v>
      </c>
      <c r="AK223" s="82"/>
      <c r="AL223" s="17" t="str">
        <f t="shared" si="3"/>
        <v>-</v>
      </c>
      <c r="AM223" s="81">
        <f>IF($U223="","-",AJ223+Timeframes!$G$3)</f>
        <v>43114</v>
      </c>
      <c r="AN223" s="82"/>
      <c r="AO223" s="17" t="str">
        <f t="shared" si="4"/>
        <v>-</v>
      </c>
      <c r="AP223" s="81">
        <f>IF($U223="","-",AM223+Timeframes!$H$3)</f>
        <v>43294</v>
      </c>
      <c r="AQ223" s="82"/>
      <c r="AR223" s="82"/>
    </row>
    <row r="224" ht="15.75" customHeight="1">
      <c r="A224" s="36">
        <v>223.0</v>
      </c>
      <c r="B224" s="36" t="str">
        <f>LOOKUP($A224,Students!$A$4:$A$1016,Students!$C$4:$C$1016)</f>
        <v>Shantha</v>
      </c>
      <c r="C224" s="36" t="str">
        <f>LOOKUP($A224,Students!$A$4:$A$1016,Students!$D$4:$D$1016)</f>
        <v/>
      </c>
      <c r="D224" s="36" t="str">
        <f>LOOKUP($A224,Students!$A$4:$A$1016,Students!$E$4:$E$1016)</f>
        <v>Pathak</v>
      </c>
      <c r="E224" s="36" t="str">
        <f>LOOKUP($A224,Students!$A$4:$A1224,Students!$F$4:$F$1016)</f>
        <v/>
      </c>
      <c r="F224" s="49"/>
      <c r="G224" t="str">
        <f t="shared" si="5"/>
        <v>Shantha Pathak</v>
      </c>
      <c r="H224" t="str">
        <f>Lookup($A224, Students!$A$4:$A$1016,Students!$K$4:$K$1016)</f>
        <v>Kirkland</v>
      </c>
      <c r="I224" s="54" t="str">
        <f>Lookup($A224, Students!$A$4:$A$1016,Students!$H$4:$H1224)</f>
        <v>Inactive</v>
      </c>
      <c r="J224" s="54" t="str">
        <f>Lookup($A224, Students!$A$4:$A$1016,Students!$O$4:$O$1016)</f>
        <v>Adult</v>
      </c>
      <c r="K224" s="117" t="str">
        <f>Lookup($A224, Students!$A$4:$A$1016,Students!$N$4:$N$1016)</f>
        <v>1D</v>
      </c>
      <c r="L224" t="str">
        <f>Lookup($A224, Students!$A$4:$A$1016,Students!$M$4:$M$1016)</f>
        <v>1S</v>
      </c>
      <c r="M224" t="str">
        <f>Lookup($A224, Students!$A$4:$A$1016,Students!$AT$4:$AT$1016)</f>
        <v>Student</v>
      </c>
      <c r="N224" s="71">
        <f>Lookup($A224, Students!$A$4:$A$1016,Students!$P$4:$P$1016)</f>
        <v>27369</v>
      </c>
      <c r="O224" s="72">
        <f t="shared" si="6"/>
        <v>42917</v>
      </c>
      <c r="P224">
        <f>Lookup($A224, Students!$A$4:$A$1016,Students!$Q$4:$Q$1016)</f>
        <v>42</v>
      </c>
      <c r="U224" s="71">
        <f>Lookup($A224, Students!$A$4:$A$1016,Students!$G$4:$G$1016)</f>
        <v>42537</v>
      </c>
      <c r="V224" s="76">
        <f t="shared" si="7"/>
        <v>6</v>
      </c>
      <c r="W224" s="76">
        <f t="shared" si="8"/>
        <v>2016</v>
      </c>
      <c r="X224" s="81">
        <f>IF($U224="","-",U224+Timeframes!$B$3)</f>
        <v>42582</v>
      </c>
      <c r="Y224" s="82"/>
      <c r="Z224" s="17" t="str">
        <f t="shared" si="9"/>
        <v>-</v>
      </c>
      <c r="AA224" s="81">
        <f>IF($U224="","-",X224+Timeframes!$C$3)</f>
        <v>42627</v>
      </c>
      <c r="AB224" s="82"/>
      <c r="AC224" s="17" t="str">
        <f t="shared" si="10"/>
        <v>-</v>
      </c>
      <c r="AD224" s="81">
        <f>IF($U224="","-",AA224+Timeframes!$D$3)</f>
        <v>42687</v>
      </c>
      <c r="AE224" s="82"/>
      <c r="AF224" s="17" t="str">
        <f t="shared" si="1"/>
        <v>-</v>
      </c>
      <c r="AG224" s="81">
        <f>IF($U224="","-",AD224+Timeframes!$E$3)</f>
        <v>42747</v>
      </c>
      <c r="AH224" s="82"/>
      <c r="AI224" s="17" t="str">
        <f t="shared" si="2"/>
        <v>-</v>
      </c>
      <c r="AJ224" s="81">
        <f>IF($U224="","-",AG224+Timeframes!$F$3)</f>
        <v>42927</v>
      </c>
      <c r="AK224" s="82"/>
      <c r="AL224" s="17" t="str">
        <f t="shared" si="3"/>
        <v>-</v>
      </c>
      <c r="AM224" s="81">
        <f>IF($U224="","-",AJ224+Timeframes!$G$3)</f>
        <v>43107</v>
      </c>
      <c r="AN224" s="82"/>
      <c r="AO224" s="17" t="str">
        <f t="shared" si="4"/>
        <v>-</v>
      </c>
      <c r="AP224" s="81">
        <f>IF($U224="","-",AM224+Timeframes!$H$3)</f>
        <v>43287</v>
      </c>
      <c r="AQ224" s="82"/>
      <c r="AR224" s="82"/>
    </row>
    <row r="225" ht="15.75" customHeight="1">
      <c r="A225" s="36">
        <v>224.0</v>
      </c>
      <c r="B225" s="36" t="str">
        <f>LOOKUP($A225,Students!$A$4:$A$1016,Students!$C$4:$C$1016)</f>
        <v>Giovanni</v>
      </c>
      <c r="C225" s="36" t="str">
        <f>LOOKUP($A225,Students!$A$4:$A$1016,Students!$D$4:$D$1016)</f>
        <v/>
      </c>
      <c r="D225" s="36" t="str">
        <f>LOOKUP($A225,Students!$A$4:$A$1016,Students!$E$4:$E$1016)</f>
        <v>Cothern</v>
      </c>
      <c r="E225" s="36" t="str">
        <f>LOOKUP($A225,Students!$A$4:$A1225,Students!$F$4:$F$1016)</f>
        <v/>
      </c>
      <c r="F225" s="49"/>
      <c r="G225" t="str">
        <f t="shared" si="5"/>
        <v>Giovanni Cothern</v>
      </c>
      <c r="H225" t="str">
        <f>Lookup($A225, Students!$A$4:$A$1016,Students!$K$4:$K$1016)</f>
        <v>Kirkland</v>
      </c>
      <c r="I225" s="54" t="str">
        <f>Lookup($A225, Students!$A$4:$A$1016,Students!$H$4:$H1225)</f>
        <v>Dropped</v>
      </c>
      <c r="J225" s="54" t="str">
        <f>Lookup($A225, Students!$A$4:$A$1016,Students!$O$4:$O$1016)</f>
        <v>Junior</v>
      </c>
      <c r="K225" s="117" t="str">
        <f>Lookup($A225, Students!$A$4:$A$1016,Students!$N$4:$N$1016)</f>
        <v>1D</v>
      </c>
      <c r="L225" t="str">
        <f>Lookup($A225, Students!$A$4:$A$1016,Students!$M$4:$M$1016)</f>
        <v>WB</v>
      </c>
      <c r="M225" t="str">
        <f>Lookup($A225, Students!$A$4:$A$1016,Students!$AT$4:$AT$1016)</f>
        <v>Student</v>
      </c>
      <c r="N225" s="71">
        <f>Lookup($A225, Students!$A$4:$A$1016,Students!$P$4:$P$1016)</f>
        <v>39184</v>
      </c>
      <c r="O225" s="72">
        <f t="shared" si="6"/>
        <v>42917</v>
      </c>
      <c r="P225">
        <f>Lookup($A225, Students!$A$4:$A$1016,Students!$Q$4:$Q$1016)</f>
        <v>10</v>
      </c>
      <c r="U225" s="71">
        <f>Lookup($A225, Students!$A$4:$A$1016,Students!$G$4:$G$1016)</f>
        <v>42556</v>
      </c>
      <c r="V225" s="76">
        <f t="shared" si="7"/>
        <v>7</v>
      </c>
      <c r="W225" s="76">
        <f t="shared" si="8"/>
        <v>2016</v>
      </c>
      <c r="X225" s="81">
        <f>IF($U225="","-",U225+Timeframes!$B$3)</f>
        <v>42601</v>
      </c>
      <c r="Y225" s="82"/>
      <c r="Z225" s="17" t="str">
        <f t="shared" si="9"/>
        <v>-</v>
      </c>
      <c r="AA225" s="81">
        <f>IF($U225="","-",X225+Timeframes!$C$3)</f>
        <v>42646</v>
      </c>
      <c r="AB225" s="82"/>
      <c r="AC225" s="17" t="str">
        <f t="shared" si="10"/>
        <v>-</v>
      </c>
      <c r="AD225" s="81">
        <f>IF($U225="","-",AA225+Timeframes!$D$3)</f>
        <v>42706</v>
      </c>
      <c r="AE225" s="82"/>
      <c r="AF225" s="17" t="str">
        <f t="shared" si="1"/>
        <v>-</v>
      </c>
      <c r="AG225" s="81">
        <f>IF($U225="","-",AD225+Timeframes!$E$3)</f>
        <v>42766</v>
      </c>
      <c r="AH225" s="82"/>
      <c r="AI225" s="17" t="str">
        <f t="shared" si="2"/>
        <v>-</v>
      </c>
      <c r="AJ225" s="81">
        <f>IF($U225="","-",AG225+Timeframes!$F$3)</f>
        <v>42946</v>
      </c>
      <c r="AK225" s="82"/>
      <c r="AL225" s="17" t="str">
        <f t="shared" si="3"/>
        <v>-</v>
      </c>
      <c r="AM225" s="81">
        <f>IF($U225="","-",AJ225+Timeframes!$G$3)</f>
        <v>43126</v>
      </c>
      <c r="AN225" s="82"/>
      <c r="AO225" s="17" t="str">
        <f t="shared" si="4"/>
        <v>-</v>
      </c>
      <c r="AP225" s="81">
        <f>IF($U225="","-",AM225+Timeframes!$H$3)</f>
        <v>43306</v>
      </c>
      <c r="AQ225" s="82"/>
      <c r="AR225" s="82"/>
    </row>
    <row r="226" ht="15.75" customHeight="1">
      <c r="A226" s="36">
        <v>225.0</v>
      </c>
      <c r="B226" s="36" t="str">
        <f>LOOKUP($A226,Students!$A$4:$A$1016,Students!$C$4:$C$1016)</f>
        <v>Taleah</v>
      </c>
      <c r="C226" s="36" t="str">
        <f>LOOKUP($A226,Students!$A$4:$A$1016,Students!$D$4:$D$1016)</f>
        <v/>
      </c>
      <c r="D226" s="36" t="str">
        <f>LOOKUP($A226,Students!$A$4:$A$1016,Students!$E$4:$E$1016)</f>
        <v>Cothern</v>
      </c>
      <c r="E226" s="36" t="str">
        <f>LOOKUP($A226,Students!$A$4:$A1226,Students!$F$4:$F$1016)</f>
        <v/>
      </c>
      <c r="F226" s="49"/>
      <c r="G226" t="str">
        <f t="shared" si="5"/>
        <v>Taleah Cothern</v>
      </c>
      <c r="H226" t="str">
        <f>Lookup($A226, Students!$A$4:$A$1016,Students!$K$4:$K$1016)</f>
        <v>Kirkland</v>
      </c>
      <c r="I226" s="54" t="str">
        <f>Lookup($A226, Students!$A$4:$A$1016,Students!$H$4:$H1226)</f>
        <v>Dropped</v>
      </c>
      <c r="J226" s="54" t="str">
        <f>Lookup($A226, Students!$A$4:$A$1016,Students!$O$4:$O$1016)</f>
        <v>Junior</v>
      </c>
      <c r="K226" s="117" t="str">
        <f>Lookup($A226, Students!$A$4:$A$1016,Students!$N$4:$N$1016)</f>
        <v>1D</v>
      </c>
      <c r="L226" t="str">
        <f>Lookup($A226, Students!$A$4:$A$1016,Students!$M$4:$M$1016)</f>
        <v>WB</v>
      </c>
      <c r="M226" t="str">
        <f>Lookup($A226, Students!$A$4:$A$1016,Students!$AT$4:$AT$1016)</f>
        <v>Student</v>
      </c>
      <c r="N226" s="71">
        <f>Lookup($A226, Students!$A$4:$A$1016,Students!$P$4:$P$1016)</f>
        <v>38682</v>
      </c>
      <c r="O226" s="72">
        <f t="shared" si="6"/>
        <v>42917</v>
      </c>
      <c r="P226">
        <f>Lookup($A226, Students!$A$4:$A$1016,Students!$Q$4:$Q$1016)</f>
        <v>11</v>
      </c>
      <c r="U226" s="71">
        <f>Lookup($A226, Students!$A$4:$A$1016,Students!$G$4:$G$1016)</f>
        <v>42556</v>
      </c>
      <c r="V226" s="76">
        <f t="shared" si="7"/>
        <v>7</v>
      </c>
      <c r="W226" s="76">
        <f t="shared" si="8"/>
        <v>2016</v>
      </c>
      <c r="X226" s="81">
        <f>IF($U226="","-",U226+Timeframes!$B$3)</f>
        <v>42601</v>
      </c>
      <c r="Y226" s="82"/>
      <c r="Z226" s="17" t="str">
        <f t="shared" si="9"/>
        <v>-</v>
      </c>
      <c r="AA226" s="81">
        <f>IF($U226="","-",X226+Timeframes!$C$3)</f>
        <v>42646</v>
      </c>
      <c r="AB226" s="82"/>
      <c r="AC226" s="17" t="str">
        <f t="shared" si="10"/>
        <v>-</v>
      </c>
      <c r="AD226" s="81">
        <f>IF($U226="","-",AA226+Timeframes!$D$3)</f>
        <v>42706</v>
      </c>
      <c r="AE226" s="82"/>
      <c r="AF226" s="17" t="str">
        <f t="shared" si="1"/>
        <v>-</v>
      </c>
      <c r="AG226" s="81">
        <f>IF($U226="","-",AD226+Timeframes!$E$3)</f>
        <v>42766</v>
      </c>
      <c r="AH226" s="82"/>
      <c r="AI226" s="17" t="str">
        <f t="shared" si="2"/>
        <v>-</v>
      </c>
      <c r="AJ226" s="81">
        <f>IF($U226="","-",AG226+Timeframes!$F$3)</f>
        <v>42946</v>
      </c>
      <c r="AK226" s="82"/>
      <c r="AL226" s="17" t="str">
        <f t="shared" si="3"/>
        <v>-</v>
      </c>
      <c r="AM226" s="81">
        <f>IF($U226="","-",AJ226+Timeframes!$G$3)</f>
        <v>43126</v>
      </c>
      <c r="AN226" s="82"/>
      <c r="AO226" s="17" t="str">
        <f t="shared" si="4"/>
        <v>-</v>
      </c>
      <c r="AP226" s="81">
        <f>IF($U226="","-",AM226+Timeframes!$H$3)</f>
        <v>43306</v>
      </c>
      <c r="AQ226" s="82"/>
      <c r="AR226" s="82"/>
    </row>
    <row r="227" ht="15.75" customHeight="1">
      <c r="A227" s="36">
        <v>226.0</v>
      </c>
      <c r="B227" s="36" t="str">
        <f>LOOKUP($A227,Students!$A$4:$A$1016,Students!$C$4:$C$1016)</f>
        <v>Varnika</v>
      </c>
      <c r="C227" s="36" t="str">
        <f>LOOKUP($A227,Students!$A$4:$A$1016,Students!$D$4:$D$1016)</f>
        <v/>
      </c>
      <c r="D227" s="36" t="str">
        <f>LOOKUP($A227,Students!$A$4:$A$1016,Students!$E$4:$E$1016)</f>
        <v>Elenthendral</v>
      </c>
      <c r="E227" s="36" t="str">
        <f>LOOKUP($A227,Students!$A$4:$A1227,Students!$F$4:$F$1016)</f>
        <v/>
      </c>
      <c r="F227" s="49"/>
      <c r="G227" t="str">
        <f t="shared" si="5"/>
        <v>Varnika Elenthendral</v>
      </c>
      <c r="H227" t="str">
        <f>Lookup($A227, Students!$A$4:$A$1016,Students!$K$4:$K$1016)</f>
        <v>Kirkland</v>
      </c>
      <c r="I227" s="54" t="str">
        <f>Lookup($A227, Students!$A$4:$A$1016,Students!$H$4:$H1227)</f>
        <v>Dropped</v>
      </c>
      <c r="J227" s="54" t="str">
        <f>Lookup($A227, Students!$A$4:$A$1016,Students!$O$4:$O$1016)</f>
        <v>Child</v>
      </c>
      <c r="K227" s="117" t="str">
        <f>Lookup($A227, Students!$A$4:$A$1016,Students!$N$4:$N$1016)</f>
        <v>1D</v>
      </c>
      <c r="L227" t="str">
        <f>Lookup($A227, Students!$A$4:$A$1016,Students!$M$4:$M$1016)</f>
        <v>WB</v>
      </c>
      <c r="M227" t="str">
        <f>Lookup($A227, Students!$A$4:$A$1016,Students!$AT$4:$AT$1016)</f>
        <v>Student</v>
      </c>
      <c r="N227" s="71" t="str">
        <f>Lookup($A227, Students!$A$4:$A$1016,Students!$P$4:$P$1016)</f>
        <v/>
      </c>
      <c r="O227" s="72">
        <f t="shared" si="6"/>
        <v>42917</v>
      </c>
      <c r="P227">
        <f>Lookup($A227, Students!$A$4:$A$1016,Students!$Q$4:$Q$1016)</f>
        <v>117</v>
      </c>
      <c r="U227" s="71">
        <f>Lookup($A227, Students!$A$4:$A$1016,Students!$G$4:$G$1016)</f>
        <v>42558</v>
      </c>
      <c r="V227" s="76">
        <f t="shared" si="7"/>
        <v>7</v>
      </c>
      <c r="W227" s="76">
        <f t="shared" si="8"/>
        <v>2016</v>
      </c>
      <c r="X227" s="81">
        <f>IF($U227="","-",U227+Timeframes!$B$3)</f>
        <v>42603</v>
      </c>
      <c r="Y227" s="82"/>
      <c r="Z227" s="17" t="str">
        <f t="shared" si="9"/>
        <v>-</v>
      </c>
      <c r="AA227" s="81">
        <f>IF($U227="","-",X227+Timeframes!$C$3)</f>
        <v>42648</v>
      </c>
      <c r="AB227" s="82"/>
      <c r="AC227" s="17" t="str">
        <f t="shared" si="10"/>
        <v>-</v>
      </c>
      <c r="AD227" s="81">
        <f>IF($U227="","-",AA227+Timeframes!$D$3)</f>
        <v>42708</v>
      </c>
      <c r="AE227" s="82"/>
      <c r="AF227" s="17" t="str">
        <f t="shared" si="1"/>
        <v>-</v>
      </c>
      <c r="AG227" s="81">
        <f>IF($U227="","-",AD227+Timeframes!$E$3)</f>
        <v>42768</v>
      </c>
      <c r="AH227" s="82"/>
      <c r="AI227" s="17" t="str">
        <f t="shared" si="2"/>
        <v>-</v>
      </c>
      <c r="AJ227" s="81">
        <f>IF($U227="","-",AG227+Timeframes!$F$3)</f>
        <v>42948</v>
      </c>
      <c r="AK227" s="82"/>
      <c r="AL227" s="17" t="str">
        <f t="shared" si="3"/>
        <v>-</v>
      </c>
      <c r="AM227" s="81">
        <f>IF($U227="","-",AJ227+Timeframes!$G$3)</f>
        <v>43128</v>
      </c>
      <c r="AN227" s="82"/>
      <c r="AO227" s="17" t="str">
        <f t="shared" si="4"/>
        <v>-</v>
      </c>
      <c r="AP227" s="81">
        <f>IF($U227="","-",AM227+Timeframes!$H$3)</f>
        <v>43308</v>
      </c>
      <c r="AQ227" s="82"/>
      <c r="AR227" s="82"/>
    </row>
    <row r="228" ht="15.75" customHeight="1">
      <c r="A228" s="36">
        <v>227.0</v>
      </c>
      <c r="B228" s="36" t="str">
        <f>LOOKUP($A228,Students!$A$4:$A$1016,Students!$C$4:$C$1016)</f>
        <v>Khloe</v>
      </c>
      <c r="C228" s="36" t="str">
        <f>LOOKUP($A228,Students!$A$4:$A$1016,Students!$D$4:$D$1016)</f>
        <v/>
      </c>
      <c r="D228" s="36" t="str">
        <f>LOOKUP($A228,Students!$A$4:$A$1016,Students!$E$4:$E$1016)</f>
        <v>Firmansyah</v>
      </c>
      <c r="E228" s="36" t="str">
        <f>LOOKUP($A228,Students!$A$4:$A1228,Students!$F$4:$F$1016)</f>
        <v/>
      </c>
      <c r="F228" s="49"/>
      <c r="G228" t="str">
        <f t="shared" si="5"/>
        <v>Khloe Firmansyah</v>
      </c>
      <c r="H228" t="str">
        <f>Lookup($A228, Students!$A$4:$A$1016,Students!$K$4:$K$1016)</f>
        <v>Kirkland</v>
      </c>
      <c r="I228" s="54" t="str">
        <f>Lookup($A228, Students!$A$4:$A$1016,Students!$H$4:$H1228)</f>
        <v>Dropped</v>
      </c>
      <c r="J228" s="54" t="str">
        <f>Lookup($A228, Students!$A$4:$A$1016,Students!$O$4:$O$1016)</f>
        <v>Child</v>
      </c>
      <c r="K228" s="117" t="str">
        <f>Lookup($A228, Students!$A$4:$A$1016,Students!$N$4:$N$1016)</f>
        <v>1D</v>
      </c>
      <c r="L228" t="str">
        <f>Lookup($A228, Students!$A$4:$A$1016,Students!$M$4:$M$1016)</f>
        <v>WB</v>
      </c>
      <c r="M228" t="str">
        <f>Lookup($A228, Students!$A$4:$A$1016,Students!$AT$4:$AT$1016)</f>
        <v>Student</v>
      </c>
      <c r="N228" s="71">
        <f>Lookup($A228, Students!$A$4:$A$1016,Students!$P$4:$P$1016)</f>
        <v>40750</v>
      </c>
      <c r="O228" s="72">
        <f t="shared" si="6"/>
        <v>42917</v>
      </c>
      <c r="P228">
        <f>Lookup($A228, Students!$A$4:$A$1016,Students!$Q$4:$Q$1016)</f>
        <v>5</v>
      </c>
      <c r="U228" s="71">
        <f>Lookup($A228, Students!$A$4:$A$1016,Students!$G$4:$G$1016)</f>
        <v>42556</v>
      </c>
      <c r="V228" s="76">
        <f t="shared" si="7"/>
        <v>7</v>
      </c>
      <c r="W228" s="76">
        <f t="shared" si="8"/>
        <v>2016</v>
      </c>
      <c r="X228" s="81">
        <f>IF($U228="","-",U228+Timeframes!$B$3)</f>
        <v>42601</v>
      </c>
      <c r="Y228" s="82"/>
      <c r="Z228" s="17" t="str">
        <f t="shared" si="9"/>
        <v>-</v>
      </c>
      <c r="AA228" s="81">
        <f>IF($U228="","-",X228+Timeframes!$C$3)</f>
        <v>42646</v>
      </c>
      <c r="AB228" s="82"/>
      <c r="AC228" s="17" t="str">
        <f t="shared" si="10"/>
        <v>-</v>
      </c>
      <c r="AD228" s="81">
        <f>IF($U228="","-",AA228+Timeframes!$D$3)</f>
        <v>42706</v>
      </c>
      <c r="AE228" s="82"/>
      <c r="AF228" s="17" t="str">
        <f t="shared" si="1"/>
        <v>-</v>
      </c>
      <c r="AG228" s="81">
        <f>IF($U228="","-",AD228+Timeframes!$E$3)</f>
        <v>42766</v>
      </c>
      <c r="AH228" s="82"/>
      <c r="AI228" s="17" t="str">
        <f t="shared" si="2"/>
        <v>-</v>
      </c>
      <c r="AJ228" s="81">
        <f>IF($U228="","-",AG228+Timeframes!$F$3)</f>
        <v>42946</v>
      </c>
      <c r="AK228" s="82"/>
      <c r="AL228" s="17" t="str">
        <f t="shared" si="3"/>
        <v>-</v>
      </c>
      <c r="AM228" s="81">
        <f>IF($U228="","-",AJ228+Timeframes!$G$3)</f>
        <v>43126</v>
      </c>
      <c r="AN228" s="82"/>
      <c r="AO228" s="17" t="str">
        <f t="shared" si="4"/>
        <v>-</v>
      </c>
      <c r="AP228" s="81">
        <f>IF($U228="","-",AM228+Timeframes!$H$3)</f>
        <v>43306</v>
      </c>
      <c r="AQ228" s="82"/>
      <c r="AR228" s="82"/>
    </row>
    <row r="229" ht="15.75" customHeight="1">
      <c r="A229" s="36">
        <v>228.0</v>
      </c>
      <c r="B229" s="36" t="str">
        <f>LOOKUP($A229,Students!$A$4:$A$1016,Students!$C$4:$C$1016)</f>
        <v>Zxavier</v>
      </c>
      <c r="C229" s="36" t="str">
        <f>LOOKUP($A229,Students!$A$4:$A$1016,Students!$D$4:$D$1016)</f>
        <v/>
      </c>
      <c r="D229" s="36" t="str">
        <f>LOOKUP($A229,Students!$A$4:$A$1016,Students!$E$4:$E$1016)</f>
        <v>Rodriguez</v>
      </c>
      <c r="E229" s="36" t="str">
        <f>LOOKUP($A229,Students!$A$4:$A1229,Students!$F$4:$F$1016)</f>
        <v/>
      </c>
      <c r="F229" s="49"/>
      <c r="G229" t="str">
        <f t="shared" si="5"/>
        <v>Zxavier Rodriguez</v>
      </c>
      <c r="H229" t="str">
        <f>Lookup($A229, Students!$A$4:$A$1016,Students!$K$4:$K$1016)</f>
        <v>Kirkland</v>
      </c>
      <c r="I229" s="54" t="str">
        <f>Lookup($A229, Students!$A$4:$A$1016,Students!$H$4:$H1229)</f>
        <v>Dropped</v>
      </c>
      <c r="J229" s="54" t="str">
        <f>Lookup($A229, Students!$A$4:$A$1016,Students!$O$4:$O$1016)</f>
        <v>Child</v>
      </c>
      <c r="K229" s="117" t="str">
        <f>Lookup($A229, Students!$A$4:$A$1016,Students!$N$4:$N$1016)</f>
        <v>1D</v>
      </c>
      <c r="L229" t="str">
        <f>Lookup($A229, Students!$A$4:$A$1016,Students!$M$4:$M$1016)</f>
        <v>WB</v>
      </c>
      <c r="M229" t="str">
        <f>Lookup($A229, Students!$A$4:$A$1016,Students!$AT$4:$AT$1016)</f>
        <v>Student</v>
      </c>
      <c r="N229" s="71" t="str">
        <f>Lookup($A229, Students!$A$4:$A$1016,Students!$P$4:$P$1016)</f>
        <v/>
      </c>
      <c r="O229" s="72">
        <f t="shared" si="6"/>
        <v>42917</v>
      </c>
      <c r="P229">
        <f>Lookup($A229, Students!$A$4:$A$1016,Students!$Q$4:$Q$1016)</f>
        <v>117</v>
      </c>
      <c r="U229" s="71">
        <f>Lookup($A229, Students!$A$4:$A$1016,Students!$G$4:$G$1016)</f>
        <v>42556</v>
      </c>
      <c r="V229" s="76">
        <f t="shared" si="7"/>
        <v>7</v>
      </c>
      <c r="W229" s="76">
        <f t="shared" si="8"/>
        <v>2016</v>
      </c>
      <c r="X229" s="81">
        <f>IF($U229="","-",U229+Timeframes!$B$3)</f>
        <v>42601</v>
      </c>
      <c r="Y229" s="82"/>
      <c r="Z229" s="17" t="str">
        <f t="shared" si="9"/>
        <v>-</v>
      </c>
      <c r="AA229" s="81">
        <f>IF($U229="","-",X229+Timeframes!$C$3)</f>
        <v>42646</v>
      </c>
      <c r="AB229" s="82"/>
      <c r="AC229" s="17" t="str">
        <f t="shared" si="10"/>
        <v>-</v>
      </c>
      <c r="AD229" s="81">
        <f>IF($U229="","-",AA229+Timeframes!$D$3)</f>
        <v>42706</v>
      </c>
      <c r="AE229" s="82"/>
      <c r="AF229" s="17" t="str">
        <f t="shared" si="1"/>
        <v>-</v>
      </c>
      <c r="AG229" s="81">
        <f>IF($U229="","-",AD229+Timeframes!$E$3)</f>
        <v>42766</v>
      </c>
      <c r="AH229" s="82"/>
      <c r="AI229" s="17" t="str">
        <f t="shared" si="2"/>
        <v>-</v>
      </c>
      <c r="AJ229" s="81">
        <f>IF($U229="","-",AG229+Timeframes!$F$3)</f>
        <v>42946</v>
      </c>
      <c r="AK229" s="82"/>
      <c r="AL229" s="17" t="str">
        <f t="shared" si="3"/>
        <v>-</v>
      </c>
      <c r="AM229" s="81">
        <f>IF($U229="","-",AJ229+Timeframes!$G$3)</f>
        <v>43126</v>
      </c>
      <c r="AN229" s="82"/>
      <c r="AO229" s="17" t="str">
        <f t="shared" si="4"/>
        <v>-</v>
      </c>
      <c r="AP229" s="81">
        <f>IF($U229="","-",AM229+Timeframes!$H$3)</f>
        <v>43306</v>
      </c>
      <c r="AQ229" s="82"/>
      <c r="AR229" s="82"/>
    </row>
    <row r="230" ht="15.75" customHeight="1">
      <c r="A230" s="36">
        <v>229.0</v>
      </c>
      <c r="B230" s="36" t="str">
        <f>LOOKUP($A230,Students!$A$4:$A$1016,Students!$C$4:$C$1016)</f>
        <v>Elizabeth</v>
      </c>
      <c r="C230" s="36" t="str">
        <f>LOOKUP($A230,Students!$A$4:$A$1016,Students!$D$4:$D$1016)</f>
        <v/>
      </c>
      <c r="D230" s="36" t="str">
        <f>LOOKUP($A230,Students!$A$4:$A$1016,Students!$E$4:$E$1016)</f>
        <v>Arustanian</v>
      </c>
      <c r="E230" s="36" t="str">
        <f>LOOKUP($A230,Students!$A$4:$A1230,Students!$F$4:$F$1016)</f>
        <v/>
      </c>
      <c r="F230" s="49"/>
      <c r="G230" t="str">
        <f t="shared" si="5"/>
        <v>Elizabeth Arustanian</v>
      </c>
      <c r="H230" t="str">
        <f>Lookup($A230, Students!$A$4:$A$1016,Students!$K$4:$K$1016)</f>
        <v>Kirkland</v>
      </c>
      <c r="I230" s="54" t="str">
        <f>Lookup($A230, Students!$A$4:$A$1016,Students!$H$4:$H1230)</f>
        <v>Inactive</v>
      </c>
      <c r="J230" s="54" t="str">
        <f>Lookup($A230, Students!$A$4:$A$1016,Students!$O$4:$O$1016)</f>
        <v>Junior</v>
      </c>
      <c r="K230" s="117" t="str">
        <f>Lookup($A230, Students!$A$4:$A$1016,Students!$N$4:$N$1016)</f>
        <v>1D</v>
      </c>
      <c r="L230" t="str">
        <f>Lookup($A230, Students!$A$4:$A$1016,Students!$M$4:$M$1016)</f>
        <v>2S</v>
      </c>
      <c r="M230" t="str">
        <f>Lookup($A230, Students!$A$4:$A$1016,Students!$AT$4:$AT$1016)</f>
        <v>Student</v>
      </c>
      <c r="N230" s="71">
        <f>Lookup($A230, Students!$A$4:$A$1016,Students!$P$4:$P$1016)</f>
        <v>37775</v>
      </c>
      <c r="O230" s="72">
        <f t="shared" si="6"/>
        <v>42917</v>
      </c>
      <c r="P230">
        <f>Lookup($A230, Students!$A$4:$A$1016,Students!$Q$4:$Q$1016)</f>
        <v>14</v>
      </c>
      <c r="U230" s="71">
        <f>Lookup($A230, Students!$A$4:$A$1016,Students!$G$4:$G$1016)</f>
        <v>42559</v>
      </c>
      <c r="V230" s="76">
        <f t="shared" si="7"/>
        <v>7</v>
      </c>
      <c r="W230" s="76">
        <f t="shared" si="8"/>
        <v>2016</v>
      </c>
      <c r="X230" s="81">
        <f>IF($U230="","-",U230+Timeframes!$B$3)</f>
        <v>42604</v>
      </c>
      <c r="Y230" s="82"/>
      <c r="Z230" s="17" t="str">
        <f t="shared" si="9"/>
        <v>-</v>
      </c>
      <c r="AA230" s="81">
        <f>IF($U230="","-",X230+Timeframes!$C$3)</f>
        <v>42649</v>
      </c>
      <c r="AB230" s="82"/>
      <c r="AC230" s="17" t="str">
        <f t="shared" si="10"/>
        <v>-</v>
      </c>
      <c r="AD230" s="81">
        <f>IF($U230="","-",AA230+Timeframes!$D$3)</f>
        <v>42709</v>
      </c>
      <c r="AE230" s="82"/>
      <c r="AF230" s="17" t="str">
        <f t="shared" si="1"/>
        <v>-</v>
      </c>
      <c r="AG230" s="81">
        <f>IF($U230="","-",AD230+Timeframes!$E$3)</f>
        <v>42769</v>
      </c>
      <c r="AH230" s="82"/>
      <c r="AI230" s="17" t="str">
        <f t="shared" si="2"/>
        <v>-</v>
      </c>
      <c r="AJ230" s="81">
        <f>IF($U230="","-",AG230+Timeframes!$F$3)</f>
        <v>42949</v>
      </c>
      <c r="AK230" s="82"/>
      <c r="AL230" s="17" t="str">
        <f t="shared" si="3"/>
        <v>-</v>
      </c>
      <c r="AM230" s="81">
        <f>IF($U230="","-",AJ230+Timeframes!$G$3)</f>
        <v>43129</v>
      </c>
      <c r="AN230" s="82"/>
      <c r="AO230" s="17" t="str">
        <f t="shared" si="4"/>
        <v>-</v>
      </c>
      <c r="AP230" s="81">
        <f>IF($U230="","-",AM230+Timeframes!$H$3)</f>
        <v>43309</v>
      </c>
      <c r="AQ230" s="82"/>
      <c r="AR230" s="82"/>
    </row>
    <row r="231" ht="15.75" customHeight="1">
      <c r="A231" s="36">
        <v>230.0</v>
      </c>
      <c r="B231" s="36" t="str">
        <f>LOOKUP($A231,Students!$A$4:$A$1016,Students!$C$4:$C$1016)</f>
        <v>Ahladis</v>
      </c>
      <c r="C231" s="36" t="str">
        <f>LOOKUP($A231,Students!$A$4:$A$1016,Students!$D$4:$D$1016)</f>
        <v/>
      </c>
      <c r="D231" s="36" t="str">
        <f>LOOKUP($A231,Students!$A$4:$A$1016,Students!$E$4:$E$1016)</f>
        <v>Kaya</v>
      </c>
      <c r="E231" s="36" t="str">
        <f>LOOKUP($A231,Students!$A$4:$A1231,Students!$F$4:$F$1016)</f>
        <v/>
      </c>
      <c r="F231" s="49"/>
      <c r="G231" t="str">
        <f t="shared" si="5"/>
        <v>Ahladis Kaya</v>
      </c>
      <c r="H231" t="str">
        <f>Lookup($A231, Students!$A$4:$A$1016,Students!$K$4:$K$1016)</f>
        <v>Kirkland</v>
      </c>
      <c r="I231" s="54" t="str">
        <f>Lookup($A231, Students!$A$4:$A$1016,Students!$H$4:$H1231)</f>
        <v>Dropped</v>
      </c>
      <c r="J231" s="54" t="str">
        <f>Lookup($A231, Students!$A$4:$A$1016,Students!$O$4:$O$1016)</f>
        <v>Junior</v>
      </c>
      <c r="K231" s="117" t="str">
        <f>Lookup($A231, Students!$A$4:$A$1016,Students!$N$4:$N$1016)</f>
        <v>1D</v>
      </c>
      <c r="L231" t="str">
        <f>Lookup($A231, Students!$A$4:$A$1016,Students!$M$4:$M$1016)</f>
        <v>WB</v>
      </c>
      <c r="M231" t="str">
        <f>Lookup($A231, Students!$A$4:$A$1016,Students!$AT$4:$AT$1016)</f>
        <v/>
      </c>
      <c r="N231" s="71">
        <f>Lookup($A231, Students!$A$4:$A$1016,Students!$P$4:$P$1016)</f>
        <v>39340</v>
      </c>
      <c r="O231" s="72">
        <f t="shared" si="6"/>
        <v>42917</v>
      </c>
      <c r="P231">
        <f>Lookup($A231, Students!$A$4:$A$1016,Students!$Q$4:$Q$1016)</f>
        <v>9</v>
      </c>
      <c r="U231" s="71">
        <f>Lookup($A231, Students!$A$4:$A$1016,Students!$G$4:$G$1016)</f>
        <v>42559</v>
      </c>
      <c r="V231" s="76">
        <f t="shared" si="7"/>
        <v>7</v>
      </c>
      <c r="W231" s="76">
        <f t="shared" si="8"/>
        <v>2016</v>
      </c>
      <c r="X231" s="81">
        <f>IF($U231="","-",U231+Timeframes!$B$3)</f>
        <v>42604</v>
      </c>
      <c r="Y231" s="82"/>
      <c r="Z231" s="17" t="str">
        <f t="shared" si="9"/>
        <v>-</v>
      </c>
      <c r="AA231" s="81">
        <f>IF($U231="","-",X231+Timeframes!$C$3)</f>
        <v>42649</v>
      </c>
      <c r="AB231" s="82"/>
      <c r="AC231" s="17" t="str">
        <f t="shared" si="10"/>
        <v>-</v>
      </c>
      <c r="AD231" s="81">
        <f>IF($U231="","-",AA231+Timeframes!$D$3)</f>
        <v>42709</v>
      </c>
      <c r="AE231" s="82"/>
      <c r="AF231" s="17" t="str">
        <f t="shared" si="1"/>
        <v>-</v>
      </c>
      <c r="AG231" s="81">
        <f>IF($U231="","-",AD231+Timeframes!$E$3)</f>
        <v>42769</v>
      </c>
      <c r="AH231" s="82"/>
      <c r="AI231" s="17" t="str">
        <f t="shared" si="2"/>
        <v>-</v>
      </c>
      <c r="AJ231" s="81">
        <f>IF($U231="","-",AG231+Timeframes!$F$3)</f>
        <v>42949</v>
      </c>
      <c r="AK231" s="82"/>
      <c r="AL231" s="17" t="str">
        <f t="shared" si="3"/>
        <v>-</v>
      </c>
      <c r="AM231" s="81">
        <f>IF($U231="","-",AJ231+Timeframes!$G$3)</f>
        <v>43129</v>
      </c>
      <c r="AN231" s="82"/>
      <c r="AO231" s="17" t="str">
        <f t="shared" si="4"/>
        <v>-</v>
      </c>
      <c r="AP231" s="81">
        <f>IF($U231="","-",AM231+Timeframes!$H$3)</f>
        <v>43309</v>
      </c>
      <c r="AQ231" s="82"/>
      <c r="AR231" s="82"/>
    </row>
    <row r="232" ht="15.75" customHeight="1">
      <c r="A232" s="36">
        <v>231.0</v>
      </c>
      <c r="B232" s="36" t="str">
        <f>LOOKUP($A232,Students!$A$4:$A$1016,Students!$C$4:$C$1016)</f>
        <v>Ahladis</v>
      </c>
      <c r="C232" s="36" t="str">
        <f>LOOKUP($A232,Students!$A$4:$A$1016,Students!$D$4:$D$1016)</f>
        <v/>
      </c>
      <c r="D232" s="36" t="str">
        <f>LOOKUP($A232,Students!$A$4:$A$1016,Students!$E$4:$E$1016)</f>
        <v>Alexander</v>
      </c>
      <c r="E232" s="36" t="str">
        <f>LOOKUP($A232,Students!$A$4:$A1232,Students!$F$4:$F$1016)</f>
        <v/>
      </c>
      <c r="F232" s="49"/>
      <c r="G232" t="str">
        <f t="shared" si="5"/>
        <v>Ahladis Alexander</v>
      </c>
      <c r="H232" t="str">
        <f>Lookup($A232, Students!$A$4:$A$1016,Students!$K$4:$K$1016)</f>
        <v>Kirkland</v>
      </c>
      <c r="I232" s="54" t="str">
        <f>Lookup($A232, Students!$A$4:$A$1016,Students!$H$4:$H1232)</f>
        <v>Dropped</v>
      </c>
      <c r="J232" s="54" t="str">
        <f>Lookup($A232, Students!$A$4:$A$1016,Students!$O$4:$O$1016)</f>
        <v>Child</v>
      </c>
      <c r="K232" s="117" t="str">
        <f>Lookup($A232, Students!$A$4:$A$1016,Students!$N$4:$N$1016)</f>
        <v>1D</v>
      </c>
      <c r="L232" t="str">
        <f>Lookup($A232, Students!$A$4:$A$1016,Students!$M$4:$M$1016)</f>
        <v>WB</v>
      </c>
      <c r="M232" t="str">
        <f>Lookup($A232, Students!$A$4:$A$1016,Students!$AT$4:$AT$1016)</f>
        <v/>
      </c>
      <c r="N232" s="71">
        <f>Lookup($A232, Students!$A$4:$A$1016,Students!$P$4:$P$1016)</f>
        <v>40443</v>
      </c>
      <c r="O232" s="72">
        <f t="shared" si="6"/>
        <v>42917</v>
      </c>
      <c r="P232">
        <f>Lookup($A232, Students!$A$4:$A$1016,Students!$Q$4:$Q$1016)</f>
        <v>6</v>
      </c>
      <c r="U232" s="71">
        <f>Lookup($A232, Students!$A$4:$A$1016,Students!$G$4:$G$1016)</f>
        <v>42559</v>
      </c>
      <c r="V232" s="76">
        <f t="shared" si="7"/>
        <v>7</v>
      </c>
      <c r="W232" s="76">
        <f t="shared" si="8"/>
        <v>2016</v>
      </c>
      <c r="X232" s="81">
        <f>IF($U232="","-",U232+Timeframes!$B$3)</f>
        <v>42604</v>
      </c>
      <c r="Y232" s="82"/>
      <c r="Z232" s="17" t="str">
        <f t="shared" si="9"/>
        <v>-</v>
      </c>
      <c r="AA232" s="81">
        <f>IF($U232="","-",X232+Timeframes!$C$3)</f>
        <v>42649</v>
      </c>
      <c r="AB232" s="82"/>
      <c r="AC232" s="17" t="str">
        <f t="shared" si="10"/>
        <v>-</v>
      </c>
      <c r="AD232" s="81">
        <f>IF($U232="","-",AA232+Timeframes!$D$3)</f>
        <v>42709</v>
      </c>
      <c r="AE232" s="82"/>
      <c r="AF232" s="17" t="str">
        <f t="shared" si="1"/>
        <v>-</v>
      </c>
      <c r="AG232" s="81">
        <f>IF($U232="","-",AD232+Timeframes!$E$3)</f>
        <v>42769</v>
      </c>
      <c r="AH232" s="82"/>
      <c r="AI232" s="17" t="str">
        <f t="shared" si="2"/>
        <v>-</v>
      </c>
      <c r="AJ232" s="81">
        <f>IF($U232="","-",AG232+Timeframes!$F$3)</f>
        <v>42949</v>
      </c>
      <c r="AK232" s="82"/>
      <c r="AL232" s="17" t="str">
        <f t="shared" si="3"/>
        <v>-</v>
      </c>
      <c r="AM232" s="81">
        <f>IF($U232="","-",AJ232+Timeframes!$G$3)</f>
        <v>43129</v>
      </c>
      <c r="AN232" s="82"/>
      <c r="AO232" s="17" t="str">
        <f t="shared" si="4"/>
        <v>-</v>
      </c>
      <c r="AP232" s="81">
        <f>IF($U232="","-",AM232+Timeframes!$H$3)</f>
        <v>43309</v>
      </c>
      <c r="AQ232" s="82"/>
      <c r="AR232" s="82"/>
    </row>
    <row r="233" ht="15.75" customHeight="1">
      <c r="A233" s="36">
        <v>232.0</v>
      </c>
      <c r="B233" s="36" t="str">
        <f>LOOKUP($A233,Students!$A$4:$A$1016,Students!$C$4:$C$1016)</f>
        <v>Cam</v>
      </c>
      <c r="C233" s="36" t="str">
        <f>LOOKUP($A233,Students!$A$4:$A$1016,Students!$D$4:$D$1016)</f>
        <v/>
      </c>
      <c r="D233" s="36" t="str">
        <f>LOOKUP($A233,Students!$A$4:$A$1016,Students!$E$4:$E$1016)</f>
        <v/>
      </c>
      <c r="E233" s="36" t="str">
        <f>LOOKUP($A233,Students!$A$4:$A1233,Students!$F$4:$F$1016)</f>
        <v/>
      </c>
      <c r="F233" s="49"/>
      <c r="G233" t="str">
        <f t="shared" si="5"/>
        <v>Cam </v>
      </c>
      <c r="H233" t="str">
        <f>Lookup($A233, Students!$A$4:$A$1016,Students!$K$4:$K$1016)</f>
        <v>Seattle</v>
      </c>
      <c r="I233" s="54" t="str">
        <f>Lookup($A233, Students!$A$4:$A$1016,Students!$H$4:$H1233)</f>
        <v>Dropped</v>
      </c>
      <c r="J233" s="54" t="str">
        <f>Lookup($A233, Students!$A$4:$A$1016,Students!$O$4:$O$1016)</f>
        <v>Adult</v>
      </c>
      <c r="K233" s="117" t="str">
        <f>Lookup($A233, Students!$A$4:$A$1016,Students!$N$4:$N$1016)</f>
        <v>1D</v>
      </c>
      <c r="L233" t="str">
        <f>Lookup($A233, Students!$A$4:$A$1016,Students!$M$4:$M$1016)</f>
        <v>WB</v>
      </c>
      <c r="M233" t="str">
        <f>Lookup($A233, Students!$A$4:$A$1016,Students!$AT$4:$AT$1016)</f>
        <v/>
      </c>
      <c r="N233" s="71" t="str">
        <f>Lookup($A233, Students!$A$4:$A$1016,Students!$P$4:$P$1016)</f>
        <v/>
      </c>
      <c r="O233" s="72">
        <f t="shared" si="6"/>
        <v>42917</v>
      </c>
      <c r="P233">
        <f>Lookup($A233, Students!$A$4:$A$1016,Students!$Q$4:$Q$1016)</f>
        <v>117</v>
      </c>
      <c r="U233" s="71" t="str">
        <f>Lookup($A233, Students!$A$4:$A$1016,Students!$G$4:$G$1016)</f>
        <v/>
      </c>
      <c r="V233" s="76">
        <f t="shared" si="7"/>
        <v>12</v>
      </c>
      <c r="W233" s="76">
        <f t="shared" si="8"/>
        <v>1899</v>
      </c>
      <c r="X233" s="81" t="str">
        <f>IF($U233="","-",U233+Timeframes!$B$3)</f>
        <v>-</v>
      </c>
      <c r="Y233" s="82"/>
      <c r="Z233" s="17" t="str">
        <f t="shared" si="9"/>
        <v>-</v>
      </c>
      <c r="AA233" s="81" t="str">
        <f>IF($U233="","-",X233+Timeframes!$C$3)</f>
        <v>-</v>
      </c>
      <c r="AB233" s="82"/>
      <c r="AC233" s="17" t="str">
        <f t="shared" si="10"/>
        <v>-</v>
      </c>
      <c r="AD233" s="81" t="str">
        <f>IF($U233="","-",AA233+Timeframes!$D$3)</f>
        <v>-</v>
      </c>
      <c r="AE233" s="82"/>
      <c r="AF233" s="17" t="str">
        <f t="shared" si="1"/>
        <v>-</v>
      </c>
      <c r="AG233" s="81" t="str">
        <f>IF($U233="","-",AD233+Timeframes!$E$3)</f>
        <v>-</v>
      </c>
      <c r="AH233" s="82"/>
      <c r="AI233" s="17" t="str">
        <f t="shared" si="2"/>
        <v>-</v>
      </c>
      <c r="AJ233" s="81" t="str">
        <f>IF($U233="","-",AG233+Timeframes!$F$3)</f>
        <v>-</v>
      </c>
      <c r="AK233" s="82"/>
      <c r="AL233" s="17" t="str">
        <f t="shared" si="3"/>
        <v>-</v>
      </c>
      <c r="AM233" s="81" t="str">
        <f>IF($U233="","-",AJ233+Timeframes!$G$3)</f>
        <v>-</v>
      </c>
      <c r="AN233" s="82"/>
      <c r="AO233" s="17" t="str">
        <f t="shared" si="4"/>
        <v>-</v>
      </c>
      <c r="AP233" s="81" t="str">
        <f>IF($U233="","-",AM233+Timeframes!$H$3)</f>
        <v>-</v>
      </c>
      <c r="AQ233" s="82"/>
      <c r="AR233" s="82"/>
    </row>
    <row r="234" ht="15.75" customHeight="1">
      <c r="A234" s="36">
        <v>233.0</v>
      </c>
      <c r="B234" s="36" t="str">
        <f>LOOKUP($A234,Students!$A$4:$A$1016,Students!$C$4:$C$1016)</f>
        <v>Maurice</v>
      </c>
      <c r="C234" s="36" t="str">
        <f>LOOKUP($A234,Students!$A$4:$A$1016,Students!$D$4:$D$1016)</f>
        <v/>
      </c>
      <c r="D234" s="36" t="str">
        <f>LOOKUP($A234,Students!$A$4:$A$1016,Students!$E$4:$E$1016)</f>
        <v>Lekea</v>
      </c>
      <c r="E234" s="36" t="str">
        <f>LOOKUP($A234,Students!$A$4:$A1234,Students!$F$4:$F$1016)</f>
        <v/>
      </c>
      <c r="F234" s="49"/>
      <c r="G234" t="str">
        <f t="shared" si="5"/>
        <v>Maurice Lekea</v>
      </c>
      <c r="H234" t="str">
        <f>Lookup($A234, Students!$A$4:$A$1016,Students!$K$4:$K$1016)</f>
        <v>Seattle</v>
      </c>
      <c r="I234" s="54" t="str">
        <f>Lookup($A234, Students!$A$4:$A$1016,Students!$H$4:$H1234)</f>
        <v>Inactive</v>
      </c>
      <c r="J234" s="54" t="str">
        <f>Lookup($A234, Students!$A$4:$A$1016,Students!$O$4:$O$1016)</f>
        <v>Adult</v>
      </c>
      <c r="K234" s="117" t="str">
        <f>Lookup($A234, Students!$A$4:$A$1016,Students!$N$4:$N$1016)</f>
        <v>1D</v>
      </c>
      <c r="L234" t="str">
        <f>Lookup($A234, Students!$A$4:$A$1016,Students!$M$4:$M$1016)</f>
        <v>WB</v>
      </c>
      <c r="M234" t="str">
        <f>Lookup($A234, Students!$A$4:$A$1016,Students!$AT$4:$AT$1016)</f>
        <v/>
      </c>
      <c r="N234" s="71" t="str">
        <f>Lookup($A234, Students!$A$4:$A$1016,Students!$P$4:$P$1016)</f>
        <v/>
      </c>
      <c r="O234" s="72">
        <f t="shared" si="6"/>
        <v>42917</v>
      </c>
      <c r="P234">
        <f>Lookup($A234, Students!$A$4:$A$1016,Students!$Q$4:$Q$1016)</f>
        <v>117</v>
      </c>
      <c r="U234" s="71" t="str">
        <f>Lookup($A234, Students!$A$4:$A$1016,Students!$G$4:$G$1016)</f>
        <v/>
      </c>
      <c r="V234" s="76">
        <f t="shared" si="7"/>
        <v>12</v>
      </c>
      <c r="W234" s="76">
        <f t="shared" si="8"/>
        <v>1899</v>
      </c>
      <c r="X234" s="81" t="str">
        <f>IF($U234="","-",U234+Timeframes!$B$3)</f>
        <v>-</v>
      </c>
      <c r="Y234" s="82"/>
      <c r="Z234" s="17" t="str">
        <f t="shared" si="9"/>
        <v>-</v>
      </c>
      <c r="AA234" s="81" t="str">
        <f>IF($U234="","-",X234+Timeframes!$C$3)</f>
        <v>-</v>
      </c>
      <c r="AB234" s="82"/>
      <c r="AC234" s="17" t="str">
        <f t="shared" si="10"/>
        <v>-</v>
      </c>
      <c r="AD234" s="81" t="str">
        <f>IF($U234="","-",AA234+Timeframes!$D$3)</f>
        <v>-</v>
      </c>
      <c r="AE234" s="82"/>
      <c r="AF234" s="17" t="str">
        <f t="shared" si="1"/>
        <v>-</v>
      </c>
      <c r="AG234" s="81" t="str">
        <f>IF($U234="","-",AD234+Timeframes!$E$3)</f>
        <v>-</v>
      </c>
      <c r="AH234" s="82"/>
      <c r="AI234" s="17" t="str">
        <f t="shared" si="2"/>
        <v>-</v>
      </c>
      <c r="AJ234" s="81" t="str">
        <f>IF($U234="","-",AG234+Timeframes!$F$3)</f>
        <v>-</v>
      </c>
      <c r="AK234" s="82"/>
      <c r="AL234" s="17" t="str">
        <f t="shared" si="3"/>
        <v>-</v>
      </c>
      <c r="AM234" s="81" t="str">
        <f>IF($U234="","-",AJ234+Timeframes!$G$3)</f>
        <v>-</v>
      </c>
      <c r="AN234" s="82"/>
      <c r="AO234" s="17" t="str">
        <f t="shared" si="4"/>
        <v>-</v>
      </c>
      <c r="AP234" s="81" t="str">
        <f>IF($U234="","-",AM234+Timeframes!$H$3)</f>
        <v>-</v>
      </c>
      <c r="AQ234" s="82"/>
      <c r="AR234" s="82"/>
    </row>
    <row r="235" ht="15.75" customHeight="1">
      <c r="A235" s="36">
        <v>234.0</v>
      </c>
      <c r="B235" s="36" t="str">
        <f>LOOKUP($A235,Students!$A$4:$A$1016,Students!$C$4:$C$1016)</f>
        <v>Jason</v>
      </c>
      <c r="C235" s="36" t="str">
        <f>LOOKUP($A235,Students!$A$4:$A$1016,Students!$D$4:$D$1016)</f>
        <v/>
      </c>
      <c r="D235" s="36" t="str">
        <f>LOOKUP($A235,Students!$A$4:$A$1016,Students!$E$4:$E$1016)</f>
        <v>Piwen</v>
      </c>
      <c r="E235" s="36" t="str">
        <f>LOOKUP($A235,Students!$A$4:$A1235,Students!$F$4:$F$1016)</f>
        <v/>
      </c>
      <c r="F235" s="49"/>
      <c r="G235" t="str">
        <f t="shared" si="5"/>
        <v>Jason Piwen</v>
      </c>
      <c r="H235" t="str">
        <f>Lookup($A235, Students!$A$4:$A$1016,Students!$K$4:$K$1016)</f>
        <v>Seattle</v>
      </c>
      <c r="I235" s="54" t="str">
        <f>Lookup($A235, Students!$A$4:$A$1016,Students!$H$4:$H1235)</f>
        <v>Active</v>
      </c>
      <c r="J235" s="54" t="str">
        <f>Lookup($A235, Students!$A$4:$A$1016,Students!$O$4:$O$1016)</f>
        <v>Adult</v>
      </c>
      <c r="K235" t="str">
        <f>Lookup($A235, Students!$A$4:$A$1016,Students!$N$4:$N$1016)</f>
        <v>2D</v>
      </c>
      <c r="L235" t="str">
        <f>Lookup($A235, Students!$A$4:$A$1016,Students!$M$4:$M$1016)</f>
        <v>1D</v>
      </c>
      <c r="M235" t="str">
        <f>Lookup($A235, Students!$A$4:$A$1016,Students!$AT$4:$AT$1016)</f>
        <v/>
      </c>
      <c r="N235" s="71">
        <f>Lookup($A235, Students!$A$4:$A$1016,Students!$P$4:$P$1016)</f>
        <v>28543</v>
      </c>
      <c r="O235" s="72">
        <f t="shared" si="6"/>
        <v>42917</v>
      </c>
      <c r="P235">
        <f>Lookup($A235, Students!$A$4:$A$1016,Students!$Q$4:$Q$1016)</f>
        <v>39</v>
      </c>
      <c r="U235" s="71">
        <f>Lookup($A235, Students!$A$4:$A$1016,Students!$G$4:$G$1016)</f>
        <v>42644</v>
      </c>
      <c r="V235" s="76">
        <f t="shared" si="7"/>
        <v>10</v>
      </c>
      <c r="W235" s="76">
        <f t="shared" si="8"/>
        <v>2016</v>
      </c>
      <c r="X235" s="81">
        <f>IF($U235="","-",U235+Timeframes!$B$3)</f>
        <v>42689</v>
      </c>
      <c r="Y235" s="82"/>
      <c r="Z235" s="17" t="str">
        <f t="shared" si="9"/>
        <v>-</v>
      </c>
      <c r="AA235" s="81">
        <f>IF($U235="","-",X235+Timeframes!$C$3)</f>
        <v>42734</v>
      </c>
      <c r="AB235" s="82"/>
      <c r="AC235" s="17" t="str">
        <f t="shared" si="10"/>
        <v>-</v>
      </c>
      <c r="AD235" s="81">
        <f>IF($U235="","-",AA235+Timeframes!$D$3)</f>
        <v>42794</v>
      </c>
      <c r="AE235" s="82"/>
      <c r="AF235" s="17" t="str">
        <f t="shared" si="1"/>
        <v>-</v>
      </c>
      <c r="AG235" s="81">
        <f>IF($U235="","-",AD235+Timeframes!$E$3)</f>
        <v>42854</v>
      </c>
      <c r="AH235" s="82"/>
      <c r="AI235" s="17" t="str">
        <f t="shared" si="2"/>
        <v>-</v>
      </c>
      <c r="AJ235" s="81">
        <f>IF($U235="","-",AG235+Timeframes!$F$3)</f>
        <v>43034</v>
      </c>
      <c r="AK235" s="82"/>
      <c r="AL235" s="17" t="str">
        <f t="shared" si="3"/>
        <v>-</v>
      </c>
      <c r="AM235" s="81">
        <f>IF($U235="","-",AJ235+Timeframes!$G$3)</f>
        <v>43214</v>
      </c>
      <c r="AN235" s="82"/>
      <c r="AO235" s="17" t="str">
        <f t="shared" si="4"/>
        <v>-</v>
      </c>
      <c r="AP235" s="81">
        <f>IF($U235="","-",AM235+Timeframes!$H$3)</f>
        <v>43394</v>
      </c>
      <c r="AQ235" s="82"/>
      <c r="AR235" s="82"/>
    </row>
    <row r="236" ht="15.75" customHeight="1">
      <c r="A236" s="36">
        <v>235.0</v>
      </c>
      <c r="B236" s="36" t="str">
        <f>LOOKUP($A236,Students!$A$4:$A$1016,Students!$C$4:$C$1016)</f>
        <v>Deepshika</v>
      </c>
      <c r="C236" s="36" t="str">
        <f>LOOKUP($A236,Students!$A$4:$A$1016,Students!$D$4:$D$1016)</f>
        <v/>
      </c>
      <c r="D236" s="36" t="str">
        <f>LOOKUP($A236,Students!$A$4:$A$1016,Students!$E$4:$E$1016)</f>
        <v>Elenthendral</v>
      </c>
      <c r="E236" s="36" t="str">
        <f>LOOKUP($A236,Students!$A$4:$A1236,Students!$F$4:$F$1016)</f>
        <v/>
      </c>
      <c r="F236" s="49"/>
      <c r="G236" t="str">
        <f t="shared" si="5"/>
        <v>Deepshika Elenthendral</v>
      </c>
      <c r="H236" t="str">
        <f>Lookup($A236, Students!$A$4:$A$1016,Students!$K$4:$K$1016)</f>
        <v>Kirkland</v>
      </c>
      <c r="I236" s="54" t="str">
        <f>Lookup($A236, Students!$A$4:$A$1016,Students!$H$4:$H1236)</f>
        <v>Dropped</v>
      </c>
      <c r="J236" s="54" t="str">
        <f>Lookup($A236, Students!$A$4:$A$1016,Students!$O$4:$O$1016)</f>
        <v>Child</v>
      </c>
      <c r="K236" s="117" t="str">
        <f>Lookup($A236, Students!$A$4:$A$1016,Students!$N$4:$N$1016)</f>
        <v>1D</v>
      </c>
      <c r="L236" t="str">
        <f>Lookup($A236, Students!$A$4:$A$1016,Students!$M$4:$M$1016)</f>
        <v>WB</v>
      </c>
      <c r="M236" t="str">
        <f>Lookup($A236, Students!$A$4:$A$1016,Students!$AT$4:$AT$1016)</f>
        <v>Student</v>
      </c>
      <c r="N236" s="71">
        <f>Lookup($A236, Students!$A$4:$A$1016,Students!$P$4:$P$1016)</f>
        <v>41165</v>
      </c>
      <c r="O236" s="72">
        <f t="shared" si="6"/>
        <v>42917</v>
      </c>
      <c r="P236">
        <f>Lookup($A236, Students!$A$4:$A$1016,Students!$Q$4:$Q$1016)</f>
        <v>4</v>
      </c>
      <c r="U236" s="71">
        <f>Lookup($A236, Students!$A$4:$A$1016,Students!$G$4:$G$1016)</f>
        <v>42562</v>
      </c>
      <c r="V236" s="76">
        <f t="shared" si="7"/>
        <v>7</v>
      </c>
      <c r="W236" s="76">
        <f t="shared" si="8"/>
        <v>2016</v>
      </c>
      <c r="X236" s="81">
        <f>IF($U236="","-",U236+Timeframes!$B$3)</f>
        <v>42607</v>
      </c>
      <c r="Y236" s="82"/>
      <c r="Z236" s="17" t="str">
        <f t="shared" si="9"/>
        <v>-</v>
      </c>
      <c r="AA236" s="81">
        <f>IF($U236="","-",X236+Timeframes!$C$3)</f>
        <v>42652</v>
      </c>
      <c r="AB236" s="82"/>
      <c r="AC236" s="17" t="str">
        <f t="shared" si="10"/>
        <v>-</v>
      </c>
      <c r="AD236" s="81">
        <f>IF($U236="","-",AA236+Timeframes!$D$3)</f>
        <v>42712</v>
      </c>
      <c r="AE236" s="82"/>
      <c r="AF236" s="17" t="str">
        <f t="shared" si="1"/>
        <v>-</v>
      </c>
      <c r="AG236" s="81">
        <f>IF($U236="","-",AD236+Timeframes!$E$3)</f>
        <v>42772</v>
      </c>
      <c r="AH236" s="82"/>
      <c r="AI236" s="17" t="str">
        <f t="shared" si="2"/>
        <v>-</v>
      </c>
      <c r="AJ236" s="81">
        <f>IF($U236="","-",AG236+Timeframes!$F$3)</f>
        <v>42952</v>
      </c>
      <c r="AK236" s="82"/>
      <c r="AL236" s="17" t="str">
        <f t="shared" si="3"/>
        <v>-</v>
      </c>
      <c r="AM236" s="81">
        <f>IF($U236="","-",AJ236+Timeframes!$G$3)</f>
        <v>43132</v>
      </c>
      <c r="AN236" s="82"/>
      <c r="AO236" s="17" t="str">
        <f t="shared" si="4"/>
        <v>-</v>
      </c>
      <c r="AP236" s="81">
        <f>IF($U236="","-",AM236+Timeframes!$H$3)</f>
        <v>43312</v>
      </c>
      <c r="AQ236" s="82"/>
      <c r="AR236" s="82"/>
    </row>
    <row r="237" ht="15.75" customHeight="1">
      <c r="A237" s="36">
        <v>236.0</v>
      </c>
      <c r="B237" s="36" t="str">
        <f>LOOKUP($A237,Students!$A$4:$A$1016,Students!$C$4:$C$1016)</f>
        <v>Hee Yoon</v>
      </c>
      <c r="C237" s="36" t="str">
        <f>LOOKUP($A237,Students!$A$4:$A$1016,Students!$D$4:$D$1016)</f>
        <v/>
      </c>
      <c r="D237" s="36" t="str">
        <f>LOOKUP($A237,Students!$A$4:$A$1016,Students!$E$4:$E$1016)</f>
        <v>Bang</v>
      </c>
      <c r="E237" s="36" t="str">
        <f>LOOKUP($A237,Students!$A$4:$A1237,Students!$F$4:$F$1016)</f>
        <v/>
      </c>
      <c r="F237" s="49"/>
      <c r="G237" t="str">
        <f t="shared" si="5"/>
        <v>Hee Yoon Bang</v>
      </c>
      <c r="H237" t="str">
        <f>Lookup($A237, Students!$A$4:$A$1016,Students!$K$4:$K$1016)</f>
        <v>Kirkland</v>
      </c>
      <c r="I237" s="54" t="str">
        <f>Lookup($A237, Students!$A$4:$A$1016,Students!$H$4:$H1237)</f>
        <v>Dropped</v>
      </c>
      <c r="J237" s="54" t="str">
        <f>Lookup($A237, Students!$A$4:$A$1016,Students!$O$4:$O$1016)</f>
        <v>Adult</v>
      </c>
      <c r="K237" s="117" t="str">
        <f>Lookup($A237, Students!$A$4:$A$1016,Students!$N$4:$N$1016)</f>
        <v>1D</v>
      </c>
      <c r="L237" t="str">
        <f>Lookup($A237, Students!$A$4:$A$1016,Students!$M$4:$M$1016)</f>
        <v>WB</v>
      </c>
      <c r="M237" t="str">
        <f>Lookup($A237, Students!$A$4:$A$1016,Students!$AT$4:$AT$1016)</f>
        <v>Air Trasportation</v>
      </c>
      <c r="N237" s="71">
        <f>Lookup($A237, Students!$A$4:$A$1016,Students!$P$4:$P$1016)</f>
        <v>34819</v>
      </c>
      <c r="O237" s="72">
        <f t="shared" si="6"/>
        <v>42917</v>
      </c>
      <c r="P237">
        <f>Lookup($A237, Students!$A$4:$A$1016,Students!$Q$4:$Q$1016)</f>
        <v>22</v>
      </c>
      <c r="U237" s="71">
        <f>Lookup($A237, Students!$A$4:$A$1016,Students!$G$4:$G$1016)</f>
        <v>42563</v>
      </c>
      <c r="V237" s="76">
        <f t="shared" si="7"/>
        <v>7</v>
      </c>
      <c r="W237" s="76">
        <f t="shared" si="8"/>
        <v>2016</v>
      </c>
      <c r="X237" s="81">
        <f>IF($U237="","-",U237+Timeframes!$B$3)</f>
        <v>42608</v>
      </c>
      <c r="Y237" s="82"/>
      <c r="Z237" s="17" t="str">
        <f t="shared" si="9"/>
        <v>-</v>
      </c>
      <c r="AA237" s="81">
        <f>IF($U237="","-",X237+Timeframes!$C$3)</f>
        <v>42653</v>
      </c>
      <c r="AB237" s="82"/>
      <c r="AC237" s="17" t="str">
        <f t="shared" si="10"/>
        <v>-</v>
      </c>
      <c r="AD237" s="81">
        <f>IF($U237="","-",AA237+Timeframes!$D$3)</f>
        <v>42713</v>
      </c>
      <c r="AE237" s="82"/>
      <c r="AF237" s="17" t="str">
        <f t="shared" si="1"/>
        <v>-</v>
      </c>
      <c r="AG237" s="81">
        <f>IF($U237="","-",AD237+Timeframes!$E$3)</f>
        <v>42773</v>
      </c>
      <c r="AH237" s="82"/>
      <c r="AI237" s="17" t="str">
        <f t="shared" si="2"/>
        <v>-</v>
      </c>
      <c r="AJ237" s="81">
        <f>IF($U237="","-",AG237+Timeframes!$F$3)</f>
        <v>42953</v>
      </c>
      <c r="AK237" s="82"/>
      <c r="AL237" s="17" t="str">
        <f t="shared" si="3"/>
        <v>-</v>
      </c>
      <c r="AM237" s="81">
        <f>IF($U237="","-",AJ237+Timeframes!$G$3)</f>
        <v>43133</v>
      </c>
      <c r="AN237" s="82"/>
      <c r="AO237" s="17" t="str">
        <f t="shared" si="4"/>
        <v>-</v>
      </c>
      <c r="AP237" s="81">
        <f>IF($U237="","-",AM237+Timeframes!$H$3)</f>
        <v>43313</v>
      </c>
      <c r="AQ237" s="82"/>
      <c r="AR237" s="82"/>
    </row>
    <row r="238" ht="15.75" customHeight="1">
      <c r="A238" s="36">
        <v>237.0</v>
      </c>
      <c r="B238" s="36" t="str">
        <f>LOOKUP($A238,Students!$A$4:$A$1016,Students!$C$4:$C$1016)</f>
        <v>Lincoln</v>
      </c>
      <c r="C238" s="36" t="str">
        <f>LOOKUP($A238,Students!$A$4:$A$1016,Students!$D$4:$D$1016)</f>
        <v/>
      </c>
      <c r="D238" s="36" t="str">
        <f>LOOKUP($A238,Students!$A$4:$A$1016,Students!$E$4:$E$1016)</f>
        <v>Perry</v>
      </c>
      <c r="E238" s="36" t="str">
        <f>LOOKUP($A238,Students!$A$4:$A1238,Students!$F$4:$F$1016)</f>
        <v/>
      </c>
      <c r="F238" s="49"/>
      <c r="G238" t="str">
        <f t="shared" si="5"/>
        <v>Lincoln Perry</v>
      </c>
      <c r="H238" t="str">
        <f>Lookup($A238, Students!$A$4:$A$1016,Students!$K$4:$K$1016)</f>
        <v>Redmond</v>
      </c>
      <c r="I238" s="54" t="str">
        <f>Lookup($A238, Students!$A$4:$A$1016,Students!$H$4:$H1238)</f>
        <v>Active</v>
      </c>
      <c r="J238" s="54" t="str">
        <f>Lookup($A238, Students!$A$4:$A$1016,Students!$O$4:$O$1016)</f>
        <v>Junior</v>
      </c>
      <c r="K238" s="117" t="str">
        <f>Lookup($A238, Students!$A$4:$A$1016,Students!$N$4:$N$1016)</f>
        <v>1D</v>
      </c>
      <c r="L238" t="str">
        <f>Lookup($A238, Students!$A$4:$A$1016,Students!$M$4:$M$1016)</f>
        <v>WB</v>
      </c>
      <c r="M238" t="str">
        <f>Lookup($A238, Students!$A$4:$A$1016,Students!$AT$4:$AT$1016)</f>
        <v/>
      </c>
      <c r="N238" s="71">
        <f>Lookup($A238, Students!$A$4:$A$1016,Students!$P$4:$P$1016)</f>
        <v>39019</v>
      </c>
      <c r="O238" s="72">
        <f t="shared" si="6"/>
        <v>42917</v>
      </c>
      <c r="P238">
        <f>Lookup($A238, Students!$A$4:$A$1016,Students!$Q$4:$Q$1016)</f>
        <v>10</v>
      </c>
      <c r="U238" s="71">
        <f>Lookup($A238, Students!$A$4:$A$1016,Students!$G$4:$G$1016)</f>
        <v>42563</v>
      </c>
      <c r="V238" s="76">
        <f t="shared" si="7"/>
        <v>7</v>
      </c>
      <c r="W238" s="76">
        <f t="shared" si="8"/>
        <v>2016</v>
      </c>
      <c r="X238" s="81">
        <f>IF($U238="","-",U238+Timeframes!$B$3)</f>
        <v>42608</v>
      </c>
      <c r="Y238" s="82"/>
      <c r="Z238" s="17" t="str">
        <f t="shared" si="9"/>
        <v>-</v>
      </c>
      <c r="AA238" s="81">
        <f>IF($U238="","-",X238+Timeframes!$C$3)</f>
        <v>42653</v>
      </c>
      <c r="AB238" s="82"/>
      <c r="AC238" s="17" t="str">
        <f t="shared" si="10"/>
        <v>-</v>
      </c>
      <c r="AD238" s="81">
        <f>IF($U238="","-",AA238+Timeframes!$D$3)</f>
        <v>42713</v>
      </c>
      <c r="AE238" s="82"/>
      <c r="AF238" s="17" t="str">
        <f t="shared" si="1"/>
        <v>-</v>
      </c>
      <c r="AG238" s="81">
        <f>IF($U238="","-",AD238+Timeframes!$E$3)</f>
        <v>42773</v>
      </c>
      <c r="AH238" s="82"/>
      <c r="AI238" s="17" t="str">
        <f t="shared" si="2"/>
        <v>-</v>
      </c>
      <c r="AJ238" s="81">
        <f>IF($U238="","-",AG238+Timeframes!$F$3)</f>
        <v>42953</v>
      </c>
      <c r="AK238" s="82"/>
      <c r="AL238" s="17" t="str">
        <f t="shared" si="3"/>
        <v>-</v>
      </c>
      <c r="AM238" s="81">
        <f>IF($U238="","-",AJ238+Timeframes!$G$3)</f>
        <v>43133</v>
      </c>
      <c r="AN238" s="82"/>
      <c r="AO238" s="17" t="str">
        <f t="shared" si="4"/>
        <v>-</v>
      </c>
      <c r="AP238" s="81">
        <f>IF($U238="","-",AM238+Timeframes!$H$3)</f>
        <v>43313</v>
      </c>
      <c r="AQ238" s="82"/>
      <c r="AR238" s="82"/>
    </row>
    <row r="239" ht="15.75" customHeight="1">
      <c r="A239" s="36">
        <v>238.0</v>
      </c>
      <c r="B239" s="36" t="str">
        <f>LOOKUP($A239,Students!$A$4:$A$1016,Students!$C$4:$C$1016)</f>
        <v>Vidit</v>
      </c>
      <c r="C239" s="36" t="str">
        <f>LOOKUP($A239,Students!$A$4:$A$1016,Students!$D$4:$D$1016)</f>
        <v/>
      </c>
      <c r="D239" s="36" t="str">
        <f>LOOKUP($A239,Students!$A$4:$A$1016,Students!$E$4:$E$1016)</f>
        <v>Setty</v>
      </c>
      <c r="E239" s="36" t="str">
        <f>LOOKUP($A239,Students!$A$4:$A1239,Students!$F$4:$F$1016)</f>
        <v/>
      </c>
      <c r="F239" s="49"/>
      <c r="G239" t="str">
        <f t="shared" si="5"/>
        <v>Vidit Setty</v>
      </c>
      <c r="H239" t="str">
        <f>Lookup($A239, Students!$A$4:$A$1016,Students!$K$4:$K$1016)</f>
        <v>Redmond</v>
      </c>
      <c r="I239" s="54" t="str">
        <f>Lookup($A239, Students!$A$4:$A$1016,Students!$H$4:$H1239)</f>
        <v>Dropped</v>
      </c>
      <c r="J239" s="54" t="str">
        <f>Lookup($A239, Students!$A$4:$A$1016,Students!$O$4:$O$1016)</f>
        <v>Junior</v>
      </c>
      <c r="K239" s="117" t="str">
        <f>Lookup($A239, Students!$A$4:$A$1016,Students!$N$4:$N$1016)</f>
        <v>1D</v>
      </c>
      <c r="L239" t="str">
        <f>Lookup($A239, Students!$A$4:$A$1016,Students!$M$4:$M$1016)</f>
        <v>WB</v>
      </c>
      <c r="M239" t="str">
        <f>Lookup($A239, Students!$A$4:$A$1016,Students!$AT$4:$AT$1016)</f>
        <v/>
      </c>
      <c r="N239" s="71">
        <f>Lookup($A239, Students!$A$4:$A$1016,Students!$P$4:$P$1016)</f>
        <v>39325</v>
      </c>
      <c r="O239" s="72">
        <f t="shared" si="6"/>
        <v>42917</v>
      </c>
      <c r="P239">
        <f>Lookup($A239, Students!$A$4:$A$1016,Students!$Q$4:$Q$1016)</f>
        <v>9</v>
      </c>
      <c r="U239" s="71">
        <f>Lookup($A239, Students!$A$4:$A$1016,Students!$G$4:$G$1016)</f>
        <v>42544</v>
      </c>
      <c r="V239" s="76">
        <f t="shared" si="7"/>
        <v>6</v>
      </c>
      <c r="W239" s="76">
        <f t="shared" si="8"/>
        <v>2016</v>
      </c>
      <c r="X239" s="81">
        <f>IF($U239="","-",U239+Timeframes!$B$3)</f>
        <v>42589</v>
      </c>
      <c r="Y239" s="82"/>
      <c r="Z239" s="17" t="str">
        <f t="shared" si="9"/>
        <v>-</v>
      </c>
      <c r="AA239" s="81">
        <f>IF($U239="","-",X239+Timeframes!$C$3)</f>
        <v>42634</v>
      </c>
      <c r="AB239" s="82"/>
      <c r="AC239" s="17" t="str">
        <f t="shared" si="10"/>
        <v>-</v>
      </c>
      <c r="AD239" s="81">
        <f>IF($U239="","-",AA239+Timeframes!$D$3)</f>
        <v>42694</v>
      </c>
      <c r="AE239" s="82"/>
      <c r="AF239" s="17" t="str">
        <f t="shared" si="1"/>
        <v>-</v>
      </c>
      <c r="AG239" s="81">
        <f>IF($U239="","-",AD239+Timeframes!$E$3)</f>
        <v>42754</v>
      </c>
      <c r="AH239" s="82"/>
      <c r="AI239" s="17" t="str">
        <f t="shared" si="2"/>
        <v>-</v>
      </c>
      <c r="AJ239" s="81">
        <f>IF($U239="","-",AG239+Timeframes!$F$3)</f>
        <v>42934</v>
      </c>
      <c r="AK239" s="82"/>
      <c r="AL239" s="17" t="str">
        <f t="shared" si="3"/>
        <v>-</v>
      </c>
      <c r="AM239" s="81">
        <f>IF($U239="","-",AJ239+Timeframes!$G$3)</f>
        <v>43114</v>
      </c>
      <c r="AN239" s="82"/>
      <c r="AO239" s="17" t="str">
        <f t="shared" si="4"/>
        <v>-</v>
      </c>
      <c r="AP239" s="81">
        <f>IF($U239="","-",AM239+Timeframes!$H$3)</f>
        <v>43294</v>
      </c>
      <c r="AQ239" s="82"/>
      <c r="AR239" s="82"/>
    </row>
    <row r="240" ht="15.75" customHeight="1">
      <c r="A240" s="36">
        <v>239.0</v>
      </c>
      <c r="B240" s="36" t="str">
        <f>LOOKUP($A240,Students!$A$4:$A$1016,Students!$C$4:$C$1016)</f>
        <v>Yahia </v>
      </c>
      <c r="C240" s="36" t="str">
        <f>LOOKUP($A240,Students!$A$4:$A$1016,Students!$D$4:$D$1016)</f>
        <v/>
      </c>
      <c r="D240" s="36" t="str">
        <f>LOOKUP($A240,Students!$A$4:$A$1016,Students!$E$4:$E$1016)</f>
        <v>ElHawary</v>
      </c>
      <c r="E240" s="36" t="str">
        <f>LOOKUP($A240,Students!$A$4:$A1240,Students!$F$4:$F$1016)</f>
        <v/>
      </c>
      <c r="F240" s="49"/>
      <c r="G240" t="str">
        <f t="shared" si="5"/>
        <v>Yahia  ElHawary</v>
      </c>
      <c r="H240" t="str">
        <f>Lookup($A240, Students!$A$4:$A$1016,Students!$K$4:$K$1016)</f>
        <v>Redmond</v>
      </c>
      <c r="I240" s="54" t="str">
        <f>Lookup($A240, Students!$A$4:$A$1016,Students!$H$4:$H1240)</f>
        <v>Dropped</v>
      </c>
      <c r="J240" s="54" t="str">
        <f>Lookup($A240, Students!$A$4:$A$1016,Students!$O$4:$O$1016)</f>
        <v>Junior</v>
      </c>
      <c r="K240" s="117" t="str">
        <f>Lookup($A240, Students!$A$4:$A$1016,Students!$N$4:$N$1016)</f>
        <v>1D</v>
      </c>
      <c r="L240" t="str">
        <f>Lookup($A240, Students!$A$4:$A$1016,Students!$M$4:$M$1016)</f>
        <v>WB</v>
      </c>
      <c r="M240" t="str">
        <f>Lookup($A240, Students!$A$4:$A$1016,Students!$AT$4:$AT$1016)</f>
        <v/>
      </c>
      <c r="N240" s="71">
        <f>Lookup($A240, Students!$A$4:$A$1016,Students!$P$4:$P$1016)</f>
        <v>39629</v>
      </c>
      <c r="O240" s="72">
        <f t="shared" si="6"/>
        <v>42917</v>
      </c>
      <c r="P240">
        <f>Lookup($A240, Students!$A$4:$A$1016,Students!$Q$4:$Q$1016)</f>
        <v>9</v>
      </c>
      <c r="U240" s="71">
        <f>Lookup($A240, Students!$A$4:$A$1016,Students!$G$4:$G$1016)</f>
        <v>42551</v>
      </c>
      <c r="V240" s="76">
        <f t="shared" si="7"/>
        <v>6</v>
      </c>
      <c r="W240" s="76">
        <f t="shared" si="8"/>
        <v>2016</v>
      </c>
      <c r="X240" s="81">
        <f>IF($U240="","-",U240+Timeframes!$B$3)</f>
        <v>42596</v>
      </c>
      <c r="Y240" s="82"/>
      <c r="Z240" s="17" t="str">
        <f t="shared" si="9"/>
        <v>-</v>
      </c>
      <c r="AA240" s="81">
        <f>IF($U240="","-",X240+Timeframes!$C$3)</f>
        <v>42641</v>
      </c>
      <c r="AB240" s="82"/>
      <c r="AC240" s="17" t="str">
        <f t="shared" si="10"/>
        <v>-</v>
      </c>
      <c r="AD240" s="81">
        <f>IF($U240="","-",AA240+Timeframes!$D$3)</f>
        <v>42701</v>
      </c>
      <c r="AE240" s="82"/>
      <c r="AF240" s="17" t="str">
        <f t="shared" si="1"/>
        <v>-</v>
      </c>
      <c r="AG240" s="81">
        <f>IF($U240="","-",AD240+Timeframes!$E$3)</f>
        <v>42761</v>
      </c>
      <c r="AH240" s="82"/>
      <c r="AI240" s="17" t="str">
        <f t="shared" si="2"/>
        <v>-</v>
      </c>
      <c r="AJ240" s="81">
        <f>IF($U240="","-",AG240+Timeframes!$F$3)</f>
        <v>42941</v>
      </c>
      <c r="AK240" s="82"/>
      <c r="AL240" s="17" t="str">
        <f t="shared" si="3"/>
        <v>-</v>
      </c>
      <c r="AM240" s="81">
        <f>IF($U240="","-",AJ240+Timeframes!$G$3)</f>
        <v>43121</v>
      </c>
      <c r="AN240" s="82"/>
      <c r="AO240" s="17" t="str">
        <f t="shared" si="4"/>
        <v>-</v>
      </c>
      <c r="AP240" s="81">
        <f>IF($U240="","-",AM240+Timeframes!$H$3)</f>
        <v>43301</v>
      </c>
      <c r="AQ240" s="82"/>
      <c r="AR240" s="82"/>
    </row>
    <row r="241" ht="15.75" customHeight="1">
      <c r="A241" s="36">
        <v>240.0</v>
      </c>
      <c r="B241" s="36" t="str">
        <f>LOOKUP($A241,Students!$A$4:$A$1016,Students!$C$4:$C$1016)</f>
        <v>Youssef</v>
      </c>
      <c r="C241" s="36" t="str">
        <f>LOOKUP($A241,Students!$A$4:$A$1016,Students!$D$4:$D$1016)</f>
        <v/>
      </c>
      <c r="D241" s="36" t="str">
        <f>LOOKUP($A241,Students!$A$4:$A$1016,Students!$E$4:$E$1016)</f>
        <v>ElHawary</v>
      </c>
      <c r="E241" s="36" t="str">
        <f>LOOKUP($A241,Students!$A$4:$A1241,Students!$F$4:$F$1016)</f>
        <v/>
      </c>
      <c r="F241" s="49"/>
      <c r="G241" t="str">
        <f t="shared" si="5"/>
        <v>Youssef ElHawary</v>
      </c>
      <c r="H241" t="str">
        <f>Lookup($A241, Students!$A$4:$A$1016,Students!$K$4:$K$1016)</f>
        <v>Redmond</v>
      </c>
      <c r="I241" s="54" t="str">
        <f>Lookup($A241, Students!$A$4:$A$1016,Students!$H$4:$H1241)</f>
        <v>Dropped</v>
      </c>
      <c r="J241" s="54" t="str">
        <f>Lookup($A241, Students!$A$4:$A$1016,Students!$O$4:$O$1016)</f>
        <v>Child</v>
      </c>
      <c r="K241" s="117" t="str">
        <f>Lookup($A241, Students!$A$4:$A$1016,Students!$N$4:$N$1016)</f>
        <v>1D</v>
      </c>
      <c r="L241" t="str">
        <f>Lookup($A241, Students!$A$4:$A$1016,Students!$M$4:$M$1016)</f>
        <v>WB</v>
      </c>
      <c r="M241" t="str">
        <f>Lookup($A241, Students!$A$4:$A$1016,Students!$AT$4:$AT$1016)</f>
        <v/>
      </c>
      <c r="N241" s="71">
        <f>Lookup($A241, Students!$A$4:$A$1016,Students!$P$4:$P$1016)</f>
        <v>40720</v>
      </c>
      <c r="O241" s="72">
        <f t="shared" si="6"/>
        <v>42917</v>
      </c>
      <c r="P241">
        <f>Lookup($A241, Students!$A$4:$A$1016,Students!$Q$4:$Q$1016)</f>
        <v>6</v>
      </c>
      <c r="U241" s="71">
        <f>Lookup($A241, Students!$A$4:$A$1016,Students!$G$4:$G$1016)</f>
        <v>42551</v>
      </c>
      <c r="V241" s="76">
        <f t="shared" si="7"/>
        <v>6</v>
      </c>
      <c r="W241" s="76">
        <f t="shared" si="8"/>
        <v>2016</v>
      </c>
      <c r="X241" s="81">
        <f>IF($U241="","-",U241+Timeframes!$B$3)</f>
        <v>42596</v>
      </c>
      <c r="Y241" s="82"/>
      <c r="Z241" s="17" t="str">
        <f t="shared" si="9"/>
        <v>-</v>
      </c>
      <c r="AA241" s="81">
        <f>IF($U241="","-",X241+Timeframes!$C$3)</f>
        <v>42641</v>
      </c>
      <c r="AB241" s="82"/>
      <c r="AC241" s="17" t="str">
        <f t="shared" si="10"/>
        <v>-</v>
      </c>
      <c r="AD241" s="81">
        <f>IF($U241="","-",AA241+Timeframes!$D$3)</f>
        <v>42701</v>
      </c>
      <c r="AE241" s="82"/>
      <c r="AF241" s="17" t="str">
        <f t="shared" si="1"/>
        <v>-</v>
      </c>
      <c r="AG241" s="81">
        <f>IF($U241="","-",AD241+Timeframes!$E$3)</f>
        <v>42761</v>
      </c>
      <c r="AH241" s="82"/>
      <c r="AI241" s="17" t="str">
        <f t="shared" si="2"/>
        <v>-</v>
      </c>
      <c r="AJ241" s="81">
        <f>IF($U241="","-",AG241+Timeframes!$F$3)</f>
        <v>42941</v>
      </c>
      <c r="AK241" s="82"/>
      <c r="AL241" s="17" t="str">
        <f t="shared" si="3"/>
        <v>-</v>
      </c>
      <c r="AM241" s="81">
        <f>IF($U241="","-",AJ241+Timeframes!$G$3)</f>
        <v>43121</v>
      </c>
      <c r="AN241" s="82"/>
      <c r="AO241" s="17" t="str">
        <f t="shared" si="4"/>
        <v>-</v>
      </c>
      <c r="AP241" s="81">
        <f>IF($U241="","-",AM241+Timeframes!$H$3)</f>
        <v>43301</v>
      </c>
      <c r="AQ241" s="82"/>
      <c r="AR241" s="82"/>
    </row>
    <row r="242" ht="15.75" customHeight="1">
      <c r="A242" s="36">
        <v>241.0</v>
      </c>
      <c r="B242" s="36" t="str">
        <f>LOOKUP($A242,Students!$A$4:$A$1016,Students!$C$4:$C$1016)</f>
        <v>Molly </v>
      </c>
      <c r="C242" s="36" t="str">
        <f>LOOKUP($A242,Students!$A$4:$A$1016,Students!$D$4:$D$1016)</f>
        <v/>
      </c>
      <c r="D242" s="36" t="str">
        <f>LOOKUP($A242,Students!$A$4:$A$1016,Students!$E$4:$E$1016)</f>
        <v>McCarthy</v>
      </c>
      <c r="E242" s="36" t="str">
        <f>LOOKUP($A242,Students!$A$4:$A1242,Students!$F$4:$F$1016)</f>
        <v/>
      </c>
      <c r="F242" s="49"/>
      <c r="G242" t="str">
        <f t="shared" si="5"/>
        <v>Molly  McCarthy</v>
      </c>
      <c r="H242" t="str">
        <f>Lookup($A242, Students!$A$4:$A$1016,Students!$K$4:$K$1016)</f>
        <v>Redmond</v>
      </c>
      <c r="I242" s="54" t="str">
        <f>Lookup($A242, Students!$A$4:$A$1016,Students!$H$4:$H1242)</f>
        <v>Dropped</v>
      </c>
      <c r="J242" s="54" t="str">
        <f>Lookup($A242, Students!$A$4:$A$1016,Students!$O$4:$O$1016)</f>
        <v>Adult</v>
      </c>
      <c r="K242" s="117" t="str">
        <f>Lookup($A242, Students!$A$4:$A$1016,Students!$N$4:$N$1016)</f>
        <v>1D</v>
      </c>
      <c r="L242" t="str">
        <f>Lookup($A242, Students!$A$4:$A$1016,Students!$M$4:$M$1016)</f>
        <v>WB</v>
      </c>
      <c r="M242" t="str">
        <f>Lookup($A242, Students!$A$4:$A$1016,Students!$AT$4:$AT$1016)</f>
        <v/>
      </c>
      <c r="N242" s="71">
        <f>Lookup($A242, Students!$A$4:$A$1016,Students!$P$4:$P$1016)</f>
        <v>26878</v>
      </c>
      <c r="O242" s="72">
        <f t="shared" si="6"/>
        <v>42917</v>
      </c>
      <c r="P242">
        <f>Lookup($A242, Students!$A$4:$A$1016,Students!$Q$4:$Q$1016)</f>
        <v>43</v>
      </c>
      <c r="U242" s="71">
        <f>Lookup($A242, Students!$A$4:$A$1016,Students!$G$4:$G$1016)</f>
        <v>42541</v>
      </c>
      <c r="V242" s="76">
        <f t="shared" si="7"/>
        <v>6</v>
      </c>
      <c r="W242" s="76">
        <f t="shared" si="8"/>
        <v>2016</v>
      </c>
      <c r="X242" s="81">
        <f>IF($U242="","-",U242+Timeframes!$B$3)</f>
        <v>42586</v>
      </c>
      <c r="Y242" s="82"/>
      <c r="Z242" s="17" t="str">
        <f t="shared" si="9"/>
        <v>-</v>
      </c>
      <c r="AA242" s="81">
        <f>IF($U242="","-",X242+Timeframes!$C$3)</f>
        <v>42631</v>
      </c>
      <c r="AB242" s="82"/>
      <c r="AC242" s="17" t="str">
        <f t="shared" si="10"/>
        <v>-</v>
      </c>
      <c r="AD242" s="81">
        <f>IF($U242="","-",AA242+Timeframes!$D$3)</f>
        <v>42691</v>
      </c>
      <c r="AE242" s="82"/>
      <c r="AF242" s="17" t="str">
        <f t="shared" si="1"/>
        <v>-</v>
      </c>
      <c r="AG242" s="81">
        <f>IF($U242="","-",AD242+Timeframes!$E$3)</f>
        <v>42751</v>
      </c>
      <c r="AH242" s="82"/>
      <c r="AI242" s="17" t="str">
        <f t="shared" si="2"/>
        <v>-</v>
      </c>
      <c r="AJ242" s="81">
        <f>IF($U242="","-",AG242+Timeframes!$F$3)</f>
        <v>42931</v>
      </c>
      <c r="AK242" s="82"/>
      <c r="AL242" s="17" t="str">
        <f t="shared" si="3"/>
        <v>-</v>
      </c>
      <c r="AM242" s="81">
        <f>IF($U242="","-",AJ242+Timeframes!$G$3)</f>
        <v>43111</v>
      </c>
      <c r="AN242" s="82"/>
      <c r="AO242" s="17" t="str">
        <f t="shared" si="4"/>
        <v>-</v>
      </c>
      <c r="AP242" s="81">
        <f>IF($U242="","-",AM242+Timeframes!$H$3)</f>
        <v>43291</v>
      </c>
      <c r="AQ242" s="82"/>
      <c r="AR242" s="82"/>
    </row>
    <row r="243" ht="15.75" customHeight="1">
      <c r="A243" s="36">
        <v>242.0</v>
      </c>
      <c r="B243" s="36" t="str">
        <f>LOOKUP($A243,Students!$A$4:$A$1016,Students!$C$4:$C$1016)</f>
        <v>Kentrel</v>
      </c>
      <c r="C243" s="36" t="str">
        <f>LOOKUP($A243,Students!$A$4:$A$1016,Students!$D$4:$D$1016)</f>
        <v/>
      </c>
      <c r="D243" s="36" t="str">
        <f>LOOKUP($A243,Students!$A$4:$A$1016,Students!$E$4:$E$1016)</f>
        <v>Thomas</v>
      </c>
      <c r="E243" s="36" t="str">
        <f>LOOKUP($A243,Students!$A$4:$A1243,Students!$F$4:$F$1016)</f>
        <v/>
      </c>
      <c r="F243" s="49"/>
      <c r="G243" t="str">
        <f t="shared" si="5"/>
        <v>Kentrel Thomas</v>
      </c>
      <c r="H243" t="str">
        <f>Lookup($A243, Students!$A$4:$A$1016,Students!$K$4:$K$1016)</f>
        <v>Kirkland</v>
      </c>
      <c r="I243" s="54" t="str">
        <f>Lookup($A243, Students!$A$4:$A$1016,Students!$H$4:$H1243)</f>
        <v>Dropped</v>
      </c>
      <c r="J243" s="54" t="str">
        <f>Lookup($A243, Students!$A$4:$A$1016,Students!$O$4:$O$1016)</f>
        <v>Junior</v>
      </c>
      <c r="K243" s="117" t="str">
        <f>Lookup($A243, Students!$A$4:$A$1016,Students!$N$4:$N$1016)</f>
        <v>1D</v>
      </c>
      <c r="L243" t="str">
        <f>Lookup($A243, Students!$A$4:$A$1016,Students!$M$4:$M$1016)</f>
        <v>WB</v>
      </c>
      <c r="M243" t="str">
        <f>Lookup($A243, Students!$A$4:$A$1016,Students!$AT$4:$AT$1016)</f>
        <v>Student</v>
      </c>
      <c r="N243" s="71">
        <f>Lookup($A243, Students!$A$4:$A$1016,Students!$P$4:$P$1016)</f>
        <v>39890</v>
      </c>
      <c r="O243" s="72">
        <f t="shared" si="6"/>
        <v>42917</v>
      </c>
      <c r="P243">
        <f>Lookup($A243, Students!$A$4:$A$1016,Students!$Q$4:$Q$1016)</f>
        <v>8</v>
      </c>
      <c r="U243" s="71">
        <f>Lookup($A243, Students!$A$4:$A$1016,Students!$G$4:$G$1016)</f>
        <v>42579</v>
      </c>
      <c r="V243" s="76">
        <f t="shared" si="7"/>
        <v>7</v>
      </c>
      <c r="W243" s="76">
        <f t="shared" si="8"/>
        <v>2016</v>
      </c>
      <c r="X243" s="81">
        <f>IF($U243="","-",U243+Timeframes!$B$3)</f>
        <v>42624</v>
      </c>
      <c r="Y243" s="82"/>
      <c r="Z243" s="17" t="str">
        <f t="shared" si="9"/>
        <v>-</v>
      </c>
      <c r="AA243" s="81">
        <f>IF($U243="","-",X243+Timeframes!$C$3)</f>
        <v>42669</v>
      </c>
      <c r="AB243" s="82"/>
      <c r="AC243" s="17" t="str">
        <f t="shared" si="10"/>
        <v>-</v>
      </c>
      <c r="AD243" s="81">
        <f>IF($U243="","-",AA243+Timeframes!$D$3)</f>
        <v>42729</v>
      </c>
      <c r="AE243" s="82"/>
      <c r="AF243" s="17" t="str">
        <f t="shared" si="1"/>
        <v>-</v>
      </c>
      <c r="AG243" s="81">
        <f>IF($U243="","-",AD243+Timeframes!$E$3)</f>
        <v>42789</v>
      </c>
      <c r="AH243" s="82"/>
      <c r="AI243" s="17" t="str">
        <f t="shared" si="2"/>
        <v>-</v>
      </c>
      <c r="AJ243" s="81">
        <f>IF($U243="","-",AG243+Timeframes!$F$3)</f>
        <v>42969</v>
      </c>
      <c r="AK243" s="82"/>
      <c r="AL243" s="17" t="str">
        <f t="shared" si="3"/>
        <v>-</v>
      </c>
      <c r="AM243" s="81">
        <f>IF($U243="","-",AJ243+Timeframes!$G$3)</f>
        <v>43149</v>
      </c>
      <c r="AN243" s="82"/>
      <c r="AO243" s="17" t="str">
        <f t="shared" si="4"/>
        <v>-</v>
      </c>
      <c r="AP243" s="81">
        <f>IF($U243="","-",AM243+Timeframes!$H$3)</f>
        <v>43329</v>
      </c>
      <c r="AQ243" s="82"/>
      <c r="AR243" s="82"/>
    </row>
    <row r="244" ht="15.75" customHeight="1">
      <c r="A244" s="36">
        <v>243.0</v>
      </c>
      <c r="B244" s="36" t="str">
        <f>LOOKUP($A244,Students!$A$4:$A$1016,Students!$C$4:$C$1016)</f>
        <v>Yuxin(Cici)</v>
      </c>
      <c r="C244" s="36" t="str">
        <f>LOOKUP($A244,Students!$A$4:$A$1016,Students!$D$4:$D$1016)</f>
        <v/>
      </c>
      <c r="D244" s="36" t="str">
        <f>LOOKUP($A244,Students!$A$4:$A$1016,Students!$E$4:$E$1016)</f>
        <v>Ciai</v>
      </c>
      <c r="E244" s="36" t="str">
        <f>LOOKUP($A244,Students!$A$4:$A1244,Students!$F$4:$F$1016)</f>
        <v/>
      </c>
      <c r="F244" s="49"/>
      <c r="G244" t="str">
        <f t="shared" si="5"/>
        <v>Yuxin(Cici) Ciai</v>
      </c>
      <c r="H244" t="str">
        <f>Lookup($A244, Students!$A$4:$A$1016,Students!$K$4:$K$1016)</f>
        <v>Kirkland</v>
      </c>
      <c r="I244" s="54" t="str">
        <f>Lookup($A244, Students!$A$4:$A$1016,Students!$H$4:$H1244)</f>
        <v>Dropped</v>
      </c>
      <c r="J244" s="54" t="str">
        <f>Lookup($A244, Students!$A$4:$A$1016,Students!$O$4:$O$1016)</f>
        <v>Child</v>
      </c>
      <c r="K244" s="117" t="str">
        <f>Lookup($A244, Students!$A$4:$A$1016,Students!$N$4:$N$1016)</f>
        <v>1D</v>
      </c>
      <c r="L244" t="str">
        <f>Lookup($A244, Students!$A$4:$A$1016,Students!$M$4:$M$1016)</f>
        <v>WB</v>
      </c>
      <c r="M244" t="str">
        <f>Lookup($A244, Students!$A$4:$A$1016,Students!$AT$4:$AT$1016)</f>
        <v>Student</v>
      </c>
      <c r="N244" s="71">
        <f>Lookup($A244, Students!$A$4:$A$1016,Students!$P$4:$P$1016)</f>
        <v>40149</v>
      </c>
      <c r="O244" s="72">
        <f t="shared" si="6"/>
        <v>42917</v>
      </c>
      <c r="P244">
        <f>Lookup($A244, Students!$A$4:$A$1016,Students!$Q$4:$Q$1016)</f>
        <v>7</v>
      </c>
      <c r="U244" s="71">
        <f>Lookup($A244, Students!$A$4:$A$1016,Students!$G$4:$G$1016)</f>
        <v>42590</v>
      </c>
      <c r="V244" s="76">
        <f t="shared" si="7"/>
        <v>8</v>
      </c>
      <c r="W244" s="76">
        <f t="shared" si="8"/>
        <v>2016</v>
      </c>
      <c r="X244" s="81">
        <f>IF($U244="","-",U244+Timeframes!$B$3)</f>
        <v>42635</v>
      </c>
      <c r="Y244" s="82"/>
      <c r="Z244" s="17" t="str">
        <f t="shared" si="9"/>
        <v>-</v>
      </c>
      <c r="AA244" s="81">
        <f>IF($U244="","-",X244+Timeframes!$C$3)</f>
        <v>42680</v>
      </c>
      <c r="AB244" s="82"/>
      <c r="AC244" s="17" t="str">
        <f t="shared" si="10"/>
        <v>-</v>
      </c>
      <c r="AD244" s="81">
        <f>IF($U244="","-",AA244+Timeframes!$D$3)</f>
        <v>42740</v>
      </c>
      <c r="AE244" s="82"/>
      <c r="AF244" s="17" t="str">
        <f t="shared" si="1"/>
        <v>-</v>
      </c>
      <c r="AG244" s="81">
        <f>IF($U244="","-",AD244+Timeframes!$E$3)</f>
        <v>42800</v>
      </c>
      <c r="AH244" s="82"/>
      <c r="AI244" s="17" t="str">
        <f t="shared" si="2"/>
        <v>-</v>
      </c>
      <c r="AJ244" s="81">
        <f>IF($U244="","-",AG244+Timeframes!$F$3)</f>
        <v>42980</v>
      </c>
      <c r="AK244" s="82"/>
      <c r="AL244" s="17" t="str">
        <f t="shared" si="3"/>
        <v>-</v>
      </c>
      <c r="AM244" s="81">
        <f>IF($U244="","-",AJ244+Timeframes!$G$3)</f>
        <v>43160</v>
      </c>
      <c r="AN244" s="82"/>
      <c r="AO244" s="17" t="str">
        <f t="shared" si="4"/>
        <v>-</v>
      </c>
      <c r="AP244" s="81">
        <f>IF($U244="","-",AM244+Timeframes!$H$3)</f>
        <v>43340</v>
      </c>
      <c r="AQ244" s="82"/>
      <c r="AR244" s="82"/>
    </row>
    <row r="245" ht="15.75" customHeight="1">
      <c r="A245" s="36">
        <v>244.0</v>
      </c>
      <c r="B245" s="36" t="str">
        <f>LOOKUP($A245,Students!$A$4:$A$1016,Students!$C$4:$C$1016)</f>
        <v>Akul</v>
      </c>
      <c r="C245" s="36" t="str">
        <f>LOOKUP($A245,Students!$A$4:$A$1016,Students!$D$4:$D$1016)</f>
        <v/>
      </c>
      <c r="D245" s="36" t="str">
        <f>LOOKUP($A245,Students!$A$4:$A$1016,Students!$E$4:$E$1016)</f>
        <v>Garg</v>
      </c>
      <c r="E245" s="36" t="str">
        <f>LOOKUP($A245,Students!$A$4:$A1245,Students!$F$4:$F$1016)</f>
        <v/>
      </c>
      <c r="F245" s="49"/>
      <c r="G245" t="str">
        <f t="shared" si="5"/>
        <v>Akul Garg</v>
      </c>
      <c r="H245" t="str">
        <f>Lookup($A245, Students!$A$4:$A$1016,Students!$K$4:$K$1016)</f>
        <v>Kirkland</v>
      </c>
      <c r="I245" s="54" t="str">
        <f>Lookup($A245, Students!$A$4:$A$1016,Students!$H$4:$H1245)</f>
        <v>Dropped</v>
      </c>
      <c r="J245" s="54" t="str">
        <f>Lookup($A245, Students!$A$4:$A$1016,Students!$O$4:$O$1016)</f>
        <v>Junior</v>
      </c>
      <c r="K245" s="117" t="str">
        <f>Lookup($A245, Students!$A$4:$A$1016,Students!$N$4:$N$1016)</f>
        <v>1D</v>
      </c>
      <c r="L245" t="str">
        <f>Lookup($A245, Students!$A$4:$A$1016,Students!$M$4:$M$1016)</f>
        <v>WB</v>
      </c>
      <c r="M245" t="str">
        <f>Lookup($A245, Students!$A$4:$A$1016,Students!$AT$4:$AT$1016)</f>
        <v>Student</v>
      </c>
      <c r="N245" s="71">
        <f>Lookup($A245, Students!$A$4:$A$1016,Students!$P$4:$P$1016)</f>
        <v>38297</v>
      </c>
      <c r="O245" s="72">
        <f t="shared" si="6"/>
        <v>42917</v>
      </c>
      <c r="P245">
        <f>Lookup($A245, Students!$A$4:$A$1016,Students!$Q$4:$Q$1016)</f>
        <v>12</v>
      </c>
      <c r="U245" s="71">
        <f>Lookup($A245, Students!$A$4:$A$1016,Students!$G$4:$G$1016)</f>
        <v>42591</v>
      </c>
      <c r="V245" s="76">
        <f t="shared" si="7"/>
        <v>8</v>
      </c>
      <c r="W245" s="76">
        <f t="shared" si="8"/>
        <v>2016</v>
      </c>
      <c r="X245" s="81">
        <f>IF($U245="","-",U245+Timeframes!$B$3)</f>
        <v>42636</v>
      </c>
      <c r="Y245" s="82"/>
      <c r="Z245" s="17" t="str">
        <f t="shared" si="9"/>
        <v>-</v>
      </c>
      <c r="AA245" s="81">
        <f>IF($U245="","-",X245+Timeframes!$C$3)</f>
        <v>42681</v>
      </c>
      <c r="AB245" s="82"/>
      <c r="AC245" s="17" t="str">
        <f t="shared" si="10"/>
        <v>-</v>
      </c>
      <c r="AD245" s="81">
        <f>IF($U245="","-",AA245+Timeframes!$D$3)</f>
        <v>42741</v>
      </c>
      <c r="AE245" s="82"/>
      <c r="AF245" s="17" t="str">
        <f t="shared" si="1"/>
        <v>-</v>
      </c>
      <c r="AG245" s="81">
        <f>IF($U245="","-",AD245+Timeframes!$E$3)</f>
        <v>42801</v>
      </c>
      <c r="AH245" s="82"/>
      <c r="AI245" s="17" t="str">
        <f t="shared" si="2"/>
        <v>-</v>
      </c>
      <c r="AJ245" s="81">
        <f>IF($U245="","-",AG245+Timeframes!$F$3)</f>
        <v>42981</v>
      </c>
      <c r="AK245" s="82"/>
      <c r="AL245" s="17" t="str">
        <f t="shared" si="3"/>
        <v>-</v>
      </c>
      <c r="AM245" s="81">
        <f>IF($U245="","-",AJ245+Timeframes!$G$3)</f>
        <v>43161</v>
      </c>
      <c r="AN245" s="82"/>
      <c r="AO245" s="17" t="str">
        <f t="shared" si="4"/>
        <v>-</v>
      </c>
      <c r="AP245" s="81">
        <f>IF($U245="","-",AM245+Timeframes!$H$3)</f>
        <v>43341</v>
      </c>
      <c r="AQ245" s="82"/>
      <c r="AR245" s="82"/>
    </row>
    <row r="246" ht="15.75" customHeight="1">
      <c r="A246" s="36">
        <v>245.0</v>
      </c>
      <c r="B246" s="36" t="str">
        <f>LOOKUP($A246,Students!$A$4:$A$1016,Students!$C$4:$C$1016)</f>
        <v>Isabelle</v>
      </c>
      <c r="C246" s="36" t="str">
        <f>LOOKUP($A246,Students!$A$4:$A$1016,Students!$D$4:$D$1016)</f>
        <v/>
      </c>
      <c r="D246" s="36" t="str">
        <f>LOOKUP($A246,Students!$A$4:$A$1016,Students!$E$4:$E$1016)</f>
        <v>Mazzarella</v>
      </c>
      <c r="E246" s="36" t="str">
        <f>LOOKUP($A246,Students!$A$4:$A1246,Students!$F$4:$F$1016)</f>
        <v/>
      </c>
      <c r="F246" s="49"/>
      <c r="G246" t="str">
        <f t="shared" si="5"/>
        <v>Isabelle Mazzarella</v>
      </c>
      <c r="H246" t="str">
        <f>Lookup($A246, Students!$A$4:$A$1016,Students!$K$4:$K$1016)</f>
        <v>Kirkland</v>
      </c>
      <c r="I246" s="54" t="str">
        <f>Lookup($A246, Students!$A$4:$A$1016,Students!$H$4:$H1246)</f>
        <v>Dropped</v>
      </c>
      <c r="J246" s="54" t="str">
        <f>Lookup($A246, Students!$A$4:$A$1016,Students!$O$4:$O$1016)</f>
        <v>Junior</v>
      </c>
      <c r="K246" s="117" t="str">
        <f>Lookup($A246, Students!$A$4:$A$1016,Students!$N$4:$N$1016)</f>
        <v>1D</v>
      </c>
      <c r="L246" t="str">
        <f>Lookup($A246, Students!$A$4:$A$1016,Students!$M$4:$M$1016)</f>
        <v>WB</v>
      </c>
      <c r="M246" t="str">
        <f>Lookup($A246, Students!$A$4:$A$1016,Students!$AT$4:$AT$1016)</f>
        <v>Student</v>
      </c>
      <c r="N246" s="71">
        <f>Lookup($A246, Students!$A$4:$A$1016,Students!$P$4:$P$1016)</f>
        <v>37599</v>
      </c>
      <c r="O246" s="72">
        <f t="shared" si="6"/>
        <v>42917</v>
      </c>
      <c r="P246">
        <f>Lookup($A246, Students!$A$4:$A$1016,Students!$Q$4:$Q$1016)</f>
        <v>14</v>
      </c>
      <c r="U246" s="71">
        <f>Lookup($A246, Students!$A$4:$A$1016,Students!$G$4:$G$1016)</f>
        <v>42591</v>
      </c>
      <c r="V246" s="76">
        <f t="shared" si="7"/>
        <v>8</v>
      </c>
      <c r="W246" s="76">
        <f t="shared" si="8"/>
        <v>2016</v>
      </c>
      <c r="X246" s="81">
        <f>IF($U246="","-",U246+Timeframes!$B$3)</f>
        <v>42636</v>
      </c>
      <c r="Y246" s="82"/>
      <c r="Z246" s="17" t="str">
        <f t="shared" si="9"/>
        <v>-</v>
      </c>
      <c r="AA246" s="81">
        <f>IF($U246="","-",X246+Timeframes!$C$3)</f>
        <v>42681</v>
      </c>
      <c r="AB246" s="82"/>
      <c r="AC246" s="17" t="str">
        <f t="shared" si="10"/>
        <v>-</v>
      </c>
      <c r="AD246" s="81">
        <f>IF($U246="","-",AA246+Timeframes!$D$3)</f>
        <v>42741</v>
      </c>
      <c r="AE246" s="82"/>
      <c r="AF246" s="17" t="str">
        <f t="shared" si="1"/>
        <v>-</v>
      </c>
      <c r="AG246" s="81">
        <f>IF($U246="","-",AD246+Timeframes!$E$3)</f>
        <v>42801</v>
      </c>
      <c r="AH246" s="82"/>
      <c r="AI246" s="17" t="str">
        <f t="shared" si="2"/>
        <v>-</v>
      </c>
      <c r="AJ246" s="81">
        <f>IF($U246="","-",AG246+Timeframes!$F$3)</f>
        <v>42981</v>
      </c>
      <c r="AK246" s="82"/>
      <c r="AL246" s="17" t="str">
        <f t="shared" si="3"/>
        <v>-</v>
      </c>
      <c r="AM246" s="81">
        <f>IF($U246="","-",AJ246+Timeframes!$G$3)</f>
        <v>43161</v>
      </c>
      <c r="AN246" s="82"/>
      <c r="AO246" s="17" t="str">
        <f t="shared" si="4"/>
        <v>-</v>
      </c>
      <c r="AP246" s="81">
        <f>IF($U246="","-",AM246+Timeframes!$H$3)</f>
        <v>43341</v>
      </c>
      <c r="AQ246" s="82"/>
      <c r="AR246" s="82"/>
    </row>
    <row r="247" ht="15.75" customHeight="1">
      <c r="A247" s="36">
        <v>246.0</v>
      </c>
      <c r="B247" s="36" t="str">
        <f>LOOKUP($A247,Students!$A$4:$A$1016,Students!$C$4:$C$1016)</f>
        <v>Erick</v>
      </c>
      <c r="C247" s="36" t="str">
        <f>LOOKUP($A247,Students!$A$4:$A$1016,Students!$D$4:$D$1016)</f>
        <v/>
      </c>
      <c r="D247" s="36" t="str">
        <f>LOOKUP($A247,Students!$A$4:$A$1016,Students!$E$4:$E$1016)</f>
        <v>Ostheimer</v>
      </c>
      <c r="E247" s="36" t="str">
        <f>LOOKUP($A247,Students!$A$4:$A1247,Students!$F$4:$F$1016)</f>
        <v/>
      </c>
      <c r="F247" s="49"/>
      <c r="G247" t="str">
        <f t="shared" si="5"/>
        <v>Erick Ostheimer</v>
      </c>
      <c r="H247" t="str">
        <f>Lookup($A247, Students!$A$4:$A$1016,Students!$K$4:$K$1016)</f>
        <v>Kirkland</v>
      </c>
      <c r="I247" s="54" t="str">
        <f>Lookup($A247, Students!$A$4:$A$1016,Students!$H$4:$H1247)</f>
        <v>Dropped</v>
      </c>
      <c r="J247" s="54" t="str">
        <f>Lookup($A247, Students!$A$4:$A$1016,Students!$O$4:$O$1016)</f>
        <v>Junior</v>
      </c>
      <c r="K247" s="117" t="str">
        <f>Lookup($A247, Students!$A$4:$A$1016,Students!$N$4:$N$1016)</f>
        <v>1D</v>
      </c>
      <c r="L247" t="str">
        <f>Lookup($A247, Students!$A$4:$A$1016,Students!$M$4:$M$1016)</f>
        <v>WB</v>
      </c>
      <c r="M247" t="str">
        <f>Lookup($A247, Students!$A$4:$A$1016,Students!$AT$4:$AT$1016)</f>
        <v>Student</v>
      </c>
      <c r="N247" s="71">
        <f>Lookup($A247, Students!$A$4:$A$1016,Students!$P$4:$P$1016)</f>
        <v>37406</v>
      </c>
      <c r="O247" s="72">
        <f t="shared" si="6"/>
        <v>42917</v>
      </c>
      <c r="P247">
        <f>Lookup($A247, Students!$A$4:$A$1016,Students!$Q$4:$Q$1016)</f>
        <v>15</v>
      </c>
      <c r="U247" s="71">
        <f>Lookup($A247, Students!$A$4:$A$1016,Students!$G$4:$G$1016)</f>
        <v>42590</v>
      </c>
      <c r="V247" s="76">
        <f t="shared" si="7"/>
        <v>8</v>
      </c>
      <c r="W247" s="76">
        <f t="shared" si="8"/>
        <v>2016</v>
      </c>
      <c r="X247" s="81">
        <f>IF($U247="","-",U247+Timeframes!$B$3)</f>
        <v>42635</v>
      </c>
      <c r="Y247" s="82"/>
      <c r="Z247" s="17" t="str">
        <f t="shared" si="9"/>
        <v>-</v>
      </c>
      <c r="AA247" s="81">
        <f>IF($U247="","-",X247+Timeframes!$C$3)</f>
        <v>42680</v>
      </c>
      <c r="AB247" s="82"/>
      <c r="AC247" s="17" t="str">
        <f t="shared" si="10"/>
        <v>-</v>
      </c>
      <c r="AD247" s="81">
        <f>IF($U247="","-",AA247+Timeframes!$D$3)</f>
        <v>42740</v>
      </c>
      <c r="AE247" s="82"/>
      <c r="AF247" s="17" t="str">
        <f t="shared" si="1"/>
        <v>-</v>
      </c>
      <c r="AG247" s="81">
        <f>IF($U247="","-",AD247+Timeframes!$E$3)</f>
        <v>42800</v>
      </c>
      <c r="AH247" s="82"/>
      <c r="AI247" s="17" t="str">
        <f t="shared" si="2"/>
        <v>-</v>
      </c>
      <c r="AJ247" s="81">
        <f>IF($U247="","-",AG247+Timeframes!$F$3)</f>
        <v>42980</v>
      </c>
      <c r="AK247" s="82"/>
      <c r="AL247" s="17" t="str">
        <f t="shared" si="3"/>
        <v>-</v>
      </c>
      <c r="AM247" s="81">
        <f>IF($U247="","-",AJ247+Timeframes!$G$3)</f>
        <v>43160</v>
      </c>
      <c r="AN247" s="82"/>
      <c r="AO247" s="17" t="str">
        <f t="shared" si="4"/>
        <v>-</v>
      </c>
      <c r="AP247" s="81">
        <f>IF($U247="","-",AM247+Timeframes!$H$3)</f>
        <v>43340</v>
      </c>
      <c r="AQ247" s="82"/>
      <c r="AR247" s="82"/>
    </row>
    <row r="248" ht="15.75" customHeight="1">
      <c r="A248" s="36">
        <v>247.0</v>
      </c>
      <c r="B248" s="36" t="str">
        <f>LOOKUP($A248,Students!$A$4:$A$1016,Students!$C$4:$C$1016)</f>
        <v>Dmitry</v>
      </c>
      <c r="C248" s="36" t="str">
        <f>LOOKUP($A248,Students!$A$4:$A$1016,Students!$D$4:$D$1016)</f>
        <v/>
      </c>
      <c r="D248" s="36" t="str">
        <f>LOOKUP($A248,Students!$A$4:$A$1016,Students!$E$4:$E$1016)</f>
        <v>Yugay</v>
      </c>
      <c r="E248" s="36" t="str">
        <f>LOOKUP($A248,Students!$A$4:$A1248,Students!$F$4:$F$1016)</f>
        <v/>
      </c>
      <c r="F248" s="49"/>
      <c r="G248" t="str">
        <f t="shared" si="5"/>
        <v>Dmitry Yugay</v>
      </c>
      <c r="H248" t="str">
        <f>Lookup($A248, Students!$A$4:$A$1016,Students!$K$4:$K$1016)</f>
        <v>Kirkland</v>
      </c>
      <c r="I248" s="54" t="str">
        <f>Lookup($A248, Students!$A$4:$A$1016,Students!$H$4:$H1248)</f>
        <v>Inactive</v>
      </c>
      <c r="J248" s="54" t="str">
        <f>Lookup($A248, Students!$A$4:$A$1016,Students!$O$4:$O$1016)</f>
        <v>Child</v>
      </c>
      <c r="K248" s="117" t="str">
        <f>Lookup($A248, Students!$A$4:$A$1016,Students!$N$4:$N$1016)</f>
        <v>1D</v>
      </c>
      <c r="L248" t="str">
        <f>Lookup($A248, Students!$A$4:$A$1016,Students!$M$4:$M$1016)</f>
        <v>1S</v>
      </c>
      <c r="M248" t="str">
        <f>Lookup($A248, Students!$A$4:$A$1016,Students!$AT$4:$AT$1016)</f>
        <v>Student</v>
      </c>
      <c r="N248" s="71">
        <f>Lookup($A248, Students!$A$4:$A$1016,Students!$P$4:$P$1016)</f>
        <v>40130</v>
      </c>
      <c r="O248" s="72">
        <f t="shared" si="6"/>
        <v>42917</v>
      </c>
      <c r="P248">
        <f>Lookup($A248, Students!$A$4:$A$1016,Students!$Q$4:$Q$1016)</f>
        <v>7</v>
      </c>
      <c r="U248" s="71">
        <f>Lookup($A248, Students!$A$4:$A$1016,Students!$G$4:$G$1016)</f>
        <v>42593</v>
      </c>
      <c r="V248" s="76">
        <f t="shared" si="7"/>
        <v>8</v>
      </c>
      <c r="W248" s="76">
        <f t="shared" si="8"/>
        <v>2016</v>
      </c>
      <c r="X248" s="81">
        <f>IF($U248="","-",U248+Timeframes!$B$3)</f>
        <v>42638</v>
      </c>
      <c r="Y248" s="82"/>
      <c r="Z248" s="17" t="str">
        <f t="shared" si="9"/>
        <v>-</v>
      </c>
      <c r="AA248" s="81">
        <f>IF($U248="","-",X248+Timeframes!$C$3)</f>
        <v>42683</v>
      </c>
      <c r="AB248" s="82"/>
      <c r="AC248" s="17" t="str">
        <f t="shared" si="10"/>
        <v>-</v>
      </c>
      <c r="AD248" s="81">
        <f>IF($U248="","-",AA248+Timeframes!$D$3)</f>
        <v>42743</v>
      </c>
      <c r="AE248" s="82"/>
      <c r="AF248" s="17" t="str">
        <f t="shared" si="1"/>
        <v>-</v>
      </c>
      <c r="AG248" s="81">
        <f>IF($U248="","-",AD248+Timeframes!$E$3)</f>
        <v>42803</v>
      </c>
      <c r="AH248" s="82"/>
      <c r="AI248" s="17" t="str">
        <f t="shared" si="2"/>
        <v>-</v>
      </c>
      <c r="AJ248" s="81">
        <f>IF($U248="","-",AG248+Timeframes!$F$3)</f>
        <v>42983</v>
      </c>
      <c r="AK248" s="82"/>
      <c r="AL248" s="17" t="str">
        <f t="shared" si="3"/>
        <v>-</v>
      </c>
      <c r="AM248" s="81">
        <f>IF($U248="","-",AJ248+Timeframes!$G$3)</f>
        <v>43163</v>
      </c>
      <c r="AN248" s="82"/>
      <c r="AO248" s="17" t="str">
        <f t="shared" si="4"/>
        <v>-</v>
      </c>
      <c r="AP248" s="81">
        <f>IF($U248="","-",AM248+Timeframes!$H$3)</f>
        <v>43343</v>
      </c>
      <c r="AQ248" s="82"/>
      <c r="AR248" s="82"/>
    </row>
    <row r="249" ht="15.75" customHeight="1">
      <c r="A249" s="36">
        <v>248.0</v>
      </c>
      <c r="B249" s="36" t="str">
        <f>LOOKUP($A249,Students!$A$4:$A$1016,Students!$C$4:$C$1016)</f>
        <v>Daniil</v>
      </c>
      <c r="C249" s="36" t="str">
        <f>LOOKUP($A249,Students!$A$4:$A$1016,Students!$D$4:$D$1016)</f>
        <v/>
      </c>
      <c r="D249" s="36" t="str">
        <f>LOOKUP($A249,Students!$A$4:$A$1016,Students!$E$4:$E$1016)</f>
        <v>Yugay</v>
      </c>
      <c r="E249" s="36" t="str">
        <f>LOOKUP($A249,Students!$A$4:$A1249,Students!$F$4:$F$1016)</f>
        <v/>
      </c>
      <c r="F249" s="49"/>
      <c r="G249" t="str">
        <f t="shared" si="5"/>
        <v>Daniil Yugay</v>
      </c>
      <c r="H249" t="str">
        <f>Lookup($A249, Students!$A$4:$A$1016,Students!$K$4:$K$1016)</f>
        <v>Kirkland</v>
      </c>
      <c r="I249" s="54" t="str">
        <f>Lookup($A249, Students!$A$4:$A$1016,Students!$H$4:$H1249)</f>
        <v>Dropped</v>
      </c>
      <c r="J249" s="54" t="str">
        <f>Lookup($A249, Students!$A$4:$A$1016,Students!$O$4:$O$1016)</f>
        <v>Junior</v>
      </c>
      <c r="K249" s="117" t="str">
        <f>Lookup($A249, Students!$A$4:$A$1016,Students!$N$4:$N$1016)</f>
        <v>1D</v>
      </c>
      <c r="L249" t="str">
        <f>Lookup($A249, Students!$A$4:$A$1016,Students!$M$4:$M$1016)</f>
        <v>WB</v>
      </c>
      <c r="M249" t="str">
        <f>Lookup($A249, Students!$A$4:$A$1016,Students!$AT$4:$AT$1016)</f>
        <v>Student</v>
      </c>
      <c r="N249" s="71">
        <f>Lookup($A249, Students!$A$4:$A$1016,Students!$P$4:$P$1016)</f>
        <v>39208</v>
      </c>
      <c r="O249" s="72">
        <f t="shared" si="6"/>
        <v>42917</v>
      </c>
      <c r="P249">
        <f>Lookup($A249, Students!$A$4:$A$1016,Students!$Q$4:$Q$1016)</f>
        <v>10</v>
      </c>
      <c r="U249" s="71">
        <f>Lookup($A249, Students!$A$4:$A$1016,Students!$G$4:$G$1016)</f>
        <v>42593</v>
      </c>
      <c r="V249" s="76">
        <f t="shared" si="7"/>
        <v>8</v>
      </c>
      <c r="W249" s="76">
        <f t="shared" si="8"/>
        <v>2016</v>
      </c>
      <c r="X249" s="81">
        <f>IF($U249="","-",U249+Timeframes!$B$3)</f>
        <v>42638</v>
      </c>
      <c r="Y249" s="82"/>
      <c r="Z249" s="17" t="str">
        <f t="shared" si="9"/>
        <v>-</v>
      </c>
      <c r="AA249" s="81">
        <f>IF($U249="","-",X249+Timeframes!$C$3)</f>
        <v>42683</v>
      </c>
      <c r="AB249" s="82"/>
      <c r="AC249" s="17" t="str">
        <f t="shared" si="10"/>
        <v>-</v>
      </c>
      <c r="AD249" s="81">
        <f>IF($U249="","-",AA249+Timeframes!$D$3)</f>
        <v>42743</v>
      </c>
      <c r="AE249" s="82"/>
      <c r="AF249" s="17" t="str">
        <f t="shared" si="1"/>
        <v>-</v>
      </c>
      <c r="AG249" s="81">
        <f>IF($U249="","-",AD249+Timeframes!$E$3)</f>
        <v>42803</v>
      </c>
      <c r="AH249" s="82"/>
      <c r="AI249" s="17" t="str">
        <f t="shared" si="2"/>
        <v>-</v>
      </c>
      <c r="AJ249" s="81">
        <f>IF($U249="","-",AG249+Timeframes!$F$3)</f>
        <v>42983</v>
      </c>
      <c r="AK249" s="82"/>
      <c r="AL249" s="17" t="str">
        <f t="shared" si="3"/>
        <v>-</v>
      </c>
      <c r="AM249" s="81">
        <f>IF($U249="","-",AJ249+Timeframes!$G$3)</f>
        <v>43163</v>
      </c>
      <c r="AN249" s="82"/>
      <c r="AO249" s="17" t="str">
        <f t="shared" si="4"/>
        <v>-</v>
      </c>
      <c r="AP249" s="81">
        <f>IF($U249="","-",AM249+Timeframes!$H$3)</f>
        <v>43343</v>
      </c>
      <c r="AQ249" s="82"/>
      <c r="AR249" s="82"/>
    </row>
    <row r="250" ht="15.75" customHeight="1">
      <c r="A250" s="36">
        <v>249.0</v>
      </c>
      <c r="B250" s="36" t="str">
        <f>LOOKUP($A250,Students!$A$4:$A$1016,Students!$C$4:$C$1016)</f>
        <v>Jasmine</v>
      </c>
      <c r="C250" s="36" t="str">
        <f>LOOKUP($A250,Students!$A$4:$A$1016,Students!$D$4:$D$1016)</f>
        <v/>
      </c>
      <c r="D250" s="36" t="str">
        <f>LOOKUP($A250,Students!$A$4:$A$1016,Students!$E$4:$E$1016)</f>
        <v>Gong</v>
      </c>
      <c r="E250" s="36" t="str">
        <f>LOOKUP($A250,Students!$A$4:$A1250,Students!$F$4:$F$1016)</f>
        <v/>
      </c>
      <c r="F250" s="49"/>
      <c r="G250" t="str">
        <f t="shared" si="5"/>
        <v>Jasmine Gong</v>
      </c>
      <c r="H250" t="str">
        <f>Lookup($A250, Students!$A$4:$A$1016,Students!$K$4:$K$1016)</f>
        <v>Kirkland</v>
      </c>
      <c r="I250" s="54" t="str">
        <f>Lookup($A250, Students!$A$4:$A$1016,Students!$H$4:$H1250)</f>
        <v>Active</v>
      </c>
      <c r="J250" s="54" t="str">
        <f>Lookup($A250, Students!$A$4:$A$1016,Students!$O$4:$O$1016)</f>
        <v>Child</v>
      </c>
      <c r="K250" s="117" t="str">
        <f>Lookup($A250, Students!$A$4:$A$1016,Students!$N$4:$N$1016)</f>
        <v>1D</v>
      </c>
      <c r="L250" t="str">
        <f>Lookup($A250, Students!$A$4:$A$1016,Students!$M$4:$M$1016)</f>
        <v>1S</v>
      </c>
      <c r="M250" t="str">
        <f>Lookup($A250, Students!$A$4:$A$1016,Students!$AT$4:$AT$1016)</f>
        <v>Student</v>
      </c>
      <c r="N250" s="71">
        <f>Lookup($A250, Students!$A$4:$A$1016,Students!$P$4:$P$1016)</f>
        <v>40465</v>
      </c>
      <c r="O250" s="72">
        <f t="shared" si="6"/>
        <v>42917</v>
      </c>
      <c r="P250">
        <f>Lookup($A250, Students!$A$4:$A$1016,Students!$Q$4:$Q$1016)</f>
        <v>6</v>
      </c>
      <c r="U250" s="71">
        <f>Lookup($A250, Students!$A$4:$A$1016,Students!$G$4:$G$1016)</f>
        <v>42590</v>
      </c>
      <c r="V250" s="76">
        <f t="shared" si="7"/>
        <v>8</v>
      </c>
      <c r="W250" s="76">
        <f t="shared" si="8"/>
        <v>2016</v>
      </c>
      <c r="X250" s="81">
        <f>IF($U250="","-",U250+Timeframes!$B$3)</f>
        <v>42635</v>
      </c>
      <c r="Y250" s="82"/>
      <c r="Z250" s="17" t="str">
        <f t="shared" si="9"/>
        <v>-</v>
      </c>
      <c r="AA250" s="81">
        <f>IF($U250="","-",X250+Timeframes!$C$3)</f>
        <v>42680</v>
      </c>
      <c r="AB250" s="82"/>
      <c r="AC250" s="17" t="str">
        <f t="shared" si="10"/>
        <v>-</v>
      </c>
      <c r="AD250" s="81">
        <f>IF($U250="","-",AA250+Timeframes!$D$3)</f>
        <v>42740</v>
      </c>
      <c r="AE250" s="82"/>
      <c r="AF250" s="17" t="str">
        <f t="shared" si="1"/>
        <v>-</v>
      </c>
      <c r="AG250" s="81">
        <f>IF($U250="","-",AD250+Timeframes!$E$3)</f>
        <v>42800</v>
      </c>
      <c r="AH250" s="82"/>
      <c r="AI250" s="17" t="str">
        <f t="shared" si="2"/>
        <v>-</v>
      </c>
      <c r="AJ250" s="81">
        <f>IF($U250="","-",AG250+Timeframes!$F$3)</f>
        <v>42980</v>
      </c>
      <c r="AK250" s="82"/>
      <c r="AL250" s="17" t="str">
        <f t="shared" si="3"/>
        <v>-</v>
      </c>
      <c r="AM250" s="81">
        <f>IF($U250="","-",AJ250+Timeframes!$G$3)</f>
        <v>43160</v>
      </c>
      <c r="AN250" s="82"/>
      <c r="AO250" s="17" t="str">
        <f t="shared" si="4"/>
        <v>-</v>
      </c>
      <c r="AP250" s="81">
        <f>IF($U250="","-",AM250+Timeframes!$H$3)</f>
        <v>43340</v>
      </c>
      <c r="AQ250" s="82"/>
      <c r="AR250" s="82"/>
    </row>
    <row r="251" ht="15.75" customHeight="1">
      <c r="A251" s="36">
        <v>250.0</v>
      </c>
      <c r="B251" s="36" t="str">
        <f>LOOKUP($A251,Students!$A$4:$A$1016,Students!$C$4:$C$1016)</f>
        <v>Darrin</v>
      </c>
      <c r="C251" s="36" t="str">
        <f>LOOKUP($A251,Students!$A$4:$A$1016,Students!$D$4:$D$1016)</f>
        <v/>
      </c>
      <c r="D251" s="36" t="str">
        <f>LOOKUP($A251,Students!$A$4:$A$1016,Students!$E$4:$E$1016)</f>
        <v>Scharffenorth</v>
      </c>
      <c r="E251" s="36" t="str">
        <f>LOOKUP($A251,Students!$A$4:$A1251,Students!$F$4:$F$1016)</f>
        <v/>
      </c>
      <c r="F251" s="49"/>
      <c r="G251" t="str">
        <f t="shared" si="5"/>
        <v>Darrin Scharffenorth</v>
      </c>
      <c r="H251" t="str">
        <f>Lookup($A251, Students!$A$4:$A$1016,Students!$K$4:$K$1016)</f>
        <v>Redmond</v>
      </c>
      <c r="I251" s="54" t="str">
        <f>Lookup($A251, Students!$A$4:$A$1016,Students!$H$4:$H1251)</f>
        <v>Dropped</v>
      </c>
      <c r="J251" s="54" t="str">
        <f>Lookup($A251, Students!$A$4:$A$1016,Students!$O$4:$O$1016)</f>
        <v>Adult</v>
      </c>
      <c r="K251" s="117" t="str">
        <f>Lookup($A251, Students!$A$4:$A$1016,Students!$N$4:$N$1016)</f>
        <v>1D</v>
      </c>
      <c r="L251" t="str">
        <f>Lookup($A251, Students!$A$4:$A$1016,Students!$M$4:$M$1016)</f>
        <v>WB</v>
      </c>
      <c r="M251" t="str">
        <f>Lookup($A251, Students!$A$4:$A$1016,Students!$AT$4:$AT$1016)</f>
        <v>Senior Program Manager</v>
      </c>
      <c r="N251" s="71">
        <f>Lookup($A251, Students!$A$4:$A$1016,Students!$P$4:$P$1016)</f>
        <v>29089</v>
      </c>
      <c r="O251" s="72">
        <f t="shared" si="6"/>
        <v>42917</v>
      </c>
      <c r="P251">
        <f>Lookup($A251, Students!$A$4:$A$1016,Students!$Q$4:$Q$1016)</f>
        <v>37</v>
      </c>
      <c r="U251" s="71">
        <f>Lookup($A251, Students!$A$4:$A$1016,Students!$G$4:$G$1016)</f>
        <v>42620</v>
      </c>
      <c r="V251" s="76">
        <f t="shared" si="7"/>
        <v>9</v>
      </c>
      <c r="W251" s="76">
        <f t="shared" si="8"/>
        <v>2016</v>
      </c>
      <c r="X251" s="81">
        <f>IF($U251="","-",U251+Timeframes!$B$3)</f>
        <v>42665</v>
      </c>
      <c r="Y251" s="82"/>
      <c r="Z251" s="17" t="str">
        <f t="shared" si="9"/>
        <v>-</v>
      </c>
      <c r="AA251" s="81">
        <f>IF($U251="","-",X251+Timeframes!$C$3)</f>
        <v>42710</v>
      </c>
      <c r="AB251" s="82"/>
      <c r="AC251" s="17" t="str">
        <f t="shared" si="10"/>
        <v>-</v>
      </c>
      <c r="AD251" s="81">
        <f>IF($U251="","-",AA251+Timeframes!$D$3)</f>
        <v>42770</v>
      </c>
      <c r="AE251" s="82"/>
      <c r="AF251" s="17" t="str">
        <f t="shared" si="1"/>
        <v>-</v>
      </c>
      <c r="AG251" s="81">
        <f>IF($U251="","-",AD251+Timeframes!$E$3)</f>
        <v>42830</v>
      </c>
      <c r="AH251" s="82"/>
      <c r="AI251" s="17" t="str">
        <f t="shared" si="2"/>
        <v>-</v>
      </c>
      <c r="AJ251" s="81">
        <f>IF($U251="","-",AG251+Timeframes!$F$3)</f>
        <v>43010</v>
      </c>
      <c r="AK251" s="82"/>
      <c r="AL251" s="17" t="str">
        <f t="shared" si="3"/>
        <v>-</v>
      </c>
      <c r="AM251" s="81">
        <f>IF($U251="","-",AJ251+Timeframes!$G$3)</f>
        <v>43190</v>
      </c>
      <c r="AN251" s="82"/>
      <c r="AO251" s="17" t="str">
        <f t="shared" si="4"/>
        <v>-</v>
      </c>
      <c r="AP251" s="81">
        <f>IF($U251="","-",AM251+Timeframes!$H$3)</f>
        <v>43370</v>
      </c>
      <c r="AQ251" s="82"/>
      <c r="AR251" s="82"/>
    </row>
    <row r="252" ht="15.75" customHeight="1">
      <c r="A252" s="36">
        <v>251.0</v>
      </c>
      <c r="B252" s="36" t="str">
        <f>LOOKUP($A252,Students!$A$4:$A$1016,Students!$C$4:$C$1016)</f>
        <v>Cole</v>
      </c>
      <c r="C252" s="36" t="str">
        <f>LOOKUP($A252,Students!$A$4:$A$1016,Students!$D$4:$D$1016)</f>
        <v/>
      </c>
      <c r="D252" s="36" t="str">
        <f>LOOKUP($A252,Students!$A$4:$A$1016,Students!$E$4:$E$1016)</f>
        <v>Scharffenorth</v>
      </c>
      <c r="E252" s="36" t="str">
        <f>LOOKUP($A252,Students!$A$4:$A1252,Students!$F$4:$F$1016)</f>
        <v/>
      </c>
      <c r="F252" s="49"/>
      <c r="G252" t="str">
        <f t="shared" si="5"/>
        <v>Cole Scharffenorth</v>
      </c>
      <c r="H252" t="str">
        <f>Lookup($A252, Students!$A$4:$A$1016,Students!$K$4:$K$1016)</f>
        <v>Redmond</v>
      </c>
      <c r="I252" s="54" t="str">
        <f>Lookup($A252, Students!$A$4:$A$1016,Students!$H$4:$H1252)</f>
        <v>Dropped</v>
      </c>
      <c r="J252" s="54" t="str">
        <f>Lookup($A252, Students!$A$4:$A$1016,Students!$O$4:$O$1016)</f>
        <v>Junior</v>
      </c>
      <c r="K252" s="117" t="str">
        <f>Lookup($A252, Students!$A$4:$A$1016,Students!$N$4:$N$1016)</f>
        <v>1D</v>
      </c>
      <c r="L252" t="str">
        <f>Lookup($A252, Students!$A$4:$A$1016,Students!$M$4:$M$1016)</f>
        <v>WB</v>
      </c>
      <c r="M252" t="str">
        <f>Lookup($A252, Students!$A$4:$A$1016,Students!$AT$4:$AT$1016)</f>
        <v>Student</v>
      </c>
      <c r="N252" s="71">
        <f>Lookup($A252, Students!$A$4:$A$1016,Students!$P$4:$P$1016)</f>
        <v>38052</v>
      </c>
      <c r="O252" s="72">
        <f t="shared" si="6"/>
        <v>42917</v>
      </c>
      <c r="P252">
        <f>Lookup($A252, Students!$A$4:$A$1016,Students!$Q$4:$Q$1016)</f>
        <v>13</v>
      </c>
      <c r="U252" s="71">
        <f>Lookup($A252, Students!$A$4:$A$1016,Students!$G$4:$G$1016)</f>
        <v>42620</v>
      </c>
      <c r="V252" s="76">
        <f t="shared" si="7"/>
        <v>9</v>
      </c>
      <c r="W252" s="76">
        <f t="shared" si="8"/>
        <v>2016</v>
      </c>
      <c r="X252" s="81">
        <f>IF($U252="","-",U252+Timeframes!$B$3)</f>
        <v>42665</v>
      </c>
      <c r="Y252" s="82"/>
      <c r="Z252" s="17" t="str">
        <f t="shared" si="9"/>
        <v>-</v>
      </c>
      <c r="AA252" s="81">
        <f>IF($U252="","-",X252+Timeframes!$C$3)</f>
        <v>42710</v>
      </c>
      <c r="AB252" s="82"/>
      <c r="AC252" s="17" t="str">
        <f t="shared" si="10"/>
        <v>-</v>
      </c>
      <c r="AD252" s="81">
        <f>IF($U252="","-",AA252+Timeframes!$D$3)</f>
        <v>42770</v>
      </c>
      <c r="AE252" s="82"/>
      <c r="AF252" s="17" t="str">
        <f t="shared" si="1"/>
        <v>-</v>
      </c>
      <c r="AG252" s="81">
        <f>IF($U252="","-",AD252+Timeframes!$E$3)</f>
        <v>42830</v>
      </c>
      <c r="AH252" s="82"/>
      <c r="AI252" s="17" t="str">
        <f t="shared" si="2"/>
        <v>-</v>
      </c>
      <c r="AJ252" s="81">
        <f>IF($U252="","-",AG252+Timeframes!$F$3)</f>
        <v>43010</v>
      </c>
      <c r="AK252" s="82"/>
      <c r="AL252" s="17" t="str">
        <f t="shared" si="3"/>
        <v>-</v>
      </c>
      <c r="AM252" s="81">
        <f>IF($U252="","-",AJ252+Timeframes!$G$3)</f>
        <v>43190</v>
      </c>
      <c r="AN252" s="82"/>
      <c r="AO252" s="17" t="str">
        <f t="shared" si="4"/>
        <v>-</v>
      </c>
      <c r="AP252" s="81">
        <f>IF($U252="","-",AM252+Timeframes!$H$3)</f>
        <v>43370</v>
      </c>
      <c r="AQ252" s="82"/>
      <c r="AR252" s="82"/>
    </row>
    <row r="253" ht="15.75" hidden="1" customHeight="1">
      <c r="A253" s="36">
        <v>252.0</v>
      </c>
      <c r="B253" s="36" t="str">
        <f>LOOKUP($A253,Students!$A$4:$A$1016,Students!$C$4:$C$1016)</f>
        <v>MacKenzie</v>
      </c>
      <c r="C253" s="36" t="str">
        <f>LOOKUP($A253,Students!$A$4:$A$1016,Students!$D$4:$D$1016)</f>
        <v/>
      </c>
      <c r="D253" s="36" t="str">
        <f>LOOKUP($A253,Students!$A$4:$A$1016,Students!$E$4:$E$1016)</f>
        <v>Graham</v>
      </c>
      <c r="E253" s="36" t="str">
        <f>LOOKUP($A253,Students!$A$4:$A1253,Students!$F$4:$F$1016)</f>
        <v/>
      </c>
      <c r="F253" s="49"/>
      <c r="G253" t="str">
        <f t="shared" si="5"/>
        <v>MacKenzie Graham</v>
      </c>
      <c r="H253" t="str">
        <f>Lookup($A253, Students!$A$4:$A$1016,Students!$K$4:$K$1016)</f>
        <v>Root Academy</v>
      </c>
      <c r="I253" s="54" t="str">
        <f>Lookup($A253, Students!$A$4:$A$1016,Students!$H$4:$H1253)</f>
        <v>Active</v>
      </c>
      <c r="J253" s="54" t="str">
        <f>Lookup($A253, Students!$A$4:$A$1016,Students!$O$4:$O$1016)</f>
        <v>Instructor</v>
      </c>
      <c r="K253" t="str">
        <f>Lookup($A253, Students!$A$4:$A$1016,Students!$N$4:$N$1016)</f>
        <v>4D</v>
      </c>
      <c r="L253" t="str">
        <f>Lookup($A253, Students!$A$4:$A$1016,Students!$M$4:$M$1016)</f>
        <v>3D</v>
      </c>
      <c r="M253" t="str">
        <f>Lookup($A253, Students!$A$4:$A$1016,Students!$AT$4:$AT$1016)</f>
        <v>Founder, Moo Doe Instructor</v>
      </c>
      <c r="N253" s="71">
        <f>Lookup($A253, Students!$A$4:$A$1016,Students!$P$4:$P$1016)</f>
        <v>28332</v>
      </c>
      <c r="O253" s="72">
        <f t="shared" si="6"/>
        <v>42917</v>
      </c>
      <c r="P253">
        <f>Lookup($A253, Students!$A$4:$A$1016,Students!$Q$4:$Q$1016)</f>
        <v>39</v>
      </c>
      <c r="U253" s="71">
        <f>Lookup($A253, Students!$A$4:$A$1016,Students!$G$4:$G$1016)</f>
        <v>38852</v>
      </c>
      <c r="V253" s="76">
        <f t="shared" si="7"/>
        <v>5</v>
      </c>
      <c r="W253" s="76">
        <f t="shared" si="8"/>
        <v>2006</v>
      </c>
      <c r="X253" s="81">
        <f>IF($U253="","-",U253+Timeframes!$B$3)</f>
        <v>38897</v>
      </c>
      <c r="Y253" s="82"/>
      <c r="Z253" s="17" t="str">
        <f t="shared" si="9"/>
        <v>-</v>
      </c>
      <c r="AA253" s="81">
        <f>IF($U253="","-",X253+Timeframes!$C$3)</f>
        <v>38942</v>
      </c>
      <c r="AB253" s="82"/>
      <c r="AC253" s="17" t="str">
        <f t="shared" si="10"/>
        <v>-</v>
      </c>
      <c r="AD253" s="81">
        <f>IF($U253="","-",AA253+Timeframes!$D$3)</f>
        <v>39002</v>
      </c>
      <c r="AE253" s="82"/>
      <c r="AF253" s="17" t="str">
        <f t="shared" si="1"/>
        <v>-</v>
      </c>
      <c r="AG253" s="81">
        <f>IF($U253="","-",AD253+Timeframes!$E$3)</f>
        <v>39062</v>
      </c>
      <c r="AH253" s="82"/>
      <c r="AI253" s="17" t="str">
        <f t="shared" si="2"/>
        <v>-</v>
      </c>
      <c r="AJ253" s="81">
        <f>IF($U253="","-",AG253+Timeframes!$F$3)</f>
        <v>39242</v>
      </c>
      <c r="AK253" s="82"/>
      <c r="AL253" s="17" t="str">
        <f t="shared" si="3"/>
        <v>-</v>
      </c>
      <c r="AM253" s="81">
        <f>IF($U253="","-",AJ253+Timeframes!$G$3)</f>
        <v>39422</v>
      </c>
      <c r="AN253" s="82"/>
      <c r="AO253" s="17" t="str">
        <f t="shared" si="4"/>
        <v>-</v>
      </c>
      <c r="AP253" s="81">
        <f>IF($U253="","-",AM253+Timeframes!$H$3)</f>
        <v>39602</v>
      </c>
      <c r="AQ253" s="82"/>
      <c r="AR253" s="82"/>
    </row>
    <row r="254" ht="15.75" customHeight="1">
      <c r="A254" s="36">
        <v>253.0</v>
      </c>
      <c r="B254" s="36" t="str">
        <f>LOOKUP($A254,Students!$A$4:$A$1016,Students!$C$4:$C$1016)</f>
        <v>Veronica</v>
      </c>
      <c r="C254" s="36" t="str">
        <f>LOOKUP($A254,Students!$A$4:$A$1016,Students!$D$4:$D$1016)</f>
        <v/>
      </c>
      <c r="D254" s="36" t="str">
        <f>LOOKUP($A254,Students!$A$4:$A$1016,Students!$E$4:$E$1016)</f>
        <v>Svelma</v>
      </c>
      <c r="E254" s="36" t="str">
        <f>LOOKUP($A254,Students!$A$4:$A1254,Students!$F$4:$F$1016)</f>
        <v/>
      </c>
      <c r="F254" s="49"/>
      <c r="G254" t="str">
        <f t="shared" si="5"/>
        <v>Veronica Svelma</v>
      </c>
      <c r="H254" s="101" t="str">
        <f>Lookup($A254, Students!$A$4:$A$1016,Students!$K$4:$K$1016)</f>
        <v>Kirkland</v>
      </c>
      <c r="I254" s="54" t="str">
        <f>Lookup($A254, Students!$A$4:$A$1016,Students!$H$4:$H1254)</f>
        <v>Dropped</v>
      </c>
      <c r="J254" s="54" t="str">
        <f>Lookup($A254, Students!$A$4:$A$1016,Students!$O$4:$O$1016)</f>
        <v>Junior</v>
      </c>
      <c r="K254" s="117" t="str">
        <f>Lookup($A254, Students!$A$4:$A$1016,Students!$N$4:$N$1016)</f>
        <v>1D</v>
      </c>
      <c r="L254" s="101" t="str">
        <f>Lookup($A254, Students!$A$4:$A$1016,Students!$M$4:$M$1016)</f>
        <v>WB</v>
      </c>
      <c r="M254" t="str">
        <f>Lookup($A254, Students!$A$4:$A$1016,Students!$AT$4:$AT$1016)</f>
        <v>Student</v>
      </c>
      <c r="N254" s="71">
        <f>Lookup($A254, Students!$A$4:$A$1016,Students!$P$4:$P$1016)</f>
        <v>39957</v>
      </c>
      <c r="O254" s="72">
        <f t="shared" si="6"/>
        <v>42917</v>
      </c>
      <c r="P254">
        <f>Lookup($A254, Students!$A$4:$A$1016,Students!$Q$4:$Q$1016)</f>
        <v>8</v>
      </c>
      <c r="U254" s="71">
        <f>Lookup($A254, Students!$A$4:$A$1016,Students!$G$4:$G$1016)</f>
        <v>42409</v>
      </c>
      <c r="V254" s="76">
        <f t="shared" si="7"/>
        <v>2</v>
      </c>
      <c r="W254" s="76">
        <f t="shared" si="8"/>
        <v>2016</v>
      </c>
      <c r="X254" s="81">
        <f>IF($U254="","-",U254+Timeframes!$B$3)</f>
        <v>42454</v>
      </c>
      <c r="Y254" s="82"/>
      <c r="Z254" s="17" t="str">
        <f t="shared" si="9"/>
        <v>-</v>
      </c>
      <c r="AA254" s="81">
        <f>IF($U254="","-",X254+Timeframes!$C$3)</f>
        <v>42499</v>
      </c>
      <c r="AB254" s="82"/>
      <c r="AC254" s="17" t="str">
        <f t="shared" si="10"/>
        <v>-</v>
      </c>
      <c r="AD254" s="81">
        <f>IF($U254="","-",AA254+Timeframes!$D$3)</f>
        <v>42559</v>
      </c>
      <c r="AE254" s="82"/>
      <c r="AF254" s="17" t="str">
        <f t="shared" si="1"/>
        <v>-</v>
      </c>
      <c r="AG254" s="81">
        <f>IF($U254="","-",AD254+Timeframes!$E$3)</f>
        <v>42619</v>
      </c>
      <c r="AH254" s="82"/>
      <c r="AI254" s="17" t="str">
        <f t="shared" si="2"/>
        <v>-</v>
      </c>
      <c r="AJ254" s="81">
        <f>IF($U254="","-",AG254+Timeframes!$F$3)</f>
        <v>42799</v>
      </c>
      <c r="AK254" s="82"/>
      <c r="AL254" s="17" t="str">
        <f t="shared" si="3"/>
        <v>-</v>
      </c>
      <c r="AM254" s="81">
        <f>IF($U254="","-",AJ254+Timeframes!$G$3)</f>
        <v>42979</v>
      </c>
      <c r="AN254" s="82"/>
      <c r="AO254" s="17" t="str">
        <f t="shared" si="4"/>
        <v>-</v>
      </c>
      <c r="AP254" s="81">
        <f>IF($U254="","-",AM254+Timeframes!$H$3)</f>
        <v>43159</v>
      </c>
      <c r="AQ254" s="82"/>
      <c r="AR254" s="82"/>
    </row>
    <row r="255" ht="15.75" customHeight="1">
      <c r="A255" s="36">
        <v>254.0</v>
      </c>
      <c r="B255" s="36" t="str">
        <f>LOOKUP($A255,Students!$A$4:$A$1016,Students!$C$4:$C$1016)</f>
        <v>Kamber</v>
      </c>
      <c r="C255" s="36" t="str">
        <f>LOOKUP($A255,Students!$A$4:$A$1016,Students!$D$4:$D$1016)</f>
        <v>Cem</v>
      </c>
      <c r="D255" s="36" t="str">
        <f>LOOKUP($A255,Students!$A$4:$A$1016,Students!$E$4:$E$1016)</f>
        <v>Alex</v>
      </c>
      <c r="E255" s="36" t="str">
        <f>LOOKUP($A255,Students!$A$4:$A1255,Students!$F$4:$F$1016)</f>
        <v/>
      </c>
      <c r="F255" s="49"/>
      <c r="G255" t="str">
        <f t="shared" si="5"/>
        <v>Kamber Alex</v>
      </c>
      <c r="H255" s="101" t="str">
        <f>Lookup($A255, Students!$A$4:$A$1016,Students!$K$4:$K$1016)</f>
        <v>Kirkland</v>
      </c>
      <c r="I255" s="54" t="str">
        <f>Lookup($A255, Students!$A$4:$A$1016,Students!$H$4:$H1255)</f>
        <v>Dropped</v>
      </c>
      <c r="J255" s="54" t="str">
        <f>Lookup($A255, Students!$A$4:$A$1016,Students!$O$4:$O$1016)</f>
        <v>Child</v>
      </c>
      <c r="K255" s="117" t="str">
        <f>Lookup($A255, Students!$A$4:$A$1016,Students!$N$4:$N$1016)</f>
        <v>1D</v>
      </c>
      <c r="L255" s="101" t="str">
        <f>Lookup($A255, Students!$A$4:$A$1016,Students!$M$4:$M$1016)</f>
        <v>WB</v>
      </c>
      <c r="M255" t="str">
        <f>Lookup($A255, Students!$A$4:$A$1016,Students!$AT$4:$AT$1016)</f>
        <v>Student</v>
      </c>
      <c r="N255" s="71" t="str">
        <f>Lookup($A255, Students!$A$4:$A$1016,Students!$P$4:$P$1016)</f>
        <v/>
      </c>
      <c r="O255" s="72">
        <f t="shared" si="6"/>
        <v>42917</v>
      </c>
      <c r="P255">
        <f>Lookup($A255, Students!$A$4:$A$1016,Students!$Q$4:$Q$1016)</f>
        <v>117</v>
      </c>
      <c r="U255" s="71">
        <f>Lookup($A255, Students!$A$4:$A$1016,Students!$G$4:$G$1016)</f>
        <v>42622</v>
      </c>
      <c r="V255" s="76">
        <f t="shared" si="7"/>
        <v>9</v>
      </c>
      <c r="W255" s="76">
        <f t="shared" si="8"/>
        <v>2016</v>
      </c>
      <c r="X255" s="81">
        <f>IF($U255="","-",U255+Timeframes!$B$3)</f>
        <v>42667</v>
      </c>
      <c r="Y255" s="82"/>
      <c r="Z255" s="17" t="str">
        <f t="shared" si="9"/>
        <v>-</v>
      </c>
      <c r="AA255" s="81">
        <f>IF($U255="","-",X255+Timeframes!$C$3)</f>
        <v>42712</v>
      </c>
      <c r="AB255" s="82"/>
      <c r="AC255" s="17" t="str">
        <f t="shared" si="10"/>
        <v>-</v>
      </c>
      <c r="AD255" s="81">
        <f>IF($U255="","-",AA255+Timeframes!$D$3)</f>
        <v>42772</v>
      </c>
      <c r="AE255" s="82"/>
      <c r="AF255" s="17" t="str">
        <f t="shared" si="1"/>
        <v>-</v>
      </c>
      <c r="AG255" s="81">
        <f>IF($U255="","-",AD255+Timeframes!$E$3)</f>
        <v>42832</v>
      </c>
      <c r="AH255" s="82"/>
      <c r="AI255" s="17" t="str">
        <f t="shared" si="2"/>
        <v>-</v>
      </c>
      <c r="AJ255" s="81">
        <f>IF($U255="","-",AG255+Timeframes!$F$3)</f>
        <v>43012</v>
      </c>
      <c r="AK255" s="82"/>
      <c r="AL255" s="17" t="str">
        <f t="shared" si="3"/>
        <v>-</v>
      </c>
      <c r="AM255" s="81">
        <f>IF($U255="","-",AJ255+Timeframes!$G$3)</f>
        <v>43192</v>
      </c>
      <c r="AN255" s="82"/>
      <c r="AO255" s="17" t="str">
        <f t="shared" si="4"/>
        <v>-</v>
      </c>
      <c r="AP255" s="81">
        <f>IF($U255="","-",AM255+Timeframes!$H$3)</f>
        <v>43372</v>
      </c>
      <c r="AQ255" s="82"/>
      <c r="AR255" s="82"/>
    </row>
    <row r="256" ht="15.75" customHeight="1">
      <c r="A256" s="36">
        <v>255.0</v>
      </c>
      <c r="B256" s="36" t="str">
        <f>LOOKUP($A256,Students!$A$4:$A$1016,Students!$C$4:$C$1016)</f>
        <v>Lee</v>
      </c>
      <c r="C256" s="36" t="str">
        <f>LOOKUP($A256,Students!$A$4:$A$1016,Students!$D$4:$D$1016)</f>
        <v>I.</v>
      </c>
      <c r="D256" s="36" t="str">
        <f>LOOKUP($A256,Students!$A$4:$A$1016,Students!$E$4:$E$1016)</f>
        <v>Happy</v>
      </c>
      <c r="E256" s="36" t="str">
        <f>LOOKUP($A256,Students!$A$4:$A1256,Students!$F$4:$F$1016)</f>
        <v/>
      </c>
      <c r="F256" s="49"/>
      <c r="G256" t="str">
        <f t="shared" si="5"/>
        <v>Lee Happy</v>
      </c>
      <c r="H256" s="101" t="str">
        <f>Lookup($A256, Students!$A$4:$A$1016,Students!$K$4:$K$1016)</f>
        <v>Kirkland</v>
      </c>
      <c r="I256" s="54" t="str">
        <f>Lookup($A256, Students!$A$4:$A$1016,Students!$H$4:$H1256)</f>
        <v>Dropped</v>
      </c>
      <c r="J256" s="54" t="str">
        <f>Lookup($A256, Students!$A$4:$A$1016,Students!$O$4:$O$1016)</f>
        <v>Adult</v>
      </c>
      <c r="K256" s="117" t="str">
        <f>Lookup($A256, Students!$A$4:$A$1016,Students!$N$4:$N$1016)</f>
        <v>1D</v>
      </c>
      <c r="L256" s="101" t="str">
        <f>Lookup($A256, Students!$A$4:$A$1016,Students!$M$4:$M$1016)</f>
        <v>WB</v>
      </c>
      <c r="M256" t="str">
        <f>Lookup($A256, Students!$A$4:$A$1016,Students!$AT$4:$AT$1016)</f>
        <v>Product Manager</v>
      </c>
      <c r="N256" s="71">
        <f>Lookup($A256, Students!$A$4:$A$1016,Students!$P$4:$P$1016)</f>
        <v>31203</v>
      </c>
      <c r="O256" s="72">
        <f t="shared" si="6"/>
        <v>42917</v>
      </c>
      <c r="P256">
        <f>Lookup($A256, Students!$A$4:$A$1016,Students!$Q$4:$Q$1016)</f>
        <v>32</v>
      </c>
      <c r="U256" s="71">
        <f>Lookup($A256, Students!$A$4:$A$1016,Students!$G$4:$G$1016)</f>
        <v>42600</v>
      </c>
      <c r="V256" s="76">
        <f t="shared" si="7"/>
        <v>8</v>
      </c>
      <c r="W256" s="76">
        <f t="shared" si="8"/>
        <v>2016</v>
      </c>
      <c r="X256" s="81">
        <f>IF($U256="","-",U256+Timeframes!$B$3)</f>
        <v>42645</v>
      </c>
      <c r="Y256" s="82"/>
      <c r="Z256" s="17" t="str">
        <f t="shared" si="9"/>
        <v>-</v>
      </c>
      <c r="AA256" s="81">
        <f>IF($U256="","-",X256+Timeframes!$C$3)</f>
        <v>42690</v>
      </c>
      <c r="AB256" s="82"/>
      <c r="AC256" s="17" t="str">
        <f t="shared" si="10"/>
        <v>-</v>
      </c>
      <c r="AD256" s="81">
        <f>IF($U256="","-",AA256+Timeframes!$D$3)</f>
        <v>42750</v>
      </c>
      <c r="AE256" s="82"/>
      <c r="AF256" s="17" t="str">
        <f t="shared" si="1"/>
        <v>-</v>
      </c>
      <c r="AG256" s="81">
        <f>IF($U256="","-",AD256+Timeframes!$E$3)</f>
        <v>42810</v>
      </c>
      <c r="AH256" s="82"/>
      <c r="AI256" s="17" t="str">
        <f t="shared" si="2"/>
        <v>-</v>
      </c>
      <c r="AJ256" s="81">
        <f>IF($U256="","-",AG256+Timeframes!$F$3)</f>
        <v>42990</v>
      </c>
      <c r="AK256" s="82"/>
      <c r="AL256" s="17" t="str">
        <f t="shared" si="3"/>
        <v>-</v>
      </c>
      <c r="AM256" s="81">
        <f>IF($U256="","-",AJ256+Timeframes!$G$3)</f>
        <v>43170</v>
      </c>
      <c r="AN256" s="82"/>
      <c r="AO256" s="17" t="str">
        <f t="shared" si="4"/>
        <v>-</v>
      </c>
      <c r="AP256" s="81">
        <f>IF($U256="","-",AM256+Timeframes!$H$3)</f>
        <v>43350</v>
      </c>
      <c r="AQ256" s="82"/>
      <c r="AR256" s="82"/>
    </row>
    <row r="257" ht="15.75" customHeight="1">
      <c r="A257" s="36">
        <v>256.0</v>
      </c>
      <c r="B257" s="36" t="str">
        <f>LOOKUP($A257,Students!$A$4:$A$1016,Students!$C$4:$C$1016)</f>
        <v>Hallock</v>
      </c>
      <c r="C257" s="36" t="str">
        <f>LOOKUP($A257,Students!$A$4:$A$1016,Students!$D$4:$D$1016)</f>
        <v>Antonio</v>
      </c>
      <c r="D257" s="36" t="str">
        <f>LOOKUP($A257,Students!$A$4:$A$1016,Students!$E$4:$E$1016)</f>
        <v>Luca</v>
      </c>
      <c r="E257" s="36" t="str">
        <f>LOOKUP($A257,Students!$A$4:$A1257,Students!$F$4:$F$1016)</f>
        <v/>
      </c>
      <c r="F257" s="49"/>
      <c r="G257" t="str">
        <f t="shared" si="5"/>
        <v>Hallock Luca</v>
      </c>
      <c r="H257" s="101" t="str">
        <f>Lookup($A257, Students!$A$4:$A$1016,Students!$K$4:$K$1016)</f>
        <v>Kirkland</v>
      </c>
      <c r="I257" s="54" t="str">
        <f>Lookup($A257, Students!$A$4:$A$1016,Students!$H$4:$H1257)</f>
        <v>Dropped</v>
      </c>
      <c r="J257" s="54" t="str">
        <f>Lookup($A257, Students!$A$4:$A$1016,Students!$O$4:$O$1016)</f>
        <v>Child</v>
      </c>
      <c r="K257" s="117" t="str">
        <f>Lookup($A257, Students!$A$4:$A$1016,Students!$N$4:$N$1016)</f>
        <v>1D</v>
      </c>
      <c r="L257" s="101" t="str">
        <f>Lookup($A257, Students!$A$4:$A$1016,Students!$M$4:$M$1016)</f>
        <v>WB</v>
      </c>
      <c r="M257" t="str">
        <f>Lookup($A257, Students!$A$4:$A$1016,Students!$AT$4:$AT$1016)</f>
        <v>Student</v>
      </c>
      <c r="N257" s="71">
        <f>Lookup($A257, Students!$A$4:$A$1016,Students!$P$4:$P$1016)</f>
        <v>41145</v>
      </c>
      <c r="O257" s="72">
        <f t="shared" si="6"/>
        <v>42917</v>
      </c>
      <c r="P257">
        <f>Lookup($A257, Students!$A$4:$A$1016,Students!$Q$4:$Q$1016)</f>
        <v>4</v>
      </c>
      <c r="U257" s="71">
        <f>Lookup($A257, Students!$A$4:$A$1016,Students!$G$4:$G$1016)</f>
        <v>42621</v>
      </c>
      <c r="V257" s="76">
        <f t="shared" si="7"/>
        <v>9</v>
      </c>
      <c r="W257" s="76">
        <f t="shared" si="8"/>
        <v>2016</v>
      </c>
      <c r="X257" s="81">
        <f>IF($U257="","-",U257+Timeframes!$B$3)</f>
        <v>42666</v>
      </c>
      <c r="Y257" s="82"/>
      <c r="Z257" s="17" t="str">
        <f t="shared" si="9"/>
        <v>-</v>
      </c>
      <c r="AA257" s="81">
        <f>IF($U257="","-",X257+Timeframes!$C$3)</f>
        <v>42711</v>
      </c>
      <c r="AB257" s="82"/>
      <c r="AC257" s="17" t="str">
        <f t="shared" si="10"/>
        <v>-</v>
      </c>
      <c r="AD257" s="81">
        <f>IF($U257="","-",AA257+Timeframes!$D$3)</f>
        <v>42771</v>
      </c>
      <c r="AE257" s="82"/>
      <c r="AF257" s="17" t="str">
        <f t="shared" si="1"/>
        <v>-</v>
      </c>
      <c r="AG257" s="81">
        <f>IF($U257="","-",AD257+Timeframes!$E$3)</f>
        <v>42831</v>
      </c>
      <c r="AH257" s="82"/>
      <c r="AI257" s="17" t="str">
        <f t="shared" si="2"/>
        <v>-</v>
      </c>
      <c r="AJ257" s="81">
        <f>IF($U257="","-",AG257+Timeframes!$F$3)</f>
        <v>43011</v>
      </c>
      <c r="AK257" s="82"/>
      <c r="AL257" s="17" t="str">
        <f t="shared" si="3"/>
        <v>-</v>
      </c>
      <c r="AM257" s="81">
        <f>IF($U257="","-",AJ257+Timeframes!$G$3)</f>
        <v>43191</v>
      </c>
      <c r="AN257" s="82"/>
      <c r="AO257" s="17" t="str">
        <f t="shared" si="4"/>
        <v>-</v>
      </c>
      <c r="AP257" s="81">
        <f>IF($U257="","-",AM257+Timeframes!$H$3)</f>
        <v>43371</v>
      </c>
      <c r="AQ257" s="82"/>
      <c r="AR257" s="82"/>
    </row>
    <row r="258" ht="15.75" customHeight="1">
      <c r="A258" s="36">
        <v>257.0</v>
      </c>
      <c r="B258" s="36" t="str">
        <f>LOOKUP($A258,Students!$A$4:$A$1016,Students!$C$4:$C$1016)</f>
        <v>Davis</v>
      </c>
      <c r="C258" s="36" t="str">
        <f>LOOKUP($A258,Students!$A$4:$A$1016,Students!$D$4:$D$1016)</f>
        <v/>
      </c>
      <c r="D258" s="36" t="str">
        <f>LOOKUP($A258,Students!$A$4:$A$1016,Students!$E$4:$E$1016)</f>
        <v>Carson</v>
      </c>
      <c r="E258" s="36" t="str">
        <f>LOOKUP($A258,Students!$A$4:$A1258,Students!$F$4:$F$1016)</f>
        <v/>
      </c>
      <c r="F258" s="49"/>
      <c r="G258" t="str">
        <f t="shared" si="5"/>
        <v>Davis Carson</v>
      </c>
      <c r="H258" s="101" t="str">
        <f>Lookup($A258, Students!$A$4:$A$1016,Students!$K$4:$K$1016)</f>
        <v>Kirkland</v>
      </c>
      <c r="I258" s="54" t="str">
        <f>Lookup($A258, Students!$A$4:$A$1016,Students!$H$4:$H1258)</f>
        <v>Dropped</v>
      </c>
      <c r="J258" s="54" t="str">
        <f>Lookup($A258, Students!$A$4:$A$1016,Students!$O$4:$O$1016)</f>
        <v>Child</v>
      </c>
      <c r="K258" s="117" t="str">
        <f>Lookup($A258, Students!$A$4:$A$1016,Students!$N$4:$N$1016)</f>
        <v>1D</v>
      </c>
      <c r="L258" s="101" t="str">
        <f>Lookup($A258, Students!$A$4:$A$1016,Students!$M$4:$M$1016)</f>
        <v>WB</v>
      </c>
      <c r="M258" t="str">
        <f>Lookup($A258, Students!$A$4:$A$1016,Students!$AT$4:$AT$1016)</f>
        <v>Student</v>
      </c>
      <c r="N258" s="71">
        <f>Lookup($A258, Students!$A$4:$A$1016,Students!$P$4:$P$1016)</f>
        <v>40790</v>
      </c>
      <c r="O258" s="72">
        <f t="shared" si="6"/>
        <v>42917</v>
      </c>
      <c r="P258">
        <f>Lookup($A258, Students!$A$4:$A$1016,Students!$Q$4:$Q$1016)</f>
        <v>5</v>
      </c>
      <c r="U258" s="71">
        <f>Lookup($A258, Students!$A$4:$A$1016,Students!$G$4:$G$1016)</f>
        <v>42625</v>
      </c>
      <c r="V258" s="76">
        <f t="shared" si="7"/>
        <v>9</v>
      </c>
      <c r="W258" s="76">
        <f t="shared" si="8"/>
        <v>2016</v>
      </c>
      <c r="X258" s="81">
        <f>IF($U258="","-",U258+Timeframes!$B$3)</f>
        <v>42670</v>
      </c>
      <c r="Y258" s="82"/>
      <c r="Z258" s="17" t="str">
        <f t="shared" si="9"/>
        <v>-</v>
      </c>
      <c r="AA258" s="81">
        <f>IF($U258="","-",X258+Timeframes!$C$3)</f>
        <v>42715</v>
      </c>
      <c r="AB258" s="82"/>
      <c r="AC258" s="17" t="str">
        <f t="shared" si="10"/>
        <v>-</v>
      </c>
      <c r="AD258" s="81">
        <f>IF($U258="","-",AA258+Timeframes!$D$3)</f>
        <v>42775</v>
      </c>
      <c r="AE258" s="82"/>
      <c r="AF258" s="17" t="str">
        <f t="shared" si="1"/>
        <v>-</v>
      </c>
      <c r="AG258" s="81">
        <f>IF($U258="","-",AD258+Timeframes!$E$3)</f>
        <v>42835</v>
      </c>
      <c r="AH258" s="82"/>
      <c r="AI258" s="17" t="str">
        <f t="shared" si="2"/>
        <v>-</v>
      </c>
      <c r="AJ258" s="81">
        <f>IF($U258="","-",AG258+Timeframes!$F$3)</f>
        <v>43015</v>
      </c>
      <c r="AK258" s="82"/>
      <c r="AL258" s="17" t="str">
        <f t="shared" si="3"/>
        <v>-</v>
      </c>
      <c r="AM258" s="81">
        <f>IF($U258="","-",AJ258+Timeframes!$G$3)</f>
        <v>43195</v>
      </c>
      <c r="AN258" s="82"/>
      <c r="AO258" s="17" t="str">
        <f t="shared" si="4"/>
        <v>-</v>
      </c>
      <c r="AP258" s="81">
        <f>IF($U258="","-",AM258+Timeframes!$H$3)</f>
        <v>43375</v>
      </c>
      <c r="AQ258" s="82"/>
      <c r="AR258" s="82"/>
    </row>
    <row r="259" ht="15.75" customHeight="1">
      <c r="A259" s="36">
        <v>258.0</v>
      </c>
      <c r="B259" s="36" t="str">
        <f>LOOKUP($A259,Students!$A$4:$A$1016,Students!$C$4:$C$1016)</f>
        <v>Davis</v>
      </c>
      <c r="C259" s="36" t="str">
        <f>LOOKUP($A259,Students!$A$4:$A$1016,Students!$D$4:$D$1016)</f>
        <v/>
      </c>
      <c r="D259" s="36" t="str">
        <f>LOOKUP($A259,Students!$A$4:$A$1016,Students!$E$4:$E$1016)</f>
        <v>Bree</v>
      </c>
      <c r="E259" s="36" t="str">
        <f>LOOKUP($A259,Students!$A$4:$A1259,Students!$F$4:$F$1016)</f>
        <v/>
      </c>
      <c r="F259" s="49"/>
      <c r="G259" t="str">
        <f t="shared" si="5"/>
        <v>Davis Bree</v>
      </c>
      <c r="H259" s="101" t="str">
        <f>Lookup($A259, Students!$A$4:$A$1016,Students!$K$4:$K$1016)</f>
        <v>Kirkland</v>
      </c>
      <c r="I259" s="54" t="str">
        <f>Lookup($A259, Students!$A$4:$A$1016,Students!$H$4:$H1259)</f>
        <v>Dropped</v>
      </c>
      <c r="J259" s="54" t="str">
        <f>Lookup($A259, Students!$A$4:$A$1016,Students!$O$4:$O$1016)</f>
        <v>Child</v>
      </c>
      <c r="K259" s="117" t="str">
        <f>Lookup($A259, Students!$A$4:$A$1016,Students!$N$4:$N$1016)</f>
        <v>1D</v>
      </c>
      <c r="L259" t="str">
        <f>Lookup($A259, Students!$A$4:$A$1016,Students!$M$4:$M$1016)</f>
        <v>1S</v>
      </c>
      <c r="M259" t="str">
        <f>Lookup($A259, Students!$A$4:$A$1016,Students!$AT$4:$AT$1016)</f>
        <v>Student</v>
      </c>
      <c r="N259" s="71">
        <f>Lookup($A259, Students!$A$4:$A$1016,Students!$P$4:$P$1016)</f>
        <v>39954</v>
      </c>
      <c r="O259" s="72">
        <f t="shared" si="6"/>
        <v>42917</v>
      </c>
      <c r="P259">
        <f>Lookup($A259, Students!$A$4:$A$1016,Students!$Q$4:$Q$1016)</f>
        <v>8</v>
      </c>
      <c r="U259" s="71">
        <f>Lookup($A259, Students!$A$4:$A$1016,Students!$G$4:$G$1016)</f>
        <v>42625</v>
      </c>
      <c r="V259" s="76">
        <f t="shared" si="7"/>
        <v>9</v>
      </c>
      <c r="W259" s="76">
        <f t="shared" si="8"/>
        <v>2016</v>
      </c>
      <c r="X259" s="81">
        <f>IF($U259="","-",U259+Timeframes!$B$3)</f>
        <v>42670</v>
      </c>
      <c r="Y259" s="82"/>
      <c r="Z259" s="17" t="str">
        <f t="shared" si="9"/>
        <v>-</v>
      </c>
      <c r="AA259" s="81">
        <f>IF($U259="","-",X259+Timeframes!$C$3)</f>
        <v>42715</v>
      </c>
      <c r="AB259" s="82"/>
      <c r="AC259" s="17" t="str">
        <f t="shared" si="10"/>
        <v>-</v>
      </c>
      <c r="AD259" s="81">
        <f>IF($U259="","-",AA259+Timeframes!$D$3)</f>
        <v>42775</v>
      </c>
      <c r="AE259" s="82"/>
      <c r="AF259" s="17" t="str">
        <f t="shared" si="1"/>
        <v>-</v>
      </c>
      <c r="AG259" s="81">
        <f>IF($U259="","-",AD259+Timeframes!$E$3)</f>
        <v>42835</v>
      </c>
      <c r="AH259" s="82"/>
      <c r="AI259" s="17" t="str">
        <f t="shared" si="2"/>
        <v>-</v>
      </c>
      <c r="AJ259" s="81">
        <f>IF($U259="","-",AG259+Timeframes!$F$3)</f>
        <v>43015</v>
      </c>
      <c r="AK259" s="82"/>
      <c r="AL259" s="17" t="str">
        <f t="shared" si="3"/>
        <v>-</v>
      </c>
      <c r="AM259" s="81">
        <f>IF($U259="","-",AJ259+Timeframes!$G$3)</f>
        <v>43195</v>
      </c>
      <c r="AN259" s="82"/>
      <c r="AO259" s="17" t="str">
        <f t="shared" si="4"/>
        <v>-</v>
      </c>
      <c r="AP259" s="81">
        <f>IF($U259="","-",AM259+Timeframes!$H$3)</f>
        <v>43375</v>
      </c>
      <c r="AQ259" s="82"/>
      <c r="AR259" s="82"/>
    </row>
    <row r="260" ht="15.75" customHeight="1">
      <c r="A260" s="36">
        <v>259.0</v>
      </c>
      <c r="B260" s="36" t="str">
        <f>LOOKUP($A260,Students!$A$4:$A$1016,Students!$C$4:$C$1016)</f>
        <v>Fankhauser</v>
      </c>
      <c r="C260" s="36" t="str">
        <f>LOOKUP($A260,Students!$A$4:$A$1016,Students!$D$4:$D$1016)</f>
        <v/>
      </c>
      <c r="D260" s="36" t="str">
        <f>LOOKUP($A260,Students!$A$4:$A$1016,Students!$E$4:$E$1016)</f>
        <v>Cole</v>
      </c>
      <c r="E260" s="36" t="str">
        <f>LOOKUP($A260,Students!$A$4:$A1260,Students!$F$4:$F$1016)</f>
        <v/>
      </c>
      <c r="F260" s="49"/>
      <c r="G260" t="str">
        <f t="shared" si="5"/>
        <v>Fankhauser Cole</v>
      </c>
      <c r="H260" s="101" t="str">
        <f>Lookup($A260, Students!$A$4:$A$1016,Students!$K$4:$K$1016)</f>
        <v>Kirkland</v>
      </c>
      <c r="I260" s="54" t="str">
        <f>Lookup($A260, Students!$A$4:$A$1016,Students!$H$4:$H1260)</f>
        <v>Active</v>
      </c>
      <c r="J260" s="54" t="str">
        <f>Lookup($A260, Students!$A$4:$A$1016,Students!$O$4:$O$1016)</f>
        <v>Child</v>
      </c>
      <c r="K260" s="117" t="str">
        <f>Lookup($A260, Students!$A$4:$A$1016,Students!$N$4:$N$1016)</f>
        <v>1D</v>
      </c>
      <c r="L260" t="str">
        <f>Lookup($A260, Students!$A$4:$A$1016,Students!$M$4:$M$1016)</f>
        <v>2S</v>
      </c>
      <c r="M260" t="str">
        <f>Lookup($A260, Students!$A$4:$A$1016,Students!$AT$4:$AT$1016)</f>
        <v>Student</v>
      </c>
      <c r="N260" s="71">
        <f>Lookup($A260, Students!$A$4:$A$1016,Students!$P$4:$P$1016)</f>
        <v>39915</v>
      </c>
      <c r="O260" s="72">
        <f t="shared" si="6"/>
        <v>42917</v>
      </c>
      <c r="P260">
        <f>Lookup($A260, Students!$A$4:$A$1016,Students!$Q$4:$Q$1016)</f>
        <v>8</v>
      </c>
      <c r="U260" s="71">
        <f>Lookup($A260, Students!$A$4:$A$1016,Students!$G$4:$G$1016)</f>
        <v>42620</v>
      </c>
      <c r="V260" s="76">
        <f t="shared" si="7"/>
        <v>9</v>
      </c>
      <c r="W260" s="76">
        <f t="shared" si="8"/>
        <v>2016</v>
      </c>
      <c r="X260" s="81">
        <f>IF($U260="","-",U260+Timeframes!$B$3)</f>
        <v>42665</v>
      </c>
      <c r="Y260" s="82"/>
      <c r="Z260" s="17" t="str">
        <f t="shared" si="9"/>
        <v>-</v>
      </c>
      <c r="AA260" s="81">
        <f>IF($U260="","-",X260+Timeframes!$C$3)</f>
        <v>42710</v>
      </c>
      <c r="AB260" s="82"/>
      <c r="AC260" s="17" t="str">
        <f t="shared" si="10"/>
        <v>-</v>
      </c>
      <c r="AD260" s="81">
        <f>IF($U260="","-",AA260+Timeframes!$D$3)</f>
        <v>42770</v>
      </c>
      <c r="AE260" s="82"/>
      <c r="AF260" s="17" t="str">
        <f t="shared" si="1"/>
        <v>-</v>
      </c>
      <c r="AG260" s="81">
        <f>IF($U260="","-",AD260+Timeframes!$E$3)</f>
        <v>42830</v>
      </c>
      <c r="AH260" s="82"/>
      <c r="AI260" s="17" t="str">
        <f t="shared" si="2"/>
        <v>-</v>
      </c>
      <c r="AJ260" s="81">
        <f>IF($U260="","-",AG260+Timeframes!$F$3)</f>
        <v>43010</v>
      </c>
      <c r="AK260" s="82"/>
      <c r="AL260" s="17" t="str">
        <f t="shared" si="3"/>
        <v>-</v>
      </c>
      <c r="AM260" s="81">
        <f>IF($U260="","-",AJ260+Timeframes!$G$3)</f>
        <v>43190</v>
      </c>
      <c r="AN260" s="82"/>
      <c r="AO260" s="17" t="str">
        <f t="shared" si="4"/>
        <v>-</v>
      </c>
      <c r="AP260" s="81">
        <f>IF($U260="","-",AM260+Timeframes!$H$3)</f>
        <v>43370</v>
      </c>
      <c r="AQ260" s="82"/>
      <c r="AR260" s="82"/>
    </row>
    <row r="261" ht="15.75" customHeight="1">
      <c r="A261" s="36">
        <v>260.0</v>
      </c>
      <c r="B261" s="36" t="str">
        <f>LOOKUP($A261,Students!$A$4:$A$1016,Students!$C$4:$C$1016)</f>
        <v>Nathaniel</v>
      </c>
      <c r="C261" s="36" t="str">
        <f>LOOKUP($A261,Students!$A$4:$A$1016,Students!$D$4:$D$1016)</f>
        <v/>
      </c>
      <c r="D261" s="36" t="str">
        <f>LOOKUP($A261,Students!$A$4:$A$1016,Students!$E$4:$E$1016)</f>
        <v>Klassen</v>
      </c>
      <c r="E261" s="36" t="str">
        <f>LOOKUP($A261,Students!$A$4:$A1261,Students!$F$4:$F$1016)</f>
        <v>Nate</v>
      </c>
      <c r="F261" s="49"/>
      <c r="G261" t="str">
        <f t="shared" si="5"/>
        <v>Nathaniel Klassen</v>
      </c>
      <c r="H261" t="str">
        <f>Lookup($A261, Students!$A$4:$A$1016,Students!$K$4:$K$1016)</f>
        <v>Seattle</v>
      </c>
      <c r="I261" s="54" t="str">
        <f>Lookup($A261, Students!$A$4:$A$1016,Students!$H$4:$H1261)</f>
        <v>Active</v>
      </c>
      <c r="J261" s="54" t="str">
        <f>Lookup($A261, Students!$A$4:$A$1016,Students!$O$4:$O$1016)</f>
        <v>Junior</v>
      </c>
      <c r="K261" s="117" t="str">
        <f>Lookup($A261, Students!$A$4:$A$1016,Students!$N$4:$N$1016)</f>
        <v>1D</v>
      </c>
      <c r="L261" t="str">
        <f>Lookup($A261, Students!$A$4:$A$1016,Students!$M$4:$M$1016)</f>
        <v>1S</v>
      </c>
      <c r="M261" t="str">
        <f>Lookup($A261, Students!$A$4:$A$1016,Students!$AT$4:$AT$1016)</f>
        <v/>
      </c>
      <c r="N261" s="71">
        <f>Lookup($A261, Students!$A$4:$A$1016,Students!$P$4:$P$1016)</f>
        <v>38046</v>
      </c>
      <c r="O261" s="72">
        <f t="shared" si="6"/>
        <v>42917</v>
      </c>
      <c r="P261">
        <f>Lookup($A261, Students!$A$4:$A$1016,Students!$Q$4:$Q$1016)</f>
        <v>13</v>
      </c>
      <c r="U261" s="71">
        <f>Lookup($A261, Students!$A$4:$A$1016,Students!$G$4:$G$1016)</f>
        <v>42621</v>
      </c>
      <c r="V261" s="76">
        <f t="shared" si="7"/>
        <v>9</v>
      </c>
      <c r="W261" s="76">
        <f t="shared" si="8"/>
        <v>2016</v>
      </c>
      <c r="X261" s="81">
        <f>IF($U261="","-",U261+Timeframes!$B$3)</f>
        <v>42666</v>
      </c>
      <c r="Y261" s="82"/>
      <c r="Z261" s="17" t="str">
        <f t="shared" si="9"/>
        <v>-</v>
      </c>
      <c r="AA261" s="81">
        <f>IF($U261="","-",X261+Timeframes!$C$3)</f>
        <v>42711</v>
      </c>
      <c r="AB261" s="82"/>
      <c r="AC261" s="17" t="str">
        <f t="shared" si="10"/>
        <v>-</v>
      </c>
      <c r="AD261" s="81">
        <f>IF($U261="","-",AA261+Timeframes!$D$3)</f>
        <v>42771</v>
      </c>
      <c r="AE261" s="82"/>
      <c r="AF261" s="17" t="str">
        <f t="shared" si="1"/>
        <v>-</v>
      </c>
      <c r="AG261" s="81">
        <f>IF($U261="","-",AD261+Timeframes!$E$3)</f>
        <v>42831</v>
      </c>
      <c r="AH261" s="82"/>
      <c r="AI261" s="17" t="str">
        <f t="shared" si="2"/>
        <v>-</v>
      </c>
      <c r="AJ261" s="81">
        <f>IF($U261="","-",AG261+Timeframes!$F$3)</f>
        <v>43011</v>
      </c>
      <c r="AK261" s="82"/>
      <c r="AL261" s="17" t="str">
        <f t="shared" si="3"/>
        <v>-</v>
      </c>
      <c r="AM261" s="81">
        <f>IF($U261="","-",AJ261+Timeframes!$G$3)</f>
        <v>43191</v>
      </c>
      <c r="AN261" s="82"/>
      <c r="AO261" s="17" t="str">
        <f t="shared" si="4"/>
        <v>-</v>
      </c>
      <c r="AP261" s="81">
        <f>IF($U261="","-",AM261+Timeframes!$H$3)</f>
        <v>43371</v>
      </c>
      <c r="AQ261" s="82"/>
      <c r="AR261" s="82"/>
    </row>
    <row r="262" ht="15.75" customHeight="1">
      <c r="A262" s="36">
        <v>261.0</v>
      </c>
      <c r="B262" s="36" t="str">
        <f>LOOKUP($A262,Students!$A$4:$A$1016,Students!$C$4:$C$1016)</f>
        <v>Khaleel</v>
      </c>
      <c r="C262" s="36" t="str">
        <f>LOOKUP($A262,Students!$A$4:$A$1016,Students!$D$4:$D$1016)</f>
        <v>Tariq</v>
      </c>
      <c r="D262" s="36" t="str">
        <f>LOOKUP($A262,Students!$A$4:$A$1016,Students!$E$4:$E$1016)</f>
        <v>Rafique</v>
      </c>
      <c r="E262" s="36" t="str">
        <f>LOOKUP($A262,Students!$A$4:$A1262,Students!$F$4:$F$1016)</f>
        <v/>
      </c>
      <c r="F262" s="49"/>
      <c r="G262" t="str">
        <f t="shared" si="5"/>
        <v>Khaleel Rafique</v>
      </c>
      <c r="H262" t="str">
        <f>Lookup($A262, Students!$A$4:$A$1016,Students!$K$4:$K$1016)</f>
        <v>Kirkland</v>
      </c>
      <c r="I262" s="54" t="str">
        <f>Lookup($A262, Students!$A$4:$A$1016,Students!$H$4:$H1262)</f>
        <v>Dropped</v>
      </c>
      <c r="J262" s="54" t="str">
        <f>Lookup($A262, Students!$A$4:$A$1016,Students!$O$4:$O$1016)</f>
        <v>Child</v>
      </c>
      <c r="K262" s="117" t="str">
        <f>Lookup($A262, Students!$A$4:$A$1016,Students!$N$4:$N$1016)</f>
        <v>1D</v>
      </c>
      <c r="L262" t="str">
        <f>Lookup($A262, Students!$A$4:$A$1016,Students!$M$4:$M$1016)</f>
        <v>1S</v>
      </c>
      <c r="M262" t="str">
        <f>Lookup($A262, Students!$A$4:$A$1016,Students!$AT$4:$AT$1016)</f>
        <v>student</v>
      </c>
      <c r="N262" s="71">
        <f>Lookup($A262, Students!$A$4:$A$1016,Students!$P$4:$P$1016)</f>
        <v>40741</v>
      </c>
      <c r="O262" s="72">
        <f t="shared" si="6"/>
        <v>42917</v>
      </c>
      <c r="P262">
        <f>Lookup($A262, Students!$A$4:$A$1016,Students!$Q$4:$Q$1016)</f>
        <v>5</v>
      </c>
      <c r="U262" s="71">
        <f>Lookup($A262, Students!$A$4:$A$1016,Students!$G$4:$G$1016)</f>
        <v>42636</v>
      </c>
      <c r="V262" s="76">
        <f t="shared" si="7"/>
        <v>9</v>
      </c>
      <c r="W262" s="76">
        <f t="shared" si="8"/>
        <v>2016</v>
      </c>
      <c r="X262" s="81">
        <f>IF($U262="","-",U262+Timeframes!$B$3)</f>
        <v>42681</v>
      </c>
      <c r="Y262" s="82"/>
      <c r="Z262" s="17" t="str">
        <f t="shared" si="9"/>
        <v>-</v>
      </c>
      <c r="AA262" s="81">
        <f>IF($U262="","-",X262+Timeframes!$C$3)</f>
        <v>42726</v>
      </c>
      <c r="AB262" s="82"/>
      <c r="AC262" s="17" t="str">
        <f t="shared" si="10"/>
        <v>-</v>
      </c>
      <c r="AD262" s="81">
        <f>IF($U262="","-",AA262+Timeframes!$D$3)</f>
        <v>42786</v>
      </c>
      <c r="AE262" s="82"/>
      <c r="AF262" s="17" t="str">
        <f t="shared" si="1"/>
        <v>-</v>
      </c>
      <c r="AG262" s="81">
        <f>IF($U262="","-",AD262+Timeframes!$E$3)</f>
        <v>42846</v>
      </c>
      <c r="AH262" s="82"/>
      <c r="AI262" s="17" t="str">
        <f t="shared" si="2"/>
        <v>-</v>
      </c>
      <c r="AJ262" s="81">
        <f>IF($U262="","-",AG262+Timeframes!$F$3)</f>
        <v>43026</v>
      </c>
      <c r="AK262" s="82"/>
      <c r="AL262" s="17" t="str">
        <f t="shared" si="3"/>
        <v>-</v>
      </c>
      <c r="AM262" s="81">
        <f>IF($U262="","-",AJ262+Timeframes!$G$3)</f>
        <v>43206</v>
      </c>
      <c r="AN262" s="82"/>
      <c r="AO262" s="17" t="str">
        <f t="shared" si="4"/>
        <v>-</v>
      </c>
      <c r="AP262" s="81">
        <f>IF($U262="","-",AM262+Timeframes!$H$3)</f>
        <v>43386</v>
      </c>
      <c r="AQ262" s="82"/>
      <c r="AR262" s="82"/>
    </row>
    <row r="263" ht="15.75" customHeight="1">
      <c r="A263" s="36">
        <v>262.0</v>
      </c>
      <c r="B263" s="36" t="str">
        <f>LOOKUP($A263,Students!$A$4:$A$1016,Students!$C$4:$C$1016)</f>
        <v>Bennett</v>
      </c>
      <c r="C263" s="36" t="str">
        <f>LOOKUP($A263,Students!$A$4:$A$1016,Students!$D$4:$D$1016)</f>
        <v/>
      </c>
      <c r="D263" s="36" t="str">
        <f>LOOKUP($A263,Students!$A$4:$A$1016,Students!$E$4:$E$1016)</f>
        <v>Jamieson</v>
      </c>
      <c r="E263" s="36" t="str">
        <f>LOOKUP($A263,Students!$A$4:$A1263,Students!$F$4:$F$1016)</f>
        <v/>
      </c>
      <c r="F263" s="49"/>
      <c r="G263" t="str">
        <f t="shared" si="5"/>
        <v>Bennett Jamieson</v>
      </c>
      <c r="H263" t="str">
        <f>Lookup($A263, Students!$A$4:$A$1016,Students!$K$4:$K$1016)</f>
        <v>Issaquah</v>
      </c>
      <c r="I263" s="54" t="str">
        <f>Lookup($A263, Students!$A$4:$A$1016,Students!$H$4:$H1263)</f>
        <v>Active</v>
      </c>
      <c r="J263" s="54" t="str">
        <f>Lookup($A263, Students!$A$4:$A$1016,Students!$O$4:$O$1016)</f>
        <v>Child</v>
      </c>
      <c r="K263" s="117" t="str">
        <f>Lookup($A263, Students!$A$4:$A$1016,Students!$N$4:$N$1016)</f>
        <v>1D</v>
      </c>
      <c r="L263" t="str">
        <f>Lookup($A263, Students!$A$4:$A$1016,Students!$M$4:$M$1016)</f>
        <v>WB</v>
      </c>
      <c r="M263" t="str">
        <f>Lookup($A263, Students!$A$4:$A$1016,Students!$AT$4:$AT$1016)</f>
        <v/>
      </c>
      <c r="N263" s="71" t="str">
        <f>Lookup($A263, Students!$A$4:$A$1016,Students!$P$4:$P$1016)</f>
        <v/>
      </c>
      <c r="O263" s="72">
        <f t="shared" si="6"/>
        <v>42917</v>
      </c>
      <c r="P263">
        <f>Lookup($A263, Students!$A$4:$A$1016,Students!$Q$4:$Q$1016)</f>
        <v>117</v>
      </c>
      <c r="U263" s="71">
        <f>Lookup($A263, Students!$A$4:$A$1016,Students!$G$4:$G$1016)</f>
        <v>42628</v>
      </c>
      <c r="V263" s="76">
        <f t="shared" si="7"/>
        <v>9</v>
      </c>
      <c r="W263" s="76">
        <f t="shared" si="8"/>
        <v>2016</v>
      </c>
      <c r="X263" s="81">
        <f>IF($U263="","-",U263+Timeframes!$B$3)</f>
        <v>42673</v>
      </c>
      <c r="Y263" s="82"/>
      <c r="Z263" s="17" t="str">
        <f t="shared" si="9"/>
        <v>-</v>
      </c>
      <c r="AA263" s="81">
        <f>IF($U263="","-",X263+Timeframes!$C$3)</f>
        <v>42718</v>
      </c>
      <c r="AB263" s="82"/>
      <c r="AC263" s="17" t="str">
        <f t="shared" si="10"/>
        <v>-</v>
      </c>
      <c r="AD263" s="81">
        <f>IF($U263="","-",AA263+Timeframes!$D$3)</f>
        <v>42778</v>
      </c>
      <c r="AE263" s="82"/>
      <c r="AF263" s="17" t="str">
        <f t="shared" si="1"/>
        <v>-</v>
      </c>
      <c r="AG263" s="81">
        <f>IF($U263="","-",AD263+Timeframes!$E$3)</f>
        <v>42838</v>
      </c>
      <c r="AH263" s="82"/>
      <c r="AI263" s="17" t="str">
        <f t="shared" si="2"/>
        <v>-</v>
      </c>
      <c r="AJ263" s="81">
        <f>IF($U263="","-",AG263+Timeframes!$F$3)</f>
        <v>43018</v>
      </c>
      <c r="AK263" s="82"/>
      <c r="AL263" s="17" t="str">
        <f t="shared" si="3"/>
        <v>-</v>
      </c>
      <c r="AM263" s="81">
        <f>IF($U263="","-",AJ263+Timeframes!$G$3)</f>
        <v>43198</v>
      </c>
      <c r="AN263" s="82"/>
      <c r="AO263" s="17" t="str">
        <f t="shared" si="4"/>
        <v>-</v>
      </c>
      <c r="AP263" s="81">
        <f>IF($U263="","-",AM263+Timeframes!$H$3)</f>
        <v>43378</v>
      </c>
      <c r="AQ263" s="82"/>
      <c r="AR263" s="82"/>
    </row>
    <row r="264" ht="15.75" customHeight="1">
      <c r="A264" s="36">
        <v>263.0</v>
      </c>
      <c r="B264" s="36" t="str">
        <f>LOOKUP($A264,Students!$A$4:$A$1016,Students!$C$4:$C$1016)</f>
        <v>Mya</v>
      </c>
      <c r="C264" s="36" t="str">
        <f>LOOKUP($A264,Students!$A$4:$A$1016,Students!$D$4:$D$1016)</f>
        <v>Isabella</v>
      </c>
      <c r="D264" s="36" t="str">
        <f>LOOKUP($A264,Students!$A$4:$A$1016,Students!$E$4:$E$1016)</f>
        <v>Youngberg</v>
      </c>
      <c r="E264" s="36" t="str">
        <f>LOOKUP($A264,Students!$A$4:$A1264,Students!$F$4:$F$1016)</f>
        <v/>
      </c>
      <c r="F264" s="49"/>
      <c r="G264" t="str">
        <f t="shared" si="5"/>
        <v>Mya Youngberg</v>
      </c>
      <c r="H264" t="str">
        <f>Lookup($A264, Students!$A$4:$A$1016,Students!$K$4:$K$1016)</f>
        <v>Kirkland</v>
      </c>
      <c r="I264" s="54" t="str">
        <f>Lookup($A264, Students!$A$4:$A$1016,Students!$H$4:$H1264)</f>
        <v>Dropped</v>
      </c>
      <c r="J264" s="54" t="str">
        <f>Lookup($A264, Students!$A$4:$A$1016,Students!$O$4:$O$1016)</f>
        <v>Junior</v>
      </c>
      <c r="K264" s="117" t="str">
        <f>Lookup($A264, Students!$A$4:$A$1016,Students!$N$4:$N$1016)</f>
        <v>1D</v>
      </c>
      <c r="L264" t="str">
        <f>Lookup($A264, Students!$A$4:$A$1016,Students!$M$4:$M$1016)</f>
        <v>WB</v>
      </c>
      <c r="M264" t="str">
        <f>Lookup($A264, Students!$A$4:$A$1016,Students!$AT$4:$AT$1016)</f>
        <v>student</v>
      </c>
      <c r="N264" s="71">
        <f>Lookup($A264, Students!$A$4:$A$1016,Students!$P$4:$P$1016)</f>
        <v>39686</v>
      </c>
      <c r="O264" s="72">
        <f t="shared" si="6"/>
        <v>42917</v>
      </c>
      <c r="P264">
        <f>Lookup($A264, Students!$A$4:$A$1016,Students!$Q$4:$Q$1016)</f>
        <v>8</v>
      </c>
      <c r="U264" s="71">
        <f>Lookup($A264, Students!$A$4:$A$1016,Students!$G$4:$G$1016)</f>
        <v>42640</v>
      </c>
      <c r="V264" s="76">
        <f t="shared" si="7"/>
        <v>9</v>
      </c>
      <c r="W264" s="76">
        <f t="shared" si="8"/>
        <v>2016</v>
      </c>
      <c r="X264" s="81">
        <f>IF($U264="","-",U264+Timeframes!$B$3)</f>
        <v>42685</v>
      </c>
      <c r="Y264" s="82"/>
      <c r="Z264" s="17" t="str">
        <f t="shared" si="9"/>
        <v>-</v>
      </c>
      <c r="AA264" s="81">
        <f>IF($U264="","-",X264+Timeframes!$C$3)</f>
        <v>42730</v>
      </c>
      <c r="AB264" s="82"/>
      <c r="AC264" s="17" t="str">
        <f t="shared" si="10"/>
        <v>-</v>
      </c>
      <c r="AD264" s="81">
        <f>IF($U264="","-",AA264+Timeframes!$D$3)</f>
        <v>42790</v>
      </c>
      <c r="AE264" s="82"/>
      <c r="AF264" s="17" t="str">
        <f t="shared" si="1"/>
        <v>-</v>
      </c>
      <c r="AG264" s="81">
        <f>IF($U264="","-",AD264+Timeframes!$E$3)</f>
        <v>42850</v>
      </c>
      <c r="AH264" s="82"/>
      <c r="AI264" s="17" t="str">
        <f t="shared" si="2"/>
        <v>-</v>
      </c>
      <c r="AJ264" s="81">
        <f>IF($U264="","-",AG264+Timeframes!$F$3)</f>
        <v>43030</v>
      </c>
      <c r="AK264" s="82"/>
      <c r="AL264" s="17" t="str">
        <f t="shared" si="3"/>
        <v>-</v>
      </c>
      <c r="AM264" s="81">
        <f>IF($U264="","-",AJ264+Timeframes!$G$3)</f>
        <v>43210</v>
      </c>
      <c r="AN264" s="82"/>
      <c r="AO264" s="17" t="str">
        <f t="shared" si="4"/>
        <v>-</v>
      </c>
      <c r="AP264" s="81">
        <f>IF($U264="","-",AM264+Timeframes!$H$3)</f>
        <v>43390</v>
      </c>
      <c r="AQ264" s="82"/>
      <c r="AR264" s="82"/>
    </row>
    <row r="265" ht="15.75" customHeight="1">
      <c r="A265" s="36">
        <v>264.0</v>
      </c>
      <c r="B265" s="36" t="str">
        <f>LOOKUP($A265,Students!$A$4:$A$1016,Students!$C$4:$C$1016)</f>
        <v>Calleigh</v>
      </c>
      <c r="C265" s="36" t="str">
        <f>LOOKUP($A265,Students!$A$4:$A$1016,Students!$D$4:$D$1016)</f>
        <v/>
      </c>
      <c r="D265" s="36" t="str">
        <f>LOOKUP($A265,Students!$A$4:$A$1016,Students!$E$4:$E$1016)</f>
        <v>Richards</v>
      </c>
      <c r="E265" s="36" t="str">
        <f>LOOKUP($A265,Students!$A$4:$A1265,Students!$F$4:$F$1016)</f>
        <v/>
      </c>
      <c r="F265" s="49"/>
      <c r="G265" t="str">
        <f t="shared" si="5"/>
        <v>Calleigh Richards</v>
      </c>
      <c r="H265" t="str">
        <f>Lookup($A265, Students!$A$4:$A$1016,Students!$K$4:$K$1016)</f>
        <v>Issaquah</v>
      </c>
      <c r="I265" s="54" t="str">
        <f>Lookup($A265, Students!$A$4:$A$1016,Students!$H$4:$H1265)</f>
        <v>Active</v>
      </c>
      <c r="J265" s="54" t="str">
        <f>Lookup($A265, Students!$A$4:$A$1016,Students!$O$4:$O$1016)</f>
        <v>Child</v>
      </c>
      <c r="K265" s="117" t="str">
        <f>Lookup($A265, Students!$A$4:$A$1016,Students!$N$4:$N$1016)</f>
        <v>1D</v>
      </c>
      <c r="L265" t="str">
        <f>Lookup($A265, Students!$A$4:$A$1016,Students!$M$4:$M$1016)</f>
        <v>WB</v>
      </c>
      <c r="M265" t="str">
        <f>Lookup($A265, Students!$A$4:$A$1016,Students!$AT$4:$AT$1016)</f>
        <v/>
      </c>
      <c r="N265" s="71">
        <f>Lookup($A265, Students!$A$4:$A$1016,Students!$P$4:$P$1016)</f>
        <v>40696</v>
      </c>
      <c r="O265" s="72">
        <f t="shared" si="6"/>
        <v>42917</v>
      </c>
      <c r="P265">
        <f>Lookup($A265, Students!$A$4:$A$1016,Students!$Q$4:$Q$1016)</f>
        <v>6</v>
      </c>
      <c r="U265" s="71">
        <f>Lookup($A265, Students!$A$4:$A$1016,Students!$G$4:$G$1016)</f>
        <v>42628</v>
      </c>
      <c r="V265" s="76">
        <f t="shared" si="7"/>
        <v>9</v>
      </c>
      <c r="W265" s="76">
        <f t="shared" si="8"/>
        <v>2016</v>
      </c>
      <c r="X265" s="81">
        <f>IF($U265="","-",U265+Timeframes!$B$3)</f>
        <v>42673</v>
      </c>
      <c r="Y265" s="82"/>
      <c r="Z265" s="17" t="str">
        <f t="shared" si="9"/>
        <v>-</v>
      </c>
      <c r="AA265" s="81">
        <f>IF($U265="","-",X265+Timeframes!$C$3)</f>
        <v>42718</v>
      </c>
      <c r="AB265" s="82"/>
      <c r="AC265" s="17" t="str">
        <f t="shared" si="10"/>
        <v>-</v>
      </c>
      <c r="AD265" s="81">
        <f>IF($U265="","-",AA265+Timeframes!$D$3)</f>
        <v>42778</v>
      </c>
      <c r="AE265" s="82"/>
      <c r="AF265" s="17" t="str">
        <f t="shared" si="1"/>
        <v>-</v>
      </c>
      <c r="AG265" s="81">
        <f>IF($U265="","-",AD265+Timeframes!$E$3)</f>
        <v>42838</v>
      </c>
      <c r="AH265" s="82"/>
      <c r="AI265" s="17" t="str">
        <f t="shared" si="2"/>
        <v>-</v>
      </c>
      <c r="AJ265" s="81">
        <f>IF($U265="","-",AG265+Timeframes!$F$3)</f>
        <v>43018</v>
      </c>
      <c r="AK265" s="82"/>
      <c r="AL265" s="17" t="str">
        <f t="shared" si="3"/>
        <v>-</v>
      </c>
      <c r="AM265" s="81">
        <f>IF($U265="","-",AJ265+Timeframes!$G$3)</f>
        <v>43198</v>
      </c>
      <c r="AN265" s="82"/>
      <c r="AO265" s="17" t="str">
        <f t="shared" si="4"/>
        <v>-</v>
      </c>
      <c r="AP265" s="81">
        <f>IF($U265="","-",AM265+Timeframes!$H$3)</f>
        <v>43378</v>
      </c>
      <c r="AQ265" s="82"/>
      <c r="AR265" s="82"/>
    </row>
    <row r="266" ht="15.75" customHeight="1">
      <c r="A266" s="36">
        <v>265.0</v>
      </c>
      <c r="B266" s="36" t="str">
        <f>LOOKUP($A266,Students!$A$4:$A$1016,Students!$C$4:$C$1016)</f>
        <v>Max</v>
      </c>
      <c r="C266" s="36" t="str">
        <f>LOOKUP($A266,Students!$A$4:$A$1016,Students!$D$4:$D$1016)</f>
        <v/>
      </c>
      <c r="D266" s="36" t="str">
        <f>LOOKUP($A266,Students!$A$4:$A$1016,Students!$E$4:$E$1016)</f>
        <v>Youngberg</v>
      </c>
      <c r="E266" s="36" t="str">
        <f>LOOKUP($A266,Students!$A$4:$A1266,Students!$F$4:$F$1016)</f>
        <v/>
      </c>
      <c r="F266" s="49"/>
      <c r="G266" t="str">
        <f t="shared" si="5"/>
        <v>Max Youngberg</v>
      </c>
      <c r="H266" t="str">
        <f>Lookup($A266, Students!$A$4:$A$1016,Students!$K$4:$K$1016)</f>
        <v>Kirkland</v>
      </c>
      <c r="I266" s="54" t="str">
        <f>Lookup($A266, Students!$A$4:$A$1016,Students!$H$4:$H1266)</f>
        <v>Dropped</v>
      </c>
      <c r="J266" s="54" t="str">
        <f>Lookup($A266, Students!$A$4:$A$1016,Students!$O$4:$O$1016)</f>
        <v>Child</v>
      </c>
      <c r="K266" s="117" t="str">
        <f>Lookup($A266, Students!$A$4:$A$1016,Students!$N$4:$N$1016)</f>
        <v>1D</v>
      </c>
      <c r="L266" t="str">
        <f>Lookup($A266, Students!$A$4:$A$1016,Students!$M$4:$M$1016)</f>
        <v>WB</v>
      </c>
      <c r="M266" t="str">
        <f>Lookup($A266, Students!$A$4:$A$1016,Students!$AT$4:$AT$1016)</f>
        <v>student</v>
      </c>
      <c r="N266" s="71">
        <f>Lookup($A266, Students!$A$4:$A$1016,Students!$P$4:$P$1016)</f>
        <v>40837</v>
      </c>
      <c r="O266" s="72">
        <f t="shared" si="6"/>
        <v>42917</v>
      </c>
      <c r="P266">
        <f>Lookup($A266, Students!$A$4:$A$1016,Students!$Q$4:$Q$1016)</f>
        <v>5</v>
      </c>
      <c r="U266" s="71">
        <f>Lookup($A266, Students!$A$4:$A$1016,Students!$G$4:$G$1016)</f>
        <v>42640</v>
      </c>
      <c r="V266" s="76">
        <f t="shared" si="7"/>
        <v>9</v>
      </c>
      <c r="W266" s="76">
        <f t="shared" si="8"/>
        <v>2016</v>
      </c>
      <c r="X266" s="81">
        <f>IF($U266="","-",U266+Timeframes!$B$3)</f>
        <v>42685</v>
      </c>
      <c r="Y266" s="82"/>
      <c r="Z266" s="17" t="str">
        <f t="shared" si="9"/>
        <v>-</v>
      </c>
      <c r="AA266" s="81">
        <f>IF($U266="","-",X266+Timeframes!$C$3)</f>
        <v>42730</v>
      </c>
      <c r="AB266" s="82"/>
      <c r="AC266" s="17" t="str">
        <f t="shared" si="10"/>
        <v>-</v>
      </c>
      <c r="AD266" s="81">
        <f>IF($U266="","-",AA266+Timeframes!$D$3)</f>
        <v>42790</v>
      </c>
      <c r="AE266" s="82"/>
      <c r="AF266" s="17" t="str">
        <f t="shared" si="1"/>
        <v>-</v>
      </c>
      <c r="AG266" s="81">
        <f>IF($U266="","-",AD266+Timeframes!$E$3)</f>
        <v>42850</v>
      </c>
      <c r="AH266" s="82"/>
      <c r="AI266" s="17" t="str">
        <f t="shared" si="2"/>
        <v>-</v>
      </c>
      <c r="AJ266" s="81">
        <f>IF($U266="","-",AG266+Timeframes!$F$3)</f>
        <v>43030</v>
      </c>
      <c r="AK266" s="82"/>
      <c r="AL266" s="17" t="str">
        <f t="shared" si="3"/>
        <v>-</v>
      </c>
      <c r="AM266" s="81">
        <f>IF($U266="","-",AJ266+Timeframes!$G$3)</f>
        <v>43210</v>
      </c>
      <c r="AN266" s="82"/>
      <c r="AO266" s="17" t="str">
        <f t="shared" si="4"/>
        <v>-</v>
      </c>
      <c r="AP266" s="81">
        <f>IF($U266="","-",AM266+Timeframes!$H$3)</f>
        <v>43390</v>
      </c>
      <c r="AQ266" s="82"/>
      <c r="AR266" s="82"/>
    </row>
    <row r="267" ht="15.75" customHeight="1">
      <c r="A267" s="36">
        <v>266.0</v>
      </c>
      <c r="B267" s="36" t="str">
        <f>LOOKUP($A267,Students!$A$4:$A$1016,Students!$C$4:$C$1016)</f>
        <v>Gage</v>
      </c>
      <c r="C267" s="36" t="str">
        <f>LOOKUP($A267,Students!$A$4:$A$1016,Students!$D$4:$D$1016)</f>
        <v/>
      </c>
      <c r="D267" s="36" t="str">
        <f>LOOKUP($A267,Students!$A$4:$A$1016,Students!$E$4:$E$1016)</f>
        <v>Lambert</v>
      </c>
      <c r="E267" s="36" t="str">
        <f>LOOKUP($A267,Students!$A$4:$A1267,Students!$F$4:$F$1016)</f>
        <v/>
      </c>
      <c r="F267" s="49"/>
      <c r="G267" t="str">
        <f t="shared" si="5"/>
        <v>Gage Lambert</v>
      </c>
      <c r="H267" t="str">
        <f>Lookup($A267, Students!$A$4:$A$1016,Students!$K$4:$K$1016)</f>
        <v>Issaquah</v>
      </c>
      <c r="I267" s="54" t="str">
        <f>Lookup($A267, Students!$A$4:$A$1016,Students!$H$4:$H1267)</f>
        <v>Active</v>
      </c>
      <c r="J267" s="54" t="str">
        <f>Lookup($A267, Students!$A$4:$A$1016,Students!$O$4:$O$1016)</f>
        <v>Child</v>
      </c>
      <c r="K267" s="117" t="str">
        <f>Lookup($A267, Students!$A$4:$A$1016,Students!$N$4:$N$1016)</f>
        <v>1D</v>
      </c>
      <c r="L267" t="str">
        <f>Lookup($A267, Students!$A$4:$A$1016,Students!$M$4:$M$1016)</f>
        <v>WB</v>
      </c>
      <c r="M267" t="str">
        <f>Lookup($A267, Students!$A$4:$A$1016,Students!$AT$4:$AT$1016)</f>
        <v/>
      </c>
      <c r="N267" s="71">
        <f>Lookup($A267, Students!$A$4:$A$1016,Students!$P$4:$P$1016)</f>
        <v>39522</v>
      </c>
      <c r="O267" s="72">
        <f t="shared" si="6"/>
        <v>42917</v>
      </c>
      <c r="P267">
        <f>Lookup($A267, Students!$A$4:$A$1016,Students!$Q$4:$Q$1016)</f>
        <v>9</v>
      </c>
      <c r="U267" s="71">
        <f>Lookup($A267, Students!$A$4:$A$1016,Students!$G$4:$G$1016)</f>
        <v>42614</v>
      </c>
      <c r="V267" s="76">
        <f t="shared" si="7"/>
        <v>9</v>
      </c>
      <c r="W267" s="76">
        <f t="shared" si="8"/>
        <v>2016</v>
      </c>
      <c r="X267" s="81">
        <f>IF($U267="","-",U267+Timeframes!$B$3)</f>
        <v>42659</v>
      </c>
      <c r="Y267" s="82"/>
      <c r="Z267" s="17" t="str">
        <f t="shared" si="9"/>
        <v>-</v>
      </c>
      <c r="AA267" s="81">
        <f>IF($U267="","-",X267+Timeframes!$C$3)</f>
        <v>42704</v>
      </c>
      <c r="AB267" s="82"/>
      <c r="AC267" s="17" t="str">
        <f t="shared" si="10"/>
        <v>-</v>
      </c>
      <c r="AD267" s="81">
        <f>IF($U267="","-",AA267+Timeframes!$D$3)</f>
        <v>42764</v>
      </c>
      <c r="AE267" s="82"/>
      <c r="AF267" s="17" t="str">
        <f t="shared" si="1"/>
        <v>-</v>
      </c>
      <c r="AG267" s="81">
        <f>IF($U267="","-",AD267+Timeframes!$E$3)</f>
        <v>42824</v>
      </c>
      <c r="AH267" s="82"/>
      <c r="AI267" s="17" t="str">
        <f t="shared" si="2"/>
        <v>-</v>
      </c>
      <c r="AJ267" s="81">
        <f>IF($U267="","-",AG267+Timeframes!$F$3)</f>
        <v>43004</v>
      </c>
      <c r="AK267" s="82"/>
      <c r="AL267" s="17" t="str">
        <f t="shared" si="3"/>
        <v>-</v>
      </c>
      <c r="AM267" s="81">
        <f>IF($U267="","-",AJ267+Timeframes!$G$3)</f>
        <v>43184</v>
      </c>
      <c r="AN267" s="82"/>
      <c r="AO267" s="17" t="str">
        <f t="shared" si="4"/>
        <v>-</v>
      </c>
      <c r="AP267" s="81">
        <f>IF($U267="","-",AM267+Timeframes!$H$3)</f>
        <v>43364</v>
      </c>
      <c r="AQ267" s="82"/>
      <c r="AR267" s="82"/>
    </row>
    <row r="268" ht="15.75" customHeight="1">
      <c r="A268" s="36">
        <v>267.0</v>
      </c>
      <c r="B268" s="36" t="str">
        <f>LOOKUP($A268,Students!$A$4:$A$1016,Students!$C$4:$C$1016)</f>
        <v>Ellis</v>
      </c>
      <c r="C268" s="36" t="str">
        <f>LOOKUP($A268,Students!$A$4:$A$1016,Students!$D$4:$D$1016)</f>
        <v>James</v>
      </c>
      <c r="D268" s="36" t="str">
        <f>LOOKUP($A268,Students!$A$4:$A$1016,Students!$E$4:$E$1016)</f>
        <v>Cooley</v>
      </c>
      <c r="E268" s="36" t="str">
        <f>LOOKUP($A268,Students!$A$4:$A1268,Students!$F$4:$F$1016)</f>
        <v/>
      </c>
      <c r="F268" s="49"/>
      <c r="G268" t="str">
        <f t="shared" si="5"/>
        <v>Ellis Cooley</v>
      </c>
      <c r="H268" t="str">
        <f>Lookup($A268, Students!$A$4:$A$1016,Students!$K$4:$K$1016)</f>
        <v>Kirkland</v>
      </c>
      <c r="I268" s="54" t="str">
        <f>Lookup($A268, Students!$A$4:$A$1016,Students!$H$4:$H1268)</f>
        <v>Inactive</v>
      </c>
      <c r="J268" s="54" t="str">
        <f>Lookup($A268, Students!$A$4:$A$1016,Students!$O$4:$O$1016)</f>
        <v>Child</v>
      </c>
      <c r="K268" s="117" t="str">
        <f>Lookup($A268, Students!$A$4:$A$1016,Students!$N$4:$N$1016)</f>
        <v>1D</v>
      </c>
      <c r="L268" t="str">
        <f>Lookup($A268, Students!$A$4:$A$1016,Students!$M$4:$M$1016)</f>
        <v>WB</v>
      </c>
      <c r="M268" t="str">
        <f>Lookup($A268, Students!$A$4:$A$1016,Students!$AT$4:$AT$1016)</f>
        <v>Student</v>
      </c>
      <c r="N268" s="71">
        <f>Lookup($A268, Students!$A$4:$A$1016,Students!$P$4:$P$1016)</f>
        <v>41119</v>
      </c>
      <c r="O268" s="72">
        <f t="shared" si="6"/>
        <v>42917</v>
      </c>
      <c r="P268">
        <f>Lookup($A268, Students!$A$4:$A$1016,Students!$Q$4:$Q$1016)</f>
        <v>4</v>
      </c>
      <c r="U268" s="71">
        <f>Lookup($A268, Students!$A$4:$A$1016,Students!$G$4:$G$1016)</f>
        <v>42653</v>
      </c>
      <c r="V268" s="76">
        <f t="shared" si="7"/>
        <v>10</v>
      </c>
      <c r="W268" s="76">
        <f t="shared" si="8"/>
        <v>2016</v>
      </c>
      <c r="X268" s="81">
        <f>IF($U268="","-",U268+Timeframes!$B$3)</f>
        <v>42698</v>
      </c>
      <c r="Y268" s="82"/>
      <c r="Z268" s="17" t="str">
        <f t="shared" si="9"/>
        <v>-</v>
      </c>
      <c r="AA268" s="81">
        <f>IF($U268="","-",X268+Timeframes!$C$3)</f>
        <v>42743</v>
      </c>
      <c r="AB268" s="82"/>
      <c r="AC268" s="17" t="str">
        <f t="shared" si="10"/>
        <v>-</v>
      </c>
      <c r="AD268" s="81">
        <f>IF($U268="","-",AA268+Timeframes!$D$3)</f>
        <v>42803</v>
      </c>
      <c r="AE268" s="82"/>
      <c r="AF268" s="17" t="str">
        <f t="shared" si="1"/>
        <v>-</v>
      </c>
      <c r="AG268" s="81">
        <f>IF($U268="","-",AD268+Timeframes!$E$3)</f>
        <v>42863</v>
      </c>
      <c r="AH268" s="82"/>
      <c r="AI268" s="17" t="str">
        <f t="shared" si="2"/>
        <v>-</v>
      </c>
      <c r="AJ268" s="81">
        <f>IF($U268="","-",AG268+Timeframes!$F$3)</f>
        <v>43043</v>
      </c>
      <c r="AK268" s="82"/>
      <c r="AL268" s="17" t="str">
        <f t="shared" si="3"/>
        <v>-</v>
      </c>
      <c r="AM268" s="81">
        <f>IF($U268="","-",AJ268+Timeframes!$G$3)</f>
        <v>43223</v>
      </c>
      <c r="AN268" s="82"/>
      <c r="AO268" s="17" t="str">
        <f t="shared" si="4"/>
        <v>-</v>
      </c>
      <c r="AP268" s="81">
        <f>IF($U268="","-",AM268+Timeframes!$H$3)</f>
        <v>43403</v>
      </c>
      <c r="AQ268" s="82"/>
      <c r="AR268" s="82"/>
    </row>
    <row r="269" ht="15.75" customHeight="1">
      <c r="A269" s="36">
        <v>268.0</v>
      </c>
      <c r="B269" s="36" t="str">
        <f>LOOKUP($A269,Students!$A$4:$A$1016,Students!$C$4:$C$1016)</f>
        <v>Jayden</v>
      </c>
      <c r="C269" s="36" t="str">
        <f>LOOKUP($A269,Students!$A$4:$A$1016,Students!$D$4:$D$1016)</f>
        <v/>
      </c>
      <c r="D269" s="36" t="str">
        <f>LOOKUP($A269,Students!$A$4:$A$1016,Students!$E$4:$E$1016)</f>
        <v>Perez</v>
      </c>
      <c r="E269" s="36" t="str">
        <f>LOOKUP($A269,Students!$A$4:$A1269,Students!$F$4:$F$1016)</f>
        <v/>
      </c>
      <c r="F269" s="49"/>
      <c r="G269" t="str">
        <f t="shared" si="5"/>
        <v>Jayden Perez</v>
      </c>
      <c r="H269" t="str">
        <f>Lookup($A269, Students!$A$4:$A$1016,Students!$K$4:$K$1016)</f>
        <v>Issaquah</v>
      </c>
      <c r="I269" s="54" t="str">
        <f>Lookup($A269, Students!$A$4:$A$1016,Students!$H$4:$H1269)</f>
        <v>Active</v>
      </c>
      <c r="J269" s="54" t="str">
        <f>Lookup($A269, Students!$A$4:$A$1016,Students!$O$4:$O$1016)</f>
        <v>Child</v>
      </c>
      <c r="K269" s="117" t="str">
        <f>Lookup($A269, Students!$A$4:$A$1016,Students!$N$4:$N$1016)</f>
        <v>1D</v>
      </c>
      <c r="L269" t="str">
        <f>Lookup($A269, Students!$A$4:$A$1016,Students!$M$4:$M$1016)</f>
        <v>WB</v>
      </c>
      <c r="M269" t="str">
        <f>Lookup($A269, Students!$A$4:$A$1016,Students!$AT$4:$AT$1016)</f>
        <v/>
      </c>
      <c r="N269" s="71">
        <f>Lookup($A269, Students!$A$4:$A$1016,Students!$P$4:$P$1016)</f>
        <v>40615</v>
      </c>
      <c r="O269" s="72">
        <f t="shared" si="6"/>
        <v>42917</v>
      </c>
      <c r="P269">
        <f>Lookup($A269, Students!$A$4:$A$1016,Students!$Q$4:$Q$1016)</f>
        <v>6</v>
      </c>
      <c r="U269" s="71">
        <f>Lookup($A269, Students!$A$4:$A$1016,Students!$G$4:$G$1016)</f>
        <v>42614</v>
      </c>
      <c r="V269" s="76">
        <f t="shared" si="7"/>
        <v>9</v>
      </c>
      <c r="W269" s="76">
        <f t="shared" si="8"/>
        <v>2016</v>
      </c>
      <c r="X269" s="81">
        <f>IF($U269="","-",U269+Timeframes!$B$3)</f>
        <v>42659</v>
      </c>
      <c r="Y269" s="82"/>
      <c r="Z269" s="17" t="str">
        <f t="shared" si="9"/>
        <v>-</v>
      </c>
      <c r="AA269" s="81">
        <f>IF($U269="","-",X269+Timeframes!$C$3)</f>
        <v>42704</v>
      </c>
      <c r="AB269" s="82"/>
      <c r="AC269" s="17" t="str">
        <f t="shared" si="10"/>
        <v>-</v>
      </c>
      <c r="AD269" s="81">
        <f>IF($U269="","-",AA269+Timeframes!$D$3)</f>
        <v>42764</v>
      </c>
      <c r="AE269" s="82"/>
      <c r="AF269" s="17" t="str">
        <f t="shared" si="1"/>
        <v>-</v>
      </c>
      <c r="AG269" s="81">
        <f>IF($U269="","-",AD269+Timeframes!$E$3)</f>
        <v>42824</v>
      </c>
      <c r="AH269" s="82"/>
      <c r="AI269" s="17" t="str">
        <f t="shared" si="2"/>
        <v>-</v>
      </c>
      <c r="AJ269" s="81">
        <f>IF($U269="","-",AG269+Timeframes!$F$3)</f>
        <v>43004</v>
      </c>
      <c r="AK269" s="82"/>
      <c r="AL269" s="17" t="str">
        <f t="shared" si="3"/>
        <v>-</v>
      </c>
      <c r="AM269" s="81">
        <f>IF($U269="","-",AJ269+Timeframes!$G$3)</f>
        <v>43184</v>
      </c>
      <c r="AN269" s="82"/>
      <c r="AO269" s="17" t="str">
        <f t="shared" si="4"/>
        <v>-</v>
      </c>
      <c r="AP269" s="81">
        <f>IF($U269="","-",AM269+Timeframes!$H$3)</f>
        <v>43364</v>
      </c>
      <c r="AQ269" s="82"/>
      <c r="AR269" s="82"/>
    </row>
    <row r="270" ht="15.75" customHeight="1">
      <c r="A270" s="36">
        <v>269.0</v>
      </c>
      <c r="B270" s="36" t="str">
        <f>LOOKUP($A270,Students!$A$4:$A$1016,Students!$C$4:$C$1016)</f>
        <v>Pranav</v>
      </c>
      <c r="C270" s="36" t="str">
        <f>LOOKUP($A270,Students!$A$4:$A$1016,Students!$D$4:$D$1016)</f>
        <v/>
      </c>
      <c r="D270" s="36" t="str">
        <f>LOOKUP($A270,Students!$A$4:$A$1016,Students!$E$4:$E$1016)</f>
        <v>Prasanna</v>
      </c>
      <c r="E270" s="36" t="str">
        <f>LOOKUP($A270,Students!$A$4:$A1270,Students!$F$4:$F$1016)</f>
        <v/>
      </c>
      <c r="F270" s="49"/>
      <c r="G270" t="str">
        <f t="shared" si="5"/>
        <v>Pranav Prasanna</v>
      </c>
      <c r="H270" t="str">
        <f>Lookup($A270, Students!$A$4:$A$1016,Students!$K$4:$K$1016)</f>
        <v>Kirkland</v>
      </c>
      <c r="I270" s="54" t="str">
        <f>Lookup($A270, Students!$A$4:$A$1016,Students!$H$4:$H1270)</f>
        <v>Dropped</v>
      </c>
      <c r="J270" s="54" t="str">
        <f>Lookup($A270, Students!$A$4:$A$1016,Students!$O$4:$O$1016)</f>
        <v>Child</v>
      </c>
      <c r="K270" s="117" t="str">
        <f>Lookup($A270, Students!$A$4:$A$1016,Students!$N$4:$N$1016)</f>
        <v>1D</v>
      </c>
      <c r="L270" t="str">
        <f>Lookup($A270, Students!$A$4:$A$1016,Students!$M$4:$M$1016)</f>
        <v>WB</v>
      </c>
      <c r="M270" t="str">
        <f>Lookup($A270, Students!$A$4:$A$1016,Students!$AT$4:$AT$1016)</f>
        <v>Student</v>
      </c>
      <c r="N270" s="71">
        <f>Lookup($A270, Students!$A$4:$A$1016,Students!$P$4:$P$1016)</f>
        <v>40056</v>
      </c>
      <c r="O270" s="72">
        <f t="shared" si="6"/>
        <v>42917</v>
      </c>
      <c r="P270">
        <f>Lookup($A270, Students!$A$4:$A$1016,Students!$Q$4:$Q$1016)</f>
        <v>7</v>
      </c>
      <c r="U270" s="71">
        <f>Lookup($A270, Students!$A$4:$A$1016,Students!$G$4:$G$1016)</f>
        <v>42653</v>
      </c>
      <c r="V270" s="76">
        <f t="shared" si="7"/>
        <v>10</v>
      </c>
      <c r="W270" s="76">
        <f t="shared" si="8"/>
        <v>2016</v>
      </c>
      <c r="X270" s="81">
        <f>IF($U270="","-",U270+Timeframes!$B$3)</f>
        <v>42698</v>
      </c>
      <c r="Y270" s="82"/>
      <c r="Z270" s="17" t="str">
        <f t="shared" si="9"/>
        <v>-</v>
      </c>
      <c r="AA270" s="81">
        <f>IF($U270="","-",X270+Timeframes!$C$3)</f>
        <v>42743</v>
      </c>
      <c r="AB270" s="82"/>
      <c r="AC270" s="17" t="str">
        <f t="shared" si="10"/>
        <v>-</v>
      </c>
      <c r="AD270" s="81">
        <f>IF($U270="","-",AA270+Timeframes!$D$3)</f>
        <v>42803</v>
      </c>
      <c r="AE270" s="82"/>
      <c r="AF270" s="17" t="str">
        <f t="shared" si="1"/>
        <v>-</v>
      </c>
      <c r="AG270" s="81">
        <f>IF($U270="","-",AD270+Timeframes!$E$3)</f>
        <v>42863</v>
      </c>
      <c r="AH270" s="82"/>
      <c r="AI270" s="17" t="str">
        <f t="shared" si="2"/>
        <v>-</v>
      </c>
      <c r="AJ270" s="81">
        <f>IF($U270="","-",AG270+Timeframes!$F$3)</f>
        <v>43043</v>
      </c>
      <c r="AK270" s="82"/>
      <c r="AL270" s="17" t="str">
        <f t="shared" si="3"/>
        <v>-</v>
      </c>
      <c r="AM270" s="81">
        <f>IF($U270="","-",AJ270+Timeframes!$G$3)</f>
        <v>43223</v>
      </c>
      <c r="AN270" s="82"/>
      <c r="AO270" s="17" t="str">
        <f t="shared" si="4"/>
        <v>-</v>
      </c>
      <c r="AP270" s="81">
        <f>IF($U270="","-",AM270+Timeframes!$H$3)</f>
        <v>43403</v>
      </c>
      <c r="AQ270" s="82"/>
      <c r="AR270" s="82"/>
    </row>
    <row r="271" ht="15.75" customHeight="1">
      <c r="A271" s="36">
        <v>270.0</v>
      </c>
      <c r="B271" s="36" t="str">
        <f>LOOKUP($A271,Students!$A$4:$A$1016,Students!$C$4:$C$1016)</f>
        <v>Joyjeet</v>
      </c>
      <c r="C271" s="36" t="str">
        <f>LOOKUP($A271,Students!$A$4:$A$1016,Students!$D$4:$D$1016)</f>
        <v/>
      </c>
      <c r="D271" s="36" t="str">
        <f>LOOKUP($A271,Students!$A$4:$A$1016,Students!$E$4:$E$1016)</f>
        <v>Majumdar</v>
      </c>
      <c r="E271" s="36" t="str">
        <f>LOOKUP($A271,Students!$A$4:$A1271,Students!$F$4:$F$1016)</f>
        <v/>
      </c>
      <c r="F271" s="49"/>
      <c r="G271" t="str">
        <f t="shared" si="5"/>
        <v>Joyjeet Majumdar</v>
      </c>
      <c r="H271" t="str">
        <f>Lookup($A271, Students!$A$4:$A$1016,Students!$K$4:$K$1016)</f>
        <v>Issaquah</v>
      </c>
      <c r="I271" s="54" t="str">
        <f>Lookup($A271, Students!$A$4:$A$1016,Students!$H$4:$H1271)</f>
        <v>Inactive</v>
      </c>
      <c r="J271" s="54" t="str">
        <f>Lookup($A271, Students!$A$4:$A$1016,Students!$O$4:$O$1016)</f>
        <v>Adult</v>
      </c>
      <c r="K271" s="117" t="str">
        <f>Lookup($A271, Students!$A$4:$A$1016,Students!$N$4:$N$1016)</f>
        <v>1D</v>
      </c>
      <c r="L271" t="str">
        <f>Lookup($A271, Students!$A$4:$A$1016,Students!$M$4:$M$1016)</f>
        <v>1S</v>
      </c>
      <c r="M271" t="str">
        <f>Lookup($A271, Students!$A$4:$A$1016,Students!$AT$4:$AT$1016)</f>
        <v/>
      </c>
      <c r="N271" s="71" t="str">
        <f>Lookup($A271, Students!$A$4:$A$1016,Students!$P$4:$P$1016)</f>
        <v/>
      </c>
      <c r="O271" s="72">
        <f t="shared" si="6"/>
        <v>42917</v>
      </c>
      <c r="P271">
        <f>Lookup($A271, Students!$A$4:$A$1016,Students!$Q$4:$Q$1016)</f>
        <v>117</v>
      </c>
      <c r="U271" s="71">
        <f>Lookup($A271, Students!$A$4:$A$1016,Students!$G$4:$G$1016)</f>
        <v>42614</v>
      </c>
      <c r="V271" s="76">
        <f t="shared" si="7"/>
        <v>9</v>
      </c>
      <c r="W271" s="76">
        <f t="shared" si="8"/>
        <v>2016</v>
      </c>
      <c r="X271" s="81">
        <f>IF($U271="","-",U271+Timeframes!$B$3)</f>
        <v>42659</v>
      </c>
      <c r="Y271" s="82"/>
      <c r="Z271" s="17" t="str">
        <f t="shared" si="9"/>
        <v>-</v>
      </c>
      <c r="AA271" s="81">
        <f>IF($U271="","-",X271+Timeframes!$C$3)</f>
        <v>42704</v>
      </c>
      <c r="AB271" s="82"/>
      <c r="AC271" s="17" t="str">
        <f t="shared" si="10"/>
        <v>-</v>
      </c>
      <c r="AD271" s="81">
        <f>IF($U271="","-",AA271+Timeframes!$D$3)</f>
        <v>42764</v>
      </c>
      <c r="AE271" s="82"/>
      <c r="AF271" s="17" t="str">
        <f t="shared" si="1"/>
        <v>-</v>
      </c>
      <c r="AG271" s="81">
        <f>IF($U271="","-",AD271+Timeframes!$E$3)</f>
        <v>42824</v>
      </c>
      <c r="AH271" s="82"/>
      <c r="AI271" s="17" t="str">
        <f t="shared" si="2"/>
        <v>-</v>
      </c>
      <c r="AJ271" s="81">
        <f>IF($U271="","-",AG271+Timeframes!$F$3)</f>
        <v>43004</v>
      </c>
      <c r="AK271" s="82"/>
      <c r="AL271" s="17" t="str">
        <f t="shared" si="3"/>
        <v>-</v>
      </c>
      <c r="AM271" s="81">
        <f>IF($U271="","-",AJ271+Timeframes!$G$3)</f>
        <v>43184</v>
      </c>
      <c r="AN271" s="82"/>
      <c r="AO271" s="17" t="str">
        <f t="shared" si="4"/>
        <v>-</v>
      </c>
      <c r="AP271" s="81">
        <f>IF($U271="","-",AM271+Timeframes!$H$3)</f>
        <v>43364</v>
      </c>
      <c r="AQ271" s="82"/>
      <c r="AR271" s="82"/>
    </row>
    <row r="272" ht="15.75" customHeight="1">
      <c r="A272" s="36">
        <v>271.0</v>
      </c>
      <c r="B272" s="36" t="str">
        <f>LOOKUP($A272,Students!$A$4:$A$1016,Students!$C$4:$C$1016)</f>
        <v>Balaji</v>
      </c>
      <c r="C272" s="36" t="str">
        <f>LOOKUP($A272,Students!$A$4:$A$1016,Students!$D$4:$D$1016)</f>
        <v/>
      </c>
      <c r="D272" s="36" t="str">
        <f>LOOKUP($A272,Students!$A$4:$A$1016,Students!$E$4:$E$1016)</f>
        <v>Prasanna</v>
      </c>
      <c r="E272" s="36" t="str">
        <f>LOOKUP($A272,Students!$A$4:$A1272,Students!$F$4:$F$1016)</f>
        <v/>
      </c>
      <c r="F272" s="49"/>
      <c r="G272" t="str">
        <f t="shared" si="5"/>
        <v>Balaji Prasanna</v>
      </c>
      <c r="H272" t="str">
        <f>Lookup($A272, Students!$A$4:$A$1016,Students!$K$4:$K$1016)</f>
        <v>Kirkland</v>
      </c>
      <c r="I272" s="54" t="str">
        <f>Lookup($A272, Students!$A$4:$A$1016,Students!$H$4:$H1272)</f>
        <v>Dropped</v>
      </c>
      <c r="J272" s="54" t="str">
        <f>Lookup($A272, Students!$A$4:$A$1016,Students!$O$4:$O$1016)</f>
        <v>Junior</v>
      </c>
      <c r="K272" s="117" t="str">
        <f>Lookup($A272, Students!$A$4:$A$1016,Students!$N$4:$N$1016)</f>
        <v>1D</v>
      </c>
      <c r="L272" t="str">
        <f>Lookup($A272, Students!$A$4:$A$1016,Students!$M$4:$M$1016)</f>
        <v>WB</v>
      </c>
      <c r="M272" t="str">
        <f>Lookup($A272, Students!$A$4:$A$1016,Students!$AT$4:$AT$1016)</f>
        <v>Student</v>
      </c>
      <c r="N272" s="71">
        <f>Lookup($A272, Students!$A$4:$A$1016,Students!$P$4:$P$1016)</f>
        <v>39036</v>
      </c>
      <c r="O272" s="72">
        <f t="shared" si="6"/>
        <v>42917</v>
      </c>
      <c r="P272">
        <f>Lookup($A272, Students!$A$4:$A$1016,Students!$Q$4:$Q$1016)</f>
        <v>10</v>
      </c>
      <c r="U272" s="71">
        <f>Lookup($A272, Students!$A$4:$A$1016,Students!$G$4:$G$1016)</f>
        <v>42653</v>
      </c>
      <c r="V272" s="76">
        <f t="shared" si="7"/>
        <v>10</v>
      </c>
      <c r="W272" s="76">
        <f t="shared" si="8"/>
        <v>2016</v>
      </c>
      <c r="X272" s="81">
        <f>IF($U272="","-",U272+Timeframes!$B$3)</f>
        <v>42698</v>
      </c>
      <c r="Y272" s="82"/>
      <c r="Z272" s="17" t="str">
        <f t="shared" si="9"/>
        <v>-</v>
      </c>
      <c r="AA272" s="81">
        <f>IF($U272="","-",X272+Timeframes!$C$3)</f>
        <v>42743</v>
      </c>
      <c r="AB272" s="82"/>
      <c r="AC272" s="17" t="str">
        <f t="shared" si="10"/>
        <v>-</v>
      </c>
      <c r="AD272" s="81">
        <f>IF($U272="","-",AA272+Timeframes!$D$3)</f>
        <v>42803</v>
      </c>
      <c r="AE272" s="82"/>
      <c r="AF272" s="17" t="str">
        <f t="shared" si="1"/>
        <v>-</v>
      </c>
      <c r="AG272" s="81">
        <f>IF($U272="","-",AD272+Timeframes!$E$3)</f>
        <v>42863</v>
      </c>
      <c r="AH272" s="82"/>
      <c r="AI272" s="17" t="str">
        <f t="shared" si="2"/>
        <v>-</v>
      </c>
      <c r="AJ272" s="81">
        <f>IF($U272="","-",AG272+Timeframes!$F$3)</f>
        <v>43043</v>
      </c>
      <c r="AK272" s="82"/>
      <c r="AL272" s="17" t="str">
        <f t="shared" si="3"/>
        <v>-</v>
      </c>
      <c r="AM272" s="81">
        <f>IF($U272="","-",AJ272+Timeframes!$G$3)</f>
        <v>43223</v>
      </c>
      <c r="AN272" s="82"/>
      <c r="AO272" s="17" t="str">
        <f t="shared" si="4"/>
        <v>-</v>
      </c>
      <c r="AP272" s="81">
        <f>IF($U272="","-",AM272+Timeframes!$H$3)</f>
        <v>43403</v>
      </c>
      <c r="AQ272" s="82"/>
      <c r="AR272" s="82"/>
    </row>
    <row r="273" ht="15.75" customHeight="1">
      <c r="A273" s="36">
        <v>272.0</v>
      </c>
      <c r="B273" s="36" t="str">
        <f>LOOKUP($A273,Students!$A$4:$A$1016,Students!$C$4:$C$1016)</f>
        <v>Levi</v>
      </c>
      <c r="C273" s="36" t="str">
        <f>LOOKUP($A273,Students!$A$4:$A$1016,Students!$D$4:$D$1016)</f>
        <v/>
      </c>
      <c r="D273" s="36" t="str">
        <f>LOOKUP($A273,Students!$A$4:$A$1016,Students!$E$4:$E$1016)</f>
        <v>Erickson</v>
      </c>
      <c r="E273" s="36" t="str">
        <f>LOOKUP($A273,Students!$A$4:$A1273,Students!$F$4:$F$1016)</f>
        <v/>
      </c>
      <c r="F273" s="49"/>
      <c r="G273" t="str">
        <f t="shared" si="5"/>
        <v>Levi Erickson</v>
      </c>
      <c r="H273" t="str">
        <f>Lookup($A273, Students!$A$4:$A$1016,Students!$K$4:$K$1016)</f>
        <v>Issaquah</v>
      </c>
      <c r="I273" s="54" t="str">
        <f>Lookup($A273, Students!$A$4:$A$1016,Students!$H$4:$H1273)</f>
        <v>Active</v>
      </c>
      <c r="J273" s="54" t="str">
        <f>Lookup($A273, Students!$A$4:$A$1016,Students!$O$4:$O$1016)</f>
        <v>Junior</v>
      </c>
      <c r="K273" s="117" t="str">
        <f>Lookup($A273, Students!$A$4:$A$1016,Students!$N$4:$N$1016)</f>
        <v>1D</v>
      </c>
      <c r="L273" t="str">
        <f>Lookup($A273, Students!$A$4:$A$1016,Students!$M$4:$M$1016)</f>
        <v>WB</v>
      </c>
      <c r="M273" t="str">
        <f>Lookup($A273, Students!$A$4:$A$1016,Students!$AT$4:$AT$1016)</f>
        <v/>
      </c>
      <c r="N273" s="71">
        <f>Lookup($A273, Students!$A$4:$A$1016,Students!$P$4:$P$1016)</f>
        <v>38184</v>
      </c>
      <c r="O273" s="72">
        <f t="shared" si="6"/>
        <v>42917</v>
      </c>
      <c r="P273">
        <f>Lookup($A273, Students!$A$4:$A$1016,Students!$Q$4:$Q$1016)</f>
        <v>12</v>
      </c>
      <c r="U273" s="71">
        <f>Lookup($A273, Students!$A$4:$A$1016,Students!$G$4:$G$1016)</f>
        <v>42628</v>
      </c>
      <c r="V273" s="76">
        <f t="shared" si="7"/>
        <v>9</v>
      </c>
      <c r="W273" s="76">
        <f t="shared" si="8"/>
        <v>2016</v>
      </c>
      <c r="X273" s="81">
        <f>IF($U273="","-",U273+Timeframes!$B$3)</f>
        <v>42673</v>
      </c>
      <c r="Y273" s="82"/>
      <c r="Z273" s="17" t="str">
        <f t="shared" si="9"/>
        <v>-</v>
      </c>
      <c r="AA273" s="81">
        <f>IF($U273="","-",X273+Timeframes!$C$3)</f>
        <v>42718</v>
      </c>
      <c r="AB273" s="82"/>
      <c r="AC273" s="17" t="str">
        <f t="shared" si="10"/>
        <v>-</v>
      </c>
      <c r="AD273" s="81">
        <f>IF($U273="","-",AA273+Timeframes!$D$3)</f>
        <v>42778</v>
      </c>
      <c r="AE273" s="82"/>
      <c r="AF273" s="17" t="str">
        <f t="shared" si="1"/>
        <v>-</v>
      </c>
      <c r="AG273" s="81">
        <f>IF($U273="","-",AD273+Timeframes!$E$3)</f>
        <v>42838</v>
      </c>
      <c r="AH273" s="82"/>
      <c r="AI273" s="17" t="str">
        <f t="shared" si="2"/>
        <v>-</v>
      </c>
      <c r="AJ273" s="81">
        <f>IF($U273="","-",AG273+Timeframes!$F$3)</f>
        <v>43018</v>
      </c>
      <c r="AK273" s="82"/>
      <c r="AL273" s="17" t="str">
        <f t="shared" si="3"/>
        <v>-</v>
      </c>
      <c r="AM273" s="81">
        <f>IF($U273="","-",AJ273+Timeframes!$G$3)</f>
        <v>43198</v>
      </c>
      <c r="AN273" s="82"/>
      <c r="AO273" s="17" t="str">
        <f t="shared" si="4"/>
        <v>-</v>
      </c>
      <c r="AP273" s="81">
        <f>IF($U273="","-",AM273+Timeframes!$H$3)</f>
        <v>43378</v>
      </c>
      <c r="AQ273" s="82"/>
      <c r="AR273" s="82"/>
    </row>
    <row r="274" ht="15.75" customHeight="1">
      <c r="A274" s="36">
        <v>273.0</v>
      </c>
      <c r="B274" s="36" t="str">
        <f>LOOKUP($A274,Students!$A$4:$A$1016,Students!$C$4:$C$1016)</f>
        <v>Luke</v>
      </c>
      <c r="C274" s="36" t="str">
        <f>LOOKUP($A274,Students!$A$4:$A$1016,Students!$D$4:$D$1016)</f>
        <v/>
      </c>
      <c r="D274" s="36" t="str">
        <f>LOOKUP($A274,Students!$A$4:$A$1016,Students!$E$4:$E$1016)</f>
        <v>Dugan</v>
      </c>
      <c r="E274" s="36" t="str">
        <f>LOOKUP($A274,Students!$A$4:$A1274,Students!$F$4:$F$1016)</f>
        <v/>
      </c>
      <c r="F274" s="49"/>
      <c r="G274" t="str">
        <f t="shared" si="5"/>
        <v>Luke Dugan</v>
      </c>
      <c r="H274" t="str">
        <f>Lookup($A274, Students!$A$4:$A$1016,Students!$K$4:$K$1016)</f>
        <v>Issaquah</v>
      </c>
      <c r="I274" s="54" t="str">
        <f>Lookup($A274, Students!$A$4:$A$1016,Students!$H$4:$H1274)</f>
        <v>Active</v>
      </c>
      <c r="J274" s="54" t="str">
        <f>Lookup($A274, Students!$A$4:$A$1016,Students!$O$4:$O$1016)</f>
        <v>Child</v>
      </c>
      <c r="K274" s="117" t="str">
        <f>Lookup($A274, Students!$A$4:$A$1016,Students!$N$4:$N$1016)</f>
        <v>1D</v>
      </c>
      <c r="L274" t="str">
        <f>Lookup($A274, Students!$A$4:$A$1016,Students!$M$4:$M$1016)</f>
        <v>WB</v>
      </c>
      <c r="M274" t="str">
        <f>Lookup($A274, Students!$A$4:$A$1016,Students!$AT$4:$AT$1016)</f>
        <v/>
      </c>
      <c r="N274" s="71">
        <f>Lookup($A274, Students!$A$4:$A$1016,Students!$P$4:$P$1016)</f>
        <v>40787</v>
      </c>
      <c r="O274" s="72">
        <f t="shared" si="6"/>
        <v>42917</v>
      </c>
      <c r="P274">
        <f>Lookup($A274, Students!$A$4:$A$1016,Students!$Q$4:$Q$1016)</f>
        <v>5</v>
      </c>
      <c r="U274" s="71">
        <f>Lookup($A274, Students!$A$4:$A$1016,Students!$G$4:$G$1016)</f>
        <v>42614</v>
      </c>
      <c r="V274" s="76">
        <f t="shared" si="7"/>
        <v>9</v>
      </c>
      <c r="W274" s="76">
        <f t="shared" si="8"/>
        <v>2016</v>
      </c>
      <c r="X274" s="81">
        <f>IF($U274="","-",U274+Timeframes!$B$3)</f>
        <v>42659</v>
      </c>
      <c r="Y274" s="82"/>
      <c r="Z274" s="17" t="str">
        <f t="shared" si="9"/>
        <v>-</v>
      </c>
      <c r="AA274" s="81">
        <f>IF($U274="","-",X274+Timeframes!$C$3)</f>
        <v>42704</v>
      </c>
      <c r="AB274" s="82"/>
      <c r="AC274" s="17" t="str">
        <f t="shared" si="10"/>
        <v>-</v>
      </c>
      <c r="AD274" s="81">
        <f>IF($U274="","-",AA274+Timeframes!$D$3)</f>
        <v>42764</v>
      </c>
      <c r="AE274" s="82"/>
      <c r="AF274" s="17" t="str">
        <f t="shared" si="1"/>
        <v>-</v>
      </c>
      <c r="AG274" s="81">
        <f>IF($U274="","-",AD274+Timeframes!$E$3)</f>
        <v>42824</v>
      </c>
      <c r="AH274" s="82"/>
      <c r="AI274" s="17" t="str">
        <f t="shared" si="2"/>
        <v>-</v>
      </c>
      <c r="AJ274" s="81">
        <f>IF($U274="","-",AG274+Timeframes!$F$3)</f>
        <v>43004</v>
      </c>
      <c r="AK274" s="82"/>
      <c r="AL274" s="17" t="str">
        <f t="shared" si="3"/>
        <v>-</v>
      </c>
      <c r="AM274" s="81">
        <f>IF($U274="","-",AJ274+Timeframes!$G$3)</f>
        <v>43184</v>
      </c>
      <c r="AN274" s="82"/>
      <c r="AO274" s="17" t="str">
        <f t="shared" si="4"/>
        <v>-</v>
      </c>
      <c r="AP274" s="81">
        <f>IF($U274="","-",AM274+Timeframes!$H$3)</f>
        <v>43364</v>
      </c>
      <c r="AQ274" s="82"/>
      <c r="AR274" s="82"/>
    </row>
    <row r="275" ht="15.75" customHeight="1">
      <c r="A275" s="36">
        <v>274.0</v>
      </c>
      <c r="B275" s="36" t="str">
        <f>LOOKUP($A275,Students!$A$4:$A$1016,Students!$C$4:$C$1016)</f>
        <v>Tristan</v>
      </c>
      <c r="C275" s="36" t="str">
        <f>LOOKUP($A275,Students!$A$4:$A$1016,Students!$D$4:$D$1016)</f>
        <v/>
      </c>
      <c r="D275" s="36" t="str">
        <f>LOOKUP($A275,Students!$A$4:$A$1016,Students!$E$4:$E$1016)</f>
        <v>Langenard</v>
      </c>
      <c r="E275" s="36" t="str">
        <f>LOOKUP($A275,Students!$A$4:$A1275,Students!$F$4:$F$1016)</f>
        <v/>
      </c>
      <c r="F275" s="49"/>
      <c r="G275" t="str">
        <f t="shared" si="5"/>
        <v>Tristan Langenard</v>
      </c>
      <c r="H275" t="str">
        <f>Lookup($A275, Students!$A$4:$A$1016,Students!$K$4:$K$1016)</f>
        <v>Issaquah</v>
      </c>
      <c r="I275" s="54" t="str">
        <f>Lookup($A275, Students!$A$4:$A$1016,Students!$H$4:$H1275)</f>
        <v>Active</v>
      </c>
      <c r="J275" s="54" t="str">
        <f>Lookup($A275, Students!$A$4:$A$1016,Students!$O$4:$O$1016)</f>
        <v>Child</v>
      </c>
      <c r="K275" s="117" t="str">
        <f>Lookup($A275, Students!$A$4:$A$1016,Students!$N$4:$N$1016)</f>
        <v>1D</v>
      </c>
      <c r="L275" t="str">
        <f>Lookup($A275, Students!$A$4:$A$1016,Students!$M$4:$M$1016)</f>
        <v>WB</v>
      </c>
      <c r="M275" t="str">
        <f>Lookup($A275, Students!$A$4:$A$1016,Students!$AT$4:$AT$1016)</f>
        <v/>
      </c>
      <c r="N275" s="71">
        <f>Lookup($A275, Students!$A$4:$A$1016,Students!$P$4:$P$1016)</f>
        <v>39080</v>
      </c>
      <c r="O275" s="72">
        <f t="shared" si="6"/>
        <v>42917</v>
      </c>
      <c r="P275">
        <f>Lookup($A275, Students!$A$4:$A$1016,Students!$Q$4:$Q$1016)</f>
        <v>10</v>
      </c>
      <c r="U275" s="71">
        <f>Lookup($A275, Students!$A$4:$A$1016,Students!$G$4:$G$1016)</f>
        <v>42614</v>
      </c>
      <c r="V275" s="76">
        <f t="shared" si="7"/>
        <v>9</v>
      </c>
      <c r="W275" s="76">
        <f t="shared" si="8"/>
        <v>2016</v>
      </c>
      <c r="X275" s="81">
        <f>IF($U275="","-",U275+Timeframes!$B$3)</f>
        <v>42659</v>
      </c>
      <c r="Y275" s="82"/>
      <c r="Z275" s="17" t="str">
        <f t="shared" si="9"/>
        <v>-</v>
      </c>
      <c r="AA275" s="81">
        <f>IF($U275="","-",X275+Timeframes!$C$3)</f>
        <v>42704</v>
      </c>
      <c r="AB275" s="82"/>
      <c r="AC275" s="17" t="str">
        <f t="shared" si="10"/>
        <v>-</v>
      </c>
      <c r="AD275" s="81">
        <f>IF($U275="","-",AA275+Timeframes!$D$3)</f>
        <v>42764</v>
      </c>
      <c r="AE275" s="82"/>
      <c r="AF275" s="17" t="str">
        <f t="shared" si="1"/>
        <v>-</v>
      </c>
      <c r="AG275" s="81">
        <f>IF($U275="","-",AD275+Timeframes!$E$3)</f>
        <v>42824</v>
      </c>
      <c r="AH275" s="82"/>
      <c r="AI275" s="17" t="str">
        <f t="shared" si="2"/>
        <v>-</v>
      </c>
      <c r="AJ275" s="81">
        <f>IF($U275="","-",AG275+Timeframes!$F$3)</f>
        <v>43004</v>
      </c>
      <c r="AK275" s="82"/>
      <c r="AL275" s="17" t="str">
        <f t="shared" si="3"/>
        <v>-</v>
      </c>
      <c r="AM275" s="81">
        <f>IF($U275="","-",AJ275+Timeframes!$G$3)</f>
        <v>43184</v>
      </c>
      <c r="AN275" s="82"/>
      <c r="AO275" s="17" t="str">
        <f t="shared" si="4"/>
        <v>-</v>
      </c>
      <c r="AP275" s="81">
        <f>IF($U275="","-",AM275+Timeframes!$H$3)</f>
        <v>43364</v>
      </c>
      <c r="AQ275" s="82"/>
      <c r="AR275" s="82"/>
    </row>
    <row r="276" ht="15.75" customHeight="1">
      <c r="A276" s="36">
        <v>275.0</v>
      </c>
      <c r="B276" s="36" t="str">
        <f>LOOKUP($A276,Students!$A$4:$A$1016,Students!$C$4:$C$1016)</f>
        <v>Tucker</v>
      </c>
      <c r="C276" s="36" t="str">
        <f>LOOKUP($A276,Students!$A$4:$A$1016,Students!$D$4:$D$1016)</f>
        <v/>
      </c>
      <c r="D276" s="36" t="str">
        <f>LOOKUP($A276,Students!$A$4:$A$1016,Students!$E$4:$E$1016)</f>
        <v>Jamieson</v>
      </c>
      <c r="E276" s="36" t="str">
        <f>LOOKUP($A276,Students!$A$4:$A1276,Students!$F$4:$F$1016)</f>
        <v/>
      </c>
      <c r="F276" s="49"/>
      <c r="G276" t="str">
        <f t="shared" si="5"/>
        <v>Tucker Jamieson</v>
      </c>
      <c r="H276" t="str">
        <f>Lookup($A276, Students!$A$4:$A$1016,Students!$K$4:$K$1016)</f>
        <v>Issaquah</v>
      </c>
      <c r="I276" s="54" t="str">
        <f>Lookup($A276, Students!$A$4:$A$1016,Students!$H$4:$H1276)</f>
        <v>Active</v>
      </c>
      <c r="J276" s="54" t="str">
        <f>Lookup($A276, Students!$A$4:$A$1016,Students!$O$4:$O$1016)</f>
        <v>Child</v>
      </c>
      <c r="K276" s="117" t="str">
        <f>Lookup($A276, Students!$A$4:$A$1016,Students!$N$4:$N$1016)</f>
        <v>1D</v>
      </c>
      <c r="L276" t="str">
        <f>Lookup($A276, Students!$A$4:$A$1016,Students!$M$4:$M$1016)</f>
        <v>WB</v>
      </c>
      <c r="M276" t="str">
        <f>Lookup($A276, Students!$A$4:$A$1016,Students!$AT$4:$AT$1016)</f>
        <v/>
      </c>
      <c r="N276" s="71" t="str">
        <f>Lookup($A276, Students!$A$4:$A$1016,Students!$P$4:$P$1016)</f>
        <v/>
      </c>
      <c r="O276" s="72">
        <f t="shared" si="6"/>
        <v>42917</v>
      </c>
      <c r="P276">
        <f>Lookup($A276, Students!$A$4:$A$1016,Students!$Q$4:$Q$1016)</f>
        <v>117</v>
      </c>
      <c r="U276" s="71">
        <f>Lookup($A276, Students!$A$4:$A$1016,Students!$G$4:$G$1016)</f>
        <v>42628</v>
      </c>
      <c r="V276" s="76">
        <f t="shared" si="7"/>
        <v>9</v>
      </c>
      <c r="W276" s="76">
        <f t="shared" si="8"/>
        <v>2016</v>
      </c>
      <c r="X276" s="81">
        <f>IF($U276="","-",U276+Timeframes!$B$3)</f>
        <v>42673</v>
      </c>
      <c r="Y276" s="82"/>
      <c r="Z276" s="17" t="str">
        <f t="shared" si="9"/>
        <v>-</v>
      </c>
      <c r="AA276" s="81">
        <f>IF($U276="","-",X276+Timeframes!$C$3)</f>
        <v>42718</v>
      </c>
      <c r="AB276" s="82"/>
      <c r="AC276" s="17" t="str">
        <f t="shared" si="10"/>
        <v>-</v>
      </c>
      <c r="AD276" s="81">
        <f>IF($U276="","-",AA276+Timeframes!$D$3)</f>
        <v>42778</v>
      </c>
      <c r="AE276" s="82"/>
      <c r="AF276" s="17" t="str">
        <f t="shared" si="1"/>
        <v>-</v>
      </c>
      <c r="AG276" s="81">
        <f>IF($U276="","-",AD276+Timeframes!$E$3)</f>
        <v>42838</v>
      </c>
      <c r="AH276" s="82"/>
      <c r="AI276" s="17" t="str">
        <f t="shared" si="2"/>
        <v>-</v>
      </c>
      <c r="AJ276" s="81">
        <f>IF($U276="","-",AG276+Timeframes!$F$3)</f>
        <v>43018</v>
      </c>
      <c r="AK276" s="82"/>
      <c r="AL276" s="17" t="str">
        <f t="shared" si="3"/>
        <v>-</v>
      </c>
      <c r="AM276" s="81">
        <f>IF($U276="","-",AJ276+Timeframes!$G$3)</f>
        <v>43198</v>
      </c>
      <c r="AN276" s="82"/>
      <c r="AO276" s="17" t="str">
        <f t="shared" si="4"/>
        <v>-</v>
      </c>
      <c r="AP276" s="81">
        <f>IF($U276="","-",AM276+Timeframes!$H$3)</f>
        <v>43378</v>
      </c>
      <c r="AQ276" s="82"/>
      <c r="AR276" s="82"/>
    </row>
    <row r="277" ht="15.75" customHeight="1">
      <c r="A277" s="36">
        <v>276.0</v>
      </c>
      <c r="B277" s="36" t="str">
        <f>LOOKUP($A277,Students!$A$4:$A$1016,Students!$C$4:$C$1016)</f>
        <v>Veronica</v>
      </c>
      <c r="C277" s="36" t="str">
        <f>LOOKUP($A277,Students!$A$4:$A$1016,Students!$D$4:$D$1016)</f>
        <v/>
      </c>
      <c r="D277" s="36" t="str">
        <f>LOOKUP($A277,Students!$A$4:$A$1016,Students!$E$4:$E$1016)</f>
        <v>Agrawal</v>
      </c>
      <c r="E277" s="36" t="str">
        <f>LOOKUP($A277,Students!$A$4:$A1277,Students!$F$4:$F$1016)</f>
        <v/>
      </c>
      <c r="F277" s="49"/>
      <c r="G277" t="str">
        <f t="shared" si="5"/>
        <v>Veronica Agrawal</v>
      </c>
      <c r="H277" t="str">
        <f>Lookup($A277, Students!$A$4:$A$1016,Students!$K$4:$K$1016)</f>
        <v>Issaquah</v>
      </c>
      <c r="I277" s="54" t="str">
        <f>Lookup($A277, Students!$A$4:$A$1016,Students!$H$4:$H1277)</f>
        <v>Active</v>
      </c>
      <c r="J277" s="54" t="str">
        <f>Lookup($A277, Students!$A$4:$A$1016,Students!$O$4:$O$1016)</f>
        <v>Child</v>
      </c>
      <c r="K277" s="117" t="str">
        <f>Lookup($A277, Students!$A$4:$A$1016,Students!$N$4:$N$1016)</f>
        <v>1D</v>
      </c>
      <c r="L277" t="str">
        <f>Lookup($A277, Students!$A$4:$A$1016,Students!$M$4:$M$1016)</f>
        <v>WB</v>
      </c>
      <c r="M277" t="str">
        <f>Lookup($A277, Students!$A$4:$A$1016,Students!$AT$4:$AT$1016)</f>
        <v/>
      </c>
      <c r="N277" s="71">
        <f>Lookup($A277, Students!$A$4:$A$1016,Students!$P$4:$P$1016)</f>
        <v>39966</v>
      </c>
      <c r="O277" s="72">
        <f t="shared" si="6"/>
        <v>42917</v>
      </c>
      <c r="P277">
        <f>Lookup($A277, Students!$A$4:$A$1016,Students!$Q$4:$Q$1016)</f>
        <v>8</v>
      </c>
      <c r="U277" s="71">
        <f>Lookup($A277, Students!$A$4:$A$1016,Students!$G$4:$G$1016)</f>
        <v>42628</v>
      </c>
      <c r="V277" s="76">
        <f t="shared" si="7"/>
        <v>9</v>
      </c>
      <c r="W277" s="76">
        <f t="shared" si="8"/>
        <v>2016</v>
      </c>
      <c r="X277" s="81">
        <f>IF($U277="","-",U277+Timeframes!$B$3)</f>
        <v>42673</v>
      </c>
      <c r="Y277" s="82"/>
      <c r="Z277" s="17" t="str">
        <f t="shared" si="9"/>
        <v>-</v>
      </c>
      <c r="AA277" s="81">
        <f>IF($U277="","-",X277+Timeframes!$C$3)</f>
        <v>42718</v>
      </c>
      <c r="AB277" s="82"/>
      <c r="AC277" s="17" t="str">
        <f t="shared" si="10"/>
        <v>-</v>
      </c>
      <c r="AD277" s="81">
        <f>IF($U277="","-",AA277+Timeframes!$D$3)</f>
        <v>42778</v>
      </c>
      <c r="AE277" s="82"/>
      <c r="AF277" s="17" t="str">
        <f t="shared" si="1"/>
        <v>-</v>
      </c>
      <c r="AG277" s="81">
        <f>IF($U277="","-",AD277+Timeframes!$E$3)</f>
        <v>42838</v>
      </c>
      <c r="AH277" s="82"/>
      <c r="AI277" s="17" t="str">
        <f t="shared" si="2"/>
        <v>-</v>
      </c>
      <c r="AJ277" s="81">
        <f>IF($U277="","-",AG277+Timeframes!$F$3)</f>
        <v>43018</v>
      </c>
      <c r="AK277" s="82"/>
      <c r="AL277" s="17" t="str">
        <f t="shared" si="3"/>
        <v>-</v>
      </c>
      <c r="AM277" s="81">
        <f>IF($U277="","-",AJ277+Timeframes!$G$3)</f>
        <v>43198</v>
      </c>
      <c r="AN277" s="82"/>
      <c r="AO277" s="17" t="str">
        <f t="shared" si="4"/>
        <v>-</v>
      </c>
      <c r="AP277" s="81">
        <f>IF($U277="","-",AM277+Timeframes!$H$3)</f>
        <v>43378</v>
      </c>
      <c r="AQ277" s="82"/>
      <c r="AR277" s="82"/>
    </row>
    <row r="278" ht="15.75" customHeight="1">
      <c r="A278" s="36">
        <v>277.0</v>
      </c>
      <c r="B278" s="36" t="str">
        <f>LOOKUP($A278,Students!$A$4:$A$1016,Students!$C$4:$C$1016)</f>
        <v>Zachary</v>
      </c>
      <c r="C278" s="36" t="str">
        <f>LOOKUP($A278,Students!$A$4:$A$1016,Students!$D$4:$D$1016)</f>
        <v/>
      </c>
      <c r="D278" s="36" t="str">
        <f>LOOKUP($A278,Students!$A$4:$A$1016,Students!$E$4:$E$1016)</f>
        <v>Frisbie</v>
      </c>
      <c r="E278" s="36" t="str">
        <f>LOOKUP($A278,Students!$A$4:$A1278,Students!$F$4:$F$1016)</f>
        <v/>
      </c>
      <c r="F278" s="49"/>
      <c r="G278" t="str">
        <f t="shared" si="5"/>
        <v>Zachary Frisbie</v>
      </c>
      <c r="H278" t="str">
        <f>Lookup($A278, Students!$A$4:$A$1016,Students!$K$4:$K$1016)</f>
        <v>Issaquah</v>
      </c>
      <c r="I278" s="54" t="str">
        <f>Lookup($A278, Students!$A$4:$A$1016,Students!$H$4:$H1278)</f>
        <v>Active</v>
      </c>
      <c r="J278" s="54" t="str">
        <f>Lookup($A278, Students!$A$4:$A$1016,Students!$O$4:$O$1016)</f>
        <v>Child</v>
      </c>
      <c r="K278" s="117" t="str">
        <f>Lookup($A278, Students!$A$4:$A$1016,Students!$N$4:$N$1016)</f>
        <v>1D</v>
      </c>
      <c r="L278" t="str">
        <f>Lookup($A278, Students!$A$4:$A$1016,Students!$M$4:$M$1016)</f>
        <v>1S</v>
      </c>
      <c r="M278" t="str">
        <f>Lookup($A278, Students!$A$4:$A$1016,Students!$AT$4:$AT$1016)</f>
        <v/>
      </c>
      <c r="N278" s="71">
        <f>Lookup($A278, Students!$A$4:$A$1016,Students!$P$4:$P$1016)</f>
        <v>40714</v>
      </c>
      <c r="O278" s="72">
        <f t="shared" si="6"/>
        <v>42917</v>
      </c>
      <c r="P278">
        <f>Lookup($A278, Students!$A$4:$A$1016,Students!$Q$4:$Q$1016)</f>
        <v>6</v>
      </c>
      <c r="U278" s="71">
        <f>Lookup($A278, Students!$A$4:$A$1016,Students!$G$4:$G$1016)</f>
        <v>42628</v>
      </c>
      <c r="V278" s="76">
        <f t="shared" si="7"/>
        <v>9</v>
      </c>
      <c r="W278" s="76">
        <f t="shared" si="8"/>
        <v>2016</v>
      </c>
      <c r="X278" s="81">
        <f>IF($U278="","-",U278+Timeframes!$B$3)</f>
        <v>42673</v>
      </c>
      <c r="Y278" s="82"/>
      <c r="Z278" s="17" t="str">
        <f t="shared" si="9"/>
        <v>-</v>
      </c>
      <c r="AA278" s="81">
        <f>IF($U278="","-",X278+Timeframes!$C$3)</f>
        <v>42718</v>
      </c>
      <c r="AB278" s="82"/>
      <c r="AC278" s="17" t="str">
        <f t="shared" si="10"/>
        <v>-</v>
      </c>
      <c r="AD278" s="81">
        <f>IF($U278="","-",AA278+Timeframes!$D$3)</f>
        <v>42778</v>
      </c>
      <c r="AE278" s="82"/>
      <c r="AF278" s="17" t="str">
        <f t="shared" si="1"/>
        <v>-</v>
      </c>
      <c r="AG278" s="81">
        <f>IF($U278="","-",AD278+Timeframes!$E$3)</f>
        <v>42838</v>
      </c>
      <c r="AH278" s="82"/>
      <c r="AI278" s="17" t="str">
        <f t="shared" si="2"/>
        <v>-</v>
      </c>
      <c r="AJ278" s="81">
        <f>IF($U278="","-",AG278+Timeframes!$F$3)</f>
        <v>43018</v>
      </c>
      <c r="AK278" s="82"/>
      <c r="AL278" s="17" t="str">
        <f t="shared" si="3"/>
        <v>-</v>
      </c>
      <c r="AM278" s="81">
        <f>IF($U278="","-",AJ278+Timeframes!$G$3)</f>
        <v>43198</v>
      </c>
      <c r="AN278" s="82"/>
      <c r="AO278" s="17" t="str">
        <f t="shared" si="4"/>
        <v>-</v>
      </c>
      <c r="AP278" s="81">
        <f>IF($U278="","-",AM278+Timeframes!$H$3)</f>
        <v>43378</v>
      </c>
      <c r="AQ278" s="82"/>
      <c r="AR278" s="82"/>
    </row>
    <row r="279" ht="15.75" customHeight="1">
      <c r="A279" s="36">
        <v>278.0</v>
      </c>
      <c r="B279" s="36" t="str">
        <f>LOOKUP($A279,Students!$A$4:$A$1016,Students!$C$4:$C$1016)</f>
        <v>Zoey</v>
      </c>
      <c r="C279" s="36" t="str">
        <f>LOOKUP($A279,Students!$A$4:$A$1016,Students!$D$4:$D$1016)</f>
        <v/>
      </c>
      <c r="D279" s="36" t="str">
        <f>LOOKUP($A279,Students!$A$4:$A$1016,Students!$E$4:$E$1016)</f>
        <v>Lambert</v>
      </c>
      <c r="E279" s="36" t="str">
        <f>LOOKUP($A279,Students!$A$4:$A1279,Students!$F$4:$F$1016)</f>
        <v/>
      </c>
      <c r="F279" s="49"/>
      <c r="G279" t="str">
        <f t="shared" si="5"/>
        <v>Zoey Lambert</v>
      </c>
      <c r="H279" t="str">
        <f>Lookup($A279, Students!$A$4:$A$1016,Students!$K$4:$K$1016)</f>
        <v>Issaquah</v>
      </c>
      <c r="I279" s="54" t="str">
        <f>Lookup($A279, Students!$A$4:$A$1016,Students!$H$4:$H1279)</f>
        <v>Active</v>
      </c>
      <c r="J279" s="54" t="str">
        <f>Lookup($A279, Students!$A$4:$A$1016,Students!$O$4:$O$1016)</f>
        <v>Junior</v>
      </c>
      <c r="K279" s="117" t="str">
        <f>Lookup($A279, Students!$A$4:$A$1016,Students!$N$4:$N$1016)</f>
        <v>1D</v>
      </c>
      <c r="L279" t="str">
        <f>Lookup($A279, Students!$A$4:$A$1016,Students!$M$4:$M$1016)</f>
        <v>WB</v>
      </c>
      <c r="M279" t="str">
        <f>Lookup($A279, Students!$A$4:$A$1016,Students!$AT$4:$AT$1016)</f>
        <v/>
      </c>
      <c r="N279" s="71">
        <f>Lookup($A279, Students!$A$4:$A$1016,Students!$P$4:$P$1016)</f>
        <v>37712</v>
      </c>
      <c r="O279" s="72">
        <f t="shared" si="6"/>
        <v>42917</v>
      </c>
      <c r="P279">
        <f>Lookup($A279, Students!$A$4:$A$1016,Students!$Q$4:$Q$1016)</f>
        <v>14</v>
      </c>
      <c r="U279" s="71">
        <f>Lookup($A279, Students!$A$4:$A$1016,Students!$G$4:$G$1016)</f>
        <v>42614</v>
      </c>
      <c r="V279" s="76">
        <f t="shared" si="7"/>
        <v>9</v>
      </c>
      <c r="W279" s="76">
        <f t="shared" si="8"/>
        <v>2016</v>
      </c>
      <c r="X279" s="81">
        <f>IF($U279="","-",U279+Timeframes!$B$3)</f>
        <v>42659</v>
      </c>
      <c r="Y279" s="82"/>
      <c r="Z279" s="17" t="str">
        <f t="shared" si="9"/>
        <v>-</v>
      </c>
      <c r="AA279" s="81">
        <f>IF($U279="","-",X279+Timeframes!$C$3)</f>
        <v>42704</v>
      </c>
      <c r="AB279" s="82"/>
      <c r="AC279" s="17" t="str">
        <f t="shared" si="10"/>
        <v>-</v>
      </c>
      <c r="AD279" s="81">
        <f>IF($U279="","-",AA279+Timeframes!$D$3)</f>
        <v>42764</v>
      </c>
      <c r="AE279" s="82"/>
      <c r="AF279" s="17" t="str">
        <f t="shared" si="1"/>
        <v>-</v>
      </c>
      <c r="AG279" s="81">
        <f>IF($U279="","-",AD279+Timeframes!$E$3)</f>
        <v>42824</v>
      </c>
      <c r="AH279" s="82"/>
      <c r="AI279" s="17" t="str">
        <f t="shared" si="2"/>
        <v>-</v>
      </c>
      <c r="AJ279" s="81">
        <f>IF($U279="","-",AG279+Timeframes!$F$3)</f>
        <v>43004</v>
      </c>
      <c r="AK279" s="82"/>
      <c r="AL279" s="17" t="str">
        <f t="shared" si="3"/>
        <v>-</v>
      </c>
      <c r="AM279" s="81">
        <f>IF($U279="","-",AJ279+Timeframes!$G$3)</f>
        <v>43184</v>
      </c>
      <c r="AN279" s="82"/>
      <c r="AO279" s="17" t="str">
        <f t="shared" si="4"/>
        <v>-</v>
      </c>
      <c r="AP279" s="81">
        <f>IF($U279="","-",AM279+Timeframes!$H$3)</f>
        <v>43364</v>
      </c>
      <c r="AQ279" s="82"/>
      <c r="AR279" s="82"/>
    </row>
    <row r="280" ht="15.75" customHeight="1">
      <c r="A280" s="36">
        <v>279.0</v>
      </c>
      <c r="B280" s="36" t="str">
        <f>LOOKUP($A280,Students!$A$4:$A$1016,Students!$C$4:$C$1016)</f>
        <v>Mikhail</v>
      </c>
      <c r="C280" s="36" t="str">
        <f>LOOKUP($A280,Students!$A$4:$A$1016,Students!$D$4:$D$1016)</f>
        <v/>
      </c>
      <c r="D280" s="36" t="str">
        <f>LOOKUP($A280,Students!$A$4:$A$1016,Students!$E$4:$E$1016)</f>
        <v>Sevostyanov</v>
      </c>
      <c r="E280" s="36" t="str">
        <f>LOOKUP($A280,Students!$A$4:$A1280,Students!$F$4:$F$1016)</f>
        <v/>
      </c>
      <c r="F280" s="49"/>
      <c r="G280" t="str">
        <f t="shared" si="5"/>
        <v>Mikhail Sevostyanov</v>
      </c>
      <c r="H280" t="str">
        <f>Lookup($A280, Students!$A$4:$A$1016,Students!$K$4:$K$1016)</f>
        <v>Kirkland</v>
      </c>
      <c r="I280" s="54" t="str">
        <f>Lookup($A280, Students!$A$4:$A$1016,Students!$H$4:$H1280)</f>
        <v>Active</v>
      </c>
      <c r="J280" s="54" t="str">
        <f>Lookup($A280, Students!$A$4:$A$1016,Students!$O$4:$O$1016)</f>
        <v>Child</v>
      </c>
      <c r="K280" s="117" t="str">
        <f>Lookup($A280, Students!$A$4:$A$1016,Students!$N$4:$N$1016)</f>
        <v>1D</v>
      </c>
      <c r="L280" t="str">
        <f>Lookup($A280, Students!$A$4:$A$1016,Students!$M$4:$M$1016)</f>
        <v>1S</v>
      </c>
      <c r="M280" t="str">
        <f>Lookup($A280, Students!$A$4:$A$1016,Students!$AT$4:$AT$1016)</f>
        <v>student</v>
      </c>
      <c r="N280" s="71">
        <f>Lookup($A280, Students!$A$4:$A$1016,Students!$P$4:$P$1016)</f>
        <v>40891</v>
      </c>
      <c r="O280" s="72">
        <f t="shared" si="6"/>
        <v>42917</v>
      </c>
      <c r="P280">
        <f>Lookup($A280, Students!$A$4:$A$1016,Students!$Q$4:$Q$1016)</f>
        <v>5</v>
      </c>
      <c r="U280" s="71">
        <f>Lookup($A280, Students!$A$4:$A$1016,Students!$G$4:$G$1016)</f>
        <v>42660</v>
      </c>
      <c r="V280" s="76">
        <f t="shared" si="7"/>
        <v>10</v>
      </c>
      <c r="W280" s="76">
        <f t="shared" si="8"/>
        <v>2016</v>
      </c>
      <c r="X280" s="81">
        <f>IF($U280="","-",U280+Timeframes!$B$3)</f>
        <v>42705</v>
      </c>
      <c r="Y280" s="82"/>
      <c r="Z280" s="17" t="str">
        <f t="shared" si="9"/>
        <v>-</v>
      </c>
      <c r="AA280" s="81">
        <f>IF($U280="","-",X280+Timeframes!$C$3)</f>
        <v>42750</v>
      </c>
      <c r="AB280" s="82"/>
      <c r="AC280" s="17" t="str">
        <f t="shared" si="10"/>
        <v>-</v>
      </c>
      <c r="AD280" s="81">
        <f>IF($U280="","-",AA280+Timeframes!$D$3)</f>
        <v>42810</v>
      </c>
      <c r="AE280" s="82"/>
      <c r="AF280" s="17" t="str">
        <f t="shared" si="1"/>
        <v>-</v>
      </c>
      <c r="AG280" s="81">
        <f>IF($U280="","-",AD280+Timeframes!$E$3)</f>
        <v>42870</v>
      </c>
      <c r="AH280" s="82"/>
      <c r="AI280" s="17" t="str">
        <f t="shared" si="2"/>
        <v>-</v>
      </c>
      <c r="AJ280" s="81">
        <f>IF($U280="","-",AG280+Timeframes!$F$3)</f>
        <v>43050</v>
      </c>
      <c r="AK280" s="82"/>
      <c r="AL280" s="17" t="str">
        <f t="shared" si="3"/>
        <v>-</v>
      </c>
      <c r="AM280" s="81">
        <f>IF($U280="","-",AJ280+Timeframes!$G$3)</f>
        <v>43230</v>
      </c>
      <c r="AN280" s="82"/>
      <c r="AO280" s="17" t="str">
        <f t="shared" si="4"/>
        <v>-</v>
      </c>
      <c r="AP280" s="81">
        <f>IF($U280="","-",AM280+Timeframes!$H$3)</f>
        <v>43410</v>
      </c>
      <c r="AQ280" s="82"/>
      <c r="AR280" s="82"/>
    </row>
    <row r="281" ht="15.75" customHeight="1">
      <c r="A281" s="36">
        <v>280.0</v>
      </c>
      <c r="B281" s="36" t="str">
        <f>LOOKUP($A281,Students!$A$4:$A$1016,Students!$C$4:$C$1016)</f>
        <v>Vanessa</v>
      </c>
      <c r="C281" s="36" t="str">
        <f>LOOKUP($A281,Students!$A$4:$A$1016,Students!$D$4:$D$1016)</f>
        <v/>
      </c>
      <c r="D281" s="36" t="str">
        <f>LOOKUP($A281,Students!$A$4:$A$1016,Students!$E$4:$E$1016)</f>
        <v>Green</v>
      </c>
      <c r="E281" s="36" t="str">
        <f>LOOKUP($A281,Students!$A$4:$A1281,Students!$F$4:$F$1016)</f>
        <v/>
      </c>
      <c r="F281" s="49"/>
      <c r="G281" t="str">
        <f t="shared" si="5"/>
        <v>Vanessa Green</v>
      </c>
      <c r="H281" t="str">
        <f>Lookup($A281, Students!$A$4:$A$1016,Students!$K$4:$K$1016)</f>
        <v>Redmond</v>
      </c>
      <c r="I281" s="54" t="str">
        <f>Lookup($A281, Students!$A$4:$A$1016,Students!$H$4:$H1281)</f>
        <v>Inactive</v>
      </c>
      <c r="J281" s="54" t="str">
        <f>Lookup($A281, Students!$A$4:$A$1016,Students!$O$4:$O$1016)</f>
        <v>Adult</v>
      </c>
      <c r="K281" s="117" t="str">
        <f>Lookup($A281, Students!$A$4:$A$1016,Students!$N$4:$N$1016)</f>
        <v>1D</v>
      </c>
      <c r="L281" t="str">
        <f>Lookup($A281, Students!$A$4:$A$1016,Students!$M$4:$M$1016)</f>
        <v>WB</v>
      </c>
      <c r="M281" t="str">
        <f>Lookup($A281, Students!$A$4:$A$1016,Students!$AT$4:$AT$1016)</f>
        <v/>
      </c>
      <c r="N281" s="71">
        <f>Lookup($A281, Students!$A$4:$A$1016,Students!$P$4:$P$1016)</f>
        <v>27121</v>
      </c>
      <c r="O281" s="72">
        <f t="shared" si="6"/>
        <v>42917</v>
      </c>
      <c r="P281">
        <f>Lookup($A281, Students!$A$4:$A$1016,Students!$Q$4:$Q$1016)</f>
        <v>43</v>
      </c>
      <c r="U281" s="71">
        <f>Lookup($A281, Students!$A$4:$A$1016,Students!$G$4:$G$1016)</f>
        <v>42641</v>
      </c>
      <c r="V281" s="76">
        <f t="shared" si="7"/>
        <v>9</v>
      </c>
      <c r="W281" s="76">
        <f t="shared" si="8"/>
        <v>2016</v>
      </c>
      <c r="X281" s="81">
        <f>IF($U281="","-",U281+Timeframes!$B$3)</f>
        <v>42686</v>
      </c>
      <c r="Y281" s="82"/>
      <c r="Z281" s="17" t="str">
        <f t="shared" si="9"/>
        <v>-</v>
      </c>
      <c r="AA281" s="81">
        <f>IF($U281="","-",X281+Timeframes!$C$3)</f>
        <v>42731</v>
      </c>
      <c r="AB281" s="82"/>
      <c r="AC281" s="17" t="str">
        <f t="shared" si="10"/>
        <v>-</v>
      </c>
      <c r="AD281" s="81">
        <f>IF($U281="","-",AA281+Timeframes!$D$3)</f>
        <v>42791</v>
      </c>
      <c r="AE281" s="82"/>
      <c r="AF281" s="17" t="str">
        <f t="shared" si="1"/>
        <v>-</v>
      </c>
      <c r="AG281" s="81">
        <f>IF($U281="","-",AD281+Timeframes!$E$3)</f>
        <v>42851</v>
      </c>
      <c r="AH281" s="82"/>
      <c r="AI281" s="17" t="str">
        <f t="shared" si="2"/>
        <v>-</v>
      </c>
      <c r="AJ281" s="81">
        <f>IF($U281="","-",AG281+Timeframes!$F$3)</f>
        <v>43031</v>
      </c>
      <c r="AK281" s="82"/>
      <c r="AL281" s="17" t="str">
        <f t="shared" si="3"/>
        <v>-</v>
      </c>
      <c r="AM281" s="81">
        <f>IF($U281="","-",AJ281+Timeframes!$G$3)</f>
        <v>43211</v>
      </c>
      <c r="AN281" s="82"/>
      <c r="AO281" s="17" t="str">
        <f t="shared" si="4"/>
        <v>-</v>
      </c>
      <c r="AP281" s="81">
        <f>IF($U281="","-",AM281+Timeframes!$H$3)</f>
        <v>43391</v>
      </c>
      <c r="AQ281" s="82"/>
      <c r="AR281" s="82"/>
    </row>
    <row r="282" ht="15.75" customHeight="1">
      <c r="A282" s="36">
        <v>281.0</v>
      </c>
      <c r="B282" s="36" t="str">
        <f>LOOKUP($A282,Students!$A$4:$A$1016,Students!$C$4:$C$1016)</f>
        <v>Silas </v>
      </c>
      <c r="C282" s="36" t="str">
        <f>LOOKUP($A282,Students!$A$4:$A$1016,Students!$D$4:$D$1016)</f>
        <v/>
      </c>
      <c r="D282" s="36" t="str">
        <f>LOOKUP($A282,Students!$A$4:$A$1016,Students!$E$4:$E$1016)</f>
        <v>Jones</v>
      </c>
      <c r="E282" s="36" t="str">
        <f>LOOKUP($A282,Students!$A$4:$A1282,Students!$F$4:$F$1016)</f>
        <v/>
      </c>
      <c r="F282" s="49"/>
      <c r="G282" t="str">
        <f t="shared" si="5"/>
        <v>Silas  Jones</v>
      </c>
      <c r="H282" t="str">
        <f>Lookup($A282, Students!$A$4:$A$1016,Students!$K$4:$K$1016)</f>
        <v>Redmond</v>
      </c>
      <c r="I282" s="54" t="str">
        <f>Lookup($A282, Students!$A$4:$A$1016,Students!$H$4:$H1282)</f>
        <v>Dropped</v>
      </c>
      <c r="J282" s="54" t="str">
        <f>Lookup($A282, Students!$A$4:$A$1016,Students!$O$4:$O$1016)</f>
        <v>Child</v>
      </c>
      <c r="K282" s="117" t="str">
        <f>Lookup($A282, Students!$A$4:$A$1016,Students!$N$4:$N$1016)</f>
        <v>1D</v>
      </c>
      <c r="L282" t="str">
        <f>Lookup($A282, Students!$A$4:$A$1016,Students!$M$4:$M$1016)</f>
        <v>WB</v>
      </c>
      <c r="M282" t="str">
        <f>Lookup($A282, Students!$A$4:$A$1016,Students!$AT$4:$AT$1016)</f>
        <v/>
      </c>
      <c r="N282" s="71">
        <f>Lookup($A282, Students!$A$4:$A$1016,Students!$P$4:$P$1016)</f>
        <v>40462</v>
      </c>
      <c r="O282" s="72">
        <f t="shared" si="6"/>
        <v>42917</v>
      </c>
      <c r="P282">
        <f>Lookup($A282, Students!$A$4:$A$1016,Students!$Q$4:$Q$1016)</f>
        <v>6</v>
      </c>
      <c r="U282" s="71">
        <f>Lookup($A282, Students!$A$4:$A$1016,Students!$G$4:$G$1016)</f>
        <v>42661</v>
      </c>
      <c r="V282" s="76">
        <f t="shared" si="7"/>
        <v>10</v>
      </c>
      <c r="W282" s="76">
        <f t="shared" si="8"/>
        <v>2016</v>
      </c>
      <c r="X282" s="81">
        <f>IF($U282="","-",U282+Timeframes!$B$3)</f>
        <v>42706</v>
      </c>
      <c r="Y282" s="82"/>
      <c r="Z282" s="17" t="str">
        <f t="shared" si="9"/>
        <v>-</v>
      </c>
      <c r="AA282" s="81">
        <f>IF($U282="","-",X282+Timeframes!$C$3)</f>
        <v>42751</v>
      </c>
      <c r="AB282" s="82"/>
      <c r="AC282" s="17" t="str">
        <f t="shared" si="10"/>
        <v>-</v>
      </c>
      <c r="AD282" s="81">
        <f>IF($U282="","-",AA282+Timeframes!$D$3)</f>
        <v>42811</v>
      </c>
      <c r="AE282" s="82"/>
      <c r="AF282" s="17" t="str">
        <f t="shared" si="1"/>
        <v>-</v>
      </c>
      <c r="AG282" s="81">
        <f>IF($U282="","-",AD282+Timeframes!$E$3)</f>
        <v>42871</v>
      </c>
      <c r="AH282" s="82"/>
      <c r="AI282" s="17" t="str">
        <f t="shared" si="2"/>
        <v>-</v>
      </c>
      <c r="AJ282" s="81">
        <f>IF($U282="","-",AG282+Timeframes!$F$3)</f>
        <v>43051</v>
      </c>
      <c r="AK282" s="82"/>
      <c r="AL282" s="17" t="str">
        <f t="shared" si="3"/>
        <v>-</v>
      </c>
      <c r="AM282" s="81">
        <f>IF($U282="","-",AJ282+Timeframes!$G$3)</f>
        <v>43231</v>
      </c>
      <c r="AN282" s="82"/>
      <c r="AO282" s="17" t="str">
        <f t="shared" si="4"/>
        <v>-</v>
      </c>
      <c r="AP282" s="81">
        <f>IF($U282="","-",AM282+Timeframes!$H$3)</f>
        <v>43411</v>
      </c>
      <c r="AQ282" s="82"/>
      <c r="AR282" s="82"/>
    </row>
    <row r="283" ht="15.75" customHeight="1">
      <c r="A283" s="36">
        <v>282.0</v>
      </c>
      <c r="B283" s="36" t="str">
        <f>LOOKUP($A283,Students!$A$4:$A$1016,Students!$C$4:$C$1016)</f>
        <v>Kristina </v>
      </c>
      <c r="C283" s="36" t="str">
        <f>LOOKUP($A283,Students!$A$4:$A$1016,Students!$D$4:$D$1016)</f>
        <v/>
      </c>
      <c r="D283" s="36" t="str">
        <f>LOOKUP($A283,Students!$A$4:$A$1016,Students!$E$4:$E$1016)</f>
        <v>Ustinova</v>
      </c>
      <c r="E283" s="36" t="str">
        <f>LOOKUP($A283,Students!$A$4:$A1283,Students!$F$4:$F$1016)</f>
        <v/>
      </c>
      <c r="F283" s="49"/>
      <c r="G283" t="str">
        <f t="shared" si="5"/>
        <v>Kristina  Ustinova</v>
      </c>
      <c r="H283" t="str">
        <f>Lookup($A283, Students!$A$4:$A$1016,Students!$K$4:$K$1016)</f>
        <v>Redmond</v>
      </c>
      <c r="I283" s="54" t="str">
        <f>Lookup($A283, Students!$A$4:$A$1016,Students!$H$4:$H1283)</f>
        <v>Active</v>
      </c>
      <c r="J283" s="54" t="str">
        <f>Lookup($A283, Students!$A$4:$A$1016,Students!$O$4:$O$1016)</f>
        <v>Child</v>
      </c>
      <c r="K283" s="117" t="str">
        <f>Lookup($A283, Students!$A$4:$A$1016,Students!$N$4:$N$1016)</f>
        <v>1D</v>
      </c>
      <c r="L283" t="str">
        <f>Lookup($A283, Students!$A$4:$A$1016,Students!$M$4:$M$1016)</f>
        <v>WB</v>
      </c>
      <c r="M283" t="str">
        <f>Lookup($A283, Students!$A$4:$A$1016,Students!$AT$4:$AT$1016)</f>
        <v/>
      </c>
      <c r="N283" s="71">
        <f>Lookup($A283, Students!$A$4:$A$1016,Students!$P$4:$P$1016)</f>
        <v>40163</v>
      </c>
      <c r="O283" s="72">
        <f t="shared" si="6"/>
        <v>42917</v>
      </c>
      <c r="P283">
        <f>Lookup($A283, Students!$A$4:$A$1016,Students!$Q$4:$Q$1016)</f>
        <v>7</v>
      </c>
      <c r="U283" s="71">
        <f>Lookup($A283, Students!$A$4:$A$1016,Students!$G$4:$G$1016)</f>
        <v>42648</v>
      </c>
      <c r="V283" s="76">
        <f t="shared" si="7"/>
        <v>10</v>
      </c>
      <c r="W283" s="76">
        <f t="shared" si="8"/>
        <v>2016</v>
      </c>
      <c r="X283" s="81">
        <f>IF($U283="","-",U283+Timeframes!$B$3)</f>
        <v>42693</v>
      </c>
      <c r="Y283" s="82"/>
      <c r="Z283" s="17" t="str">
        <f t="shared" si="9"/>
        <v>-</v>
      </c>
      <c r="AA283" s="81">
        <f>IF($U283="","-",X283+Timeframes!$C$3)</f>
        <v>42738</v>
      </c>
      <c r="AB283" s="82"/>
      <c r="AC283" s="17" t="str">
        <f t="shared" si="10"/>
        <v>-</v>
      </c>
      <c r="AD283" s="81">
        <f>IF($U283="","-",AA283+Timeframes!$D$3)</f>
        <v>42798</v>
      </c>
      <c r="AE283" s="82"/>
      <c r="AF283" s="17" t="str">
        <f t="shared" si="1"/>
        <v>-</v>
      </c>
      <c r="AG283" s="81">
        <f>IF($U283="","-",AD283+Timeframes!$E$3)</f>
        <v>42858</v>
      </c>
      <c r="AH283" s="82"/>
      <c r="AI283" s="17" t="str">
        <f t="shared" si="2"/>
        <v>-</v>
      </c>
      <c r="AJ283" s="81">
        <f>IF($U283="","-",AG283+Timeframes!$F$3)</f>
        <v>43038</v>
      </c>
      <c r="AK283" s="82"/>
      <c r="AL283" s="17" t="str">
        <f t="shared" si="3"/>
        <v>-</v>
      </c>
      <c r="AM283" s="81">
        <f>IF($U283="","-",AJ283+Timeframes!$G$3)</f>
        <v>43218</v>
      </c>
      <c r="AN283" s="82"/>
      <c r="AO283" s="17" t="str">
        <f t="shared" si="4"/>
        <v>-</v>
      </c>
      <c r="AP283" s="81">
        <f>IF($U283="","-",AM283+Timeframes!$H$3)</f>
        <v>43398</v>
      </c>
      <c r="AQ283" s="82"/>
      <c r="AR283" s="82"/>
    </row>
    <row r="284" ht="15.75" customHeight="1">
      <c r="A284" s="36">
        <v>283.0</v>
      </c>
      <c r="B284" s="36" t="str">
        <f>LOOKUP($A284,Students!$A$4:$A$1016,Students!$C$4:$C$1016)</f>
        <v>Emanuel</v>
      </c>
      <c r="C284" s="36" t="str">
        <f>LOOKUP($A284,Students!$A$4:$A$1016,Students!$D$4:$D$1016)</f>
        <v/>
      </c>
      <c r="D284" s="36" t="str">
        <f>LOOKUP($A284,Students!$A$4:$A$1016,Students!$E$4:$E$1016)</f>
        <v>Hertog</v>
      </c>
      <c r="E284" s="36" t="str">
        <f>LOOKUP($A284,Students!$A$4:$A1284,Students!$F$4:$F$1016)</f>
        <v/>
      </c>
      <c r="F284" s="49"/>
      <c r="G284" t="str">
        <f t="shared" si="5"/>
        <v>Emanuel Hertog</v>
      </c>
      <c r="H284" t="str">
        <f>Lookup($A284, Students!$A$4:$A$1016,Students!$K$4:$K$1016)</f>
        <v>Kirkland</v>
      </c>
      <c r="I284" s="54" t="str">
        <f>Lookup($A284, Students!$A$4:$A$1016,Students!$H$4:$H1284)</f>
        <v>Dropped</v>
      </c>
      <c r="J284" s="54" t="str">
        <f>Lookup($A284, Students!$A$4:$A$1016,Students!$O$4:$O$1016)</f>
        <v>Adult</v>
      </c>
      <c r="K284" s="117" t="str">
        <f>Lookup($A284, Students!$A$4:$A$1016,Students!$N$4:$N$1016)</f>
        <v>1D</v>
      </c>
      <c r="L284" t="str">
        <f>Lookup($A284, Students!$A$4:$A$1016,Students!$M$4:$M$1016)</f>
        <v>WB</v>
      </c>
      <c r="M284" t="str">
        <f>Lookup($A284, Students!$A$4:$A$1016,Students!$AT$4:$AT$1016)</f>
        <v>Electrical</v>
      </c>
      <c r="N284" s="71">
        <f>Lookup($A284, Students!$A$4:$A$1016,Students!$P$4:$P$1016)</f>
        <v>27123</v>
      </c>
      <c r="O284" s="72">
        <f t="shared" si="6"/>
        <v>42917</v>
      </c>
      <c r="P284">
        <f>Lookup($A284, Students!$A$4:$A$1016,Students!$Q$4:$Q$1016)</f>
        <v>43</v>
      </c>
      <c r="U284" s="71">
        <f>Lookup($A284, Students!$A$4:$A$1016,Students!$G$4:$G$1016)</f>
        <v>42669</v>
      </c>
      <c r="V284" s="76">
        <f t="shared" si="7"/>
        <v>10</v>
      </c>
      <c r="W284" s="76">
        <f t="shared" si="8"/>
        <v>2016</v>
      </c>
      <c r="X284" s="81">
        <f>IF($U284="","-",U284+Timeframes!$B$3)</f>
        <v>42714</v>
      </c>
      <c r="Y284" s="82"/>
      <c r="Z284" s="17" t="str">
        <f t="shared" si="9"/>
        <v>-</v>
      </c>
      <c r="AA284" s="81">
        <f>IF($U284="","-",X284+Timeframes!$C$3)</f>
        <v>42759</v>
      </c>
      <c r="AB284" s="82"/>
      <c r="AC284" s="17" t="str">
        <f t="shared" si="10"/>
        <v>-</v>
      </c>
      <c r="AD284" s="81">
        <f>IF($U284="","-",AA284+Timeframes!$D$3)</f>
        <v>42819</v>
      </c>
      <c r="AE284" s="82"/>
      <c r="AF284" s="17" t="str">
        <f t="shared" si="1"/>
        <v>-</v>
      </c>
      <c r="AG284" s="81">
        <f>IF($U284="","-",AD284+Timeframes!$E$3)</f>
        <v>42879</v>
      </c>
      <c r="AH284" s="82"/>
      <c r="AI284" s="17" t="str">
        <f t="shared" si="2"/>
        <v>-</v>
      </c>
      <c r="AJ284" s="81">
        <f>IF($U284="","-",AG284+Timeframes!$F$3)</f>
        <v>43059</v>
      </c>
      <c r="AK284" s="82"/>
      <c r="AL284" s="17" t="str">
        <f t="shared" si="3"/>
        <v>-</v>
      </c>
      <c r="AM284" s="81">
        <f>IF($U284="","-",AJ284+Timeframes!$G$3)</f>
        <v>43239</v>
      </c>
      <c r="AN284" s="82"/>
      <c r="AO284" s="17" t="str">
        <f t="shared" si="4"/>
        <v>-</v>
      </c>
      <c r="AP284" s="81">
        <f>IF($U284="","-",AM284+Timeframes!$H$3)</f>
        <v>43419</v>
      </c>
      <c r="AQ284" s="82"/>
      <c r="AR284" s="82"/>
    </row>
    <row r="285" ht="15.75" customHeight="1">
      <c r="A285" s="36">
        <v>284.0</v>
      </c>
      <c r="B285" s="36" t="str">
        <f>LOOKUP($A285,Students!$A$4:$A$1016,Students!$C$4:$C$1016)</f>
        <v>Karishmma</v>
      </c>
      <c r="C285" s="36" t="str">
        <f>LOOKUP($A285,Students!$A$4:$A$1016,Students!$D$4:$D$1016)</f>
        <v/>
      </c>
      <c r="D285" s="36" t="str">
        <f>LOOKUP($A285,Students!$A$4:$A$1016,Students!$E$4:$E$1016)</f>
        <v>Suntheresen</v>
      </c>
      <c r="E285" s="36" t="str">
        <f>LOOKUP($A285,Students!$A$4:$A1285,Students!$F$4:$F$1016)</f>
        <v/>
      </c>
      <c r="F285" s="49"/>
      <c r="G285" t="str">
        <f t="shared" si="5"/>
        <v>Karishmma Suntheresen</v>
      </c>
      <c r="H285" t="str">
        <f>Lookup($A285, Students!$A$4:$A$1016,Students!$K$4:$K$1016)</f>
        <v>Kirkland</v>
      </c>
      <c r="I285" s="54" t="str">
        <f>Lookup($A285, Students!$A$4:$A$1016,Students!$H$4:$H1285)</f>
        <v>Dropped</v>
      </c>
      <c r="J285" s="54" t="str">
        <f>Lookup($A285, Students!$A$4:$A$1016,Students!$O$4:$O$1016)</f>
        <v>Junior</v>
      </c>
      <c r="K285" s="117" t="str">
        <f>Lookup($A285, Students!$A$4:$A$1016,Students!$N$4:$N$1016)</f>
        <v>1D</v>
      </c>
      <c r="L285" t="str">
        <f>Lookup($A285, Students!$A$4:$A$1016,Students!$M$4:$M$1016)</f>
        <v>WB</v>
      </c>
      <c r="M285" t="str">
        <f>Lookup($A285, Students!$A$4:$A$1016,Students!$AT$4:$AT$1016)</f>
        <v/>
      </c>
      <c r="N285" s="71">
        <f>Lookup($A285, Students!$A$4:$A$1016,Students!$P$4:$P$1016)</f>
        <v>38182</v>
      </c>
      <c r="O285" s="72">
        <f t="shared" si="6"/>
        <v>42917</v>
      </c>
      <c r="P285">
        <f>Lookup($A285, Students!$A$4:$A$1016,Students!$Q$4:$Q$1016)</f>
        <v>12</v>
      </c>
      <c r="U285" s="71">
        <f>Lookup($A285, Students!$A$4:$A$1016,Students!$G$4:$G$1016)</f>
        <v>42669</v>
      </c>
      <c r="V285" s="76">
        <f t="shared" si="7"/>
        <v>10</v>
      </c>
      <c r="W285" s="76">
        <f t="shared" si="8"/>
        <v>2016</v>
      </c>
      <c r="X285" s="81">
        <f>IF($U285="","-",U285+Timeframes!$B$3)</f>
        <v>42714</v>
      </c>
      <c r="Y285" s="82"/>
      <c r="Z285" s="17" t="str">
        <f t="shared" si="9"/>
        <v>-</v>
      </c>
      <c r="AA285" s="81">
        <f>IF($U285="","-",X285+Timeframes!$C$3)</f>
        <v>42759</v>
      </c>
      <c r="AB285" s="82"/>
      <c r="AC285" s="17" t="str">
        <f t="shared" si="10"/>
        <v>-</v>
      </c>
      <c r="AD285" s="81">
        <f>IF($U285="","-",AA285+Timeframes!$D$3)</f>
        <v>42819</v>
      </c>
      <c r="AE285" s="82"/>
      <c r="AF285" s="17" t="str">
        <f t="shared" si="1"/>
        <v>-</v>
      </c>
      <c r="AG285" s="81">
        <f>IF($U285="","-",AD285+Timeframes!$E$3)</f>
        <v>42879</v>
      </c>
      <c r="AH285" s="82"/>
      <c r="AI285" s="17" t="str">
        <f t="shared" si="2"/>
        <v>-</v>
      </c>
      <c r="AJ285" s="81">
        <f>IF($U285="","-",AG285+Timeframes!$F$3)</f>
        <v>43059</v>
      </c>
      <c r="AK285" s="82"/>
      <c r="AL285" s="17" t="str">
        <f t="shared" si="3"/>
        <v>-</v>
      </c>
      <c r="AM285" s="81">
        <f>IF($U285="","-",AJ285+Timeframes!$G$3)</f>
        <v>43239</v>
      </c>
      <c r="AN285" s="82"/>
      <c r="AO285" s="17" t="str">
        <f t="shared" si="4"/>
        <v>-</v>
      </c>
      <c r="AP285" s="81">
        <f>IF($U285="","-",AM285+Timeframes!$H$3)</f>
        <v>43419</v>
      </c>
      <c r="AQ285" s="82"/>
      <c r="AR285" s="82"/>
    </row>
    <row r="286" ht="15.75" customHeight="1">
      <c r="A286" s="36">
        <v>285.0</v>
      </c>
      <c r="B286" s="36" t="str">
        <f>LOOKUP($A286,Students!$A$4:$A$1016,Students!$C$4:$C$1016)</f>
        <v>Dharveen</v>
      </c>
      <c r="C286" s="36" t="str">
        <f>LOOKUP($A286,Students!$A$4:$A$1016,Students!$D$4:$D$1016)</f>
        <v/>
      </c>
      <c r="D286" s="36" t="str">
        <f>LOOKUP($A286,Students!$A$4:$A$1016,Students!$E$4:$E$1016)</f>
        <v>Suntheresen</v>
      </c>
      <c r="E286" s="36" t="str">
        <f>LOOKUP($A286,Students!$A$4:$A1286,Students!$F$4:$F$1016)</f>
        <v/>
      </c>
      <c r="F286" s="49"/>
      <c r="G286" t="str">
        <f t="shared" si="5"/>
        <v>Dharveen Suntheresen</v>
      </c>
      <c r="H286" t="str">
        <f>Lookup($A286, Students!$A$4:$A$1016,Students!$K$4:$K$1016)</f>
        <v>Kirkland</v>
      </c>
      <c r="I286" s="54" t="str">
        <f>Lookup($A286, Students!$A$4:$A$1016,Students!$H$4:$H1286)</f>
        <v>Dropped</v>
      </c>
      <c r="J286" s="54" t="str">
        <f>Lookup($A286, Students!$A$4:$A$1016,Students!$O$4:$O$1016)</f>
        <v>Junior</v>
      </c>
      <c r="K286" s="117" t="str">
        <f>Lookup($A286, Students!$A$4:$A$1016,Students!$N$4:$N$1016)</f>
        <v>1D</v>
      </c>
      <c r="L286" t="str">
        <f>Lookup($A286, Students!$A$4:$A$1016,Students!$M$4:$M$1016)</f>
        <v>WB</v>
      </c>
      <c r="M286" t="str">
        <f>Lookup($A286, Students!$A$4:$A$1016,Students!$AT$4:$AT$1016)</f>
        <v/>
      </c>
      <c r="N286" s="71">
        <f>Lookup($A286, Students!$A$4:$A$1016,Students!$P$4:$P$1016)</f>
        <v>39424</v>
      </c>
      <c r="O286" s="72">
        <f t="shared" si="6"/>
        <v>42917</v>
      </c>
      <c r="P286">
        <f>Lookup($A286, Students!$A$4:$A$1016,Students!$Q$4:$Q$1016)</f>
        <v>9</v>
      </c>
      <c r="U286" s="71">
        <f>Lookup($A286, Students!$A$4:$A$1016,Students!$G$4:$G$1016)</f>
        <v>42669</v>
      </c>
      <c r="V286" s="76">
        <f t="shared" si="7"/>
        <v>10</v>
      </c>
      <c r="W286" s="76">
        <f t="shared" si="8"/>
        <v>2016</v>
      </c>
      <c r="X286" s="81">
        <f>IF($U286="","-",U286+Timeframes!$B$3)</f>
        <v>42714</v>
      </c>
      <c r="Y286" s="82"/>
      <c r="Z286" s="17" t="str">
        <f t="shared" si="9"/>
        <v>-</v>
      </c>
      <c r="AA286" s="81">
        <f>IF($U286="","-",X286+Timeframes!$C$3)</f>
        <v>42759</v>
      </c>
      <c r="AB286" s="82"/>
      <c r="AC286" s="17" t="str">
        <f t="shared" si="10"/>
        <v>-</v>
      </c>
      <c r="AD286" s="81">
        <f>IF($U286="","-",AA286+Timeframes!$D$3)</f>
        <v>42819</v>
      </c>
      <c r="AE286" s="82"/>
      <c r="AF286" s="17" t="str">
        <f t="shared" si="1"/>
        <v>-</v>
      </c>
      <c r="AG286" s="81">
        <f>IF($U286="","-",AD286+Timeframes!$E$3)</f>
        <v>42879</v>
      </c>
      <c r="AH286" s="82"/>
      <c r="AI286" s="17" t="str">
        <f t="shared" si="2"/>
        <v>-</v>
      </c>
      <c r="AJ286" s="81">
        <f>IF($U286="","-",AG286+Timeframes!$F$3)</f>
        <v>43059</v>
      </c>
      <c r="AK286" s="82"/>
      <c r="AL286" s="17" t="str">
        <f t="shared" si="3"/>
        <v>-</v>
      </c>
      <c r="AM286" s="81">
        <f>IF($U286="","-",AJ286+Timeframes!$G$3)</f>
        <v>43239</v>
      </c>
      <c r="AN286" s="82"/>
      <c r="AO286" s="17" t="str">
        <f t="shared" si="4"/>
        <v>-</v>
      </c>
      <c r="AP286" s="81">
        <f>IF($U286="","-",AM286+Timeframes!$H$3)</f>
        <v>43419</v>
      </c>
      <c r="AQ286" s="82"/>
      <c r="AR286" s="82"/>
    </row>
    <row r="287" ht="15.75" customHeight="1">
      <c r="A287" s="36">
        <v>286.0</v>
      </c>
      <c r="B287" s="36" t="str">
        <f>LOOKUP($A287,Students!$A$4:$A$1016,Students!$C$4:$C$1016)</f>
        <v>Mark</v>
      </c>
      <c r="C287" s="36" t="str">
        <f>LOOKUP($A287,Students!$A$4:$A$1016,Students!$D$4:$D$1016)</f>
        <v/>
      </c>
      <c r="D287" s="36" t="str">
        <f>LOOKUP($A287,Students!$A$4:$A$1016,Students!$E$4:$E$1016)</f>
        <v>Pellegrino</v>
      </c>
      <c r="E287" s="36" t="str">
        <f>LOOKUP($A287,Students!$A$4:$A1287,Students!$F$4:$F$1016)</f>
        <v/>
      </c>
      <c r="F287" s="49"/>
      <c r="G287" t="str">
        <f t="shared" si="5"/>
        <v>Mark Pellegrino</v>
      </c>
      <c r="H287" t="str">
        <f>Lookup($A287, Students!$A$4:$A$1016,Students!$K$4:$K$1016)</f>
        <v>Kirkland</v>
      </c>
      <c r="I287" s="54" t="str">
        <f>Lookup($A287, Students!$A$4:$A$1016,Students!$H$4:$H1287)</f>
        <v>Dropped</v>
      </c>
      <c r="J287" s="54" t="str">
        <f>Lookup($A287, Students!$A$4:$A$1016,Students!$O$4:$O$1016)</f>
        <v>Adult</v>
      </c>
      <c r="K287" s="117" t="str">
        <f>Lookup($A287, Students!$A$4:$A$1016,Students!$N$4:$N$1016)</f>
        <v>1D</v>
      </c>
      <c r="L287" t="str">
        <f>Lookup($A287, Students!$A$4:$A$1016,Students!$M$4:$M$1016)</f>
        <v>WB</v>
      </c>
      <c r="M287" t="str">
        <f>Lookup($A287, Students!$A$4:$A$1016,Students!$AT$4:$AT$1016)</f>
        <v>Safety Supervisor</v>
      </c>
      <c r="N287" s="71">
        <f>Lookup($A287, Students!$A$4:$A$1016,Students!$P$4:$P$1016)</f>
        <v>35073</v>
      </c>
      <c r="O287" s="72">
        <f t="shared" si="6"/>
        <v>42917</v>
      </c>
      <c r="P287">
        <f>Lookup($A287, Students!$A$4:$A$1016,Students!$Q$4:$Q$1016)</f>
        <v>21</v>
      </c>
      <c r="U287" s="71">
        <f>Lookup($A287, Students!$A$4:$A$1016,Students!$G$4:$G$1016)</f>
        <v>42660</v>
      </c>
      <c r="V287" s="76">
        <f t="shared" si="7"/>
        <v>10</v>
      </c>
      <c r="W287" s="76">
        <f t="shared" si="8"/>
        <v>2016</v>
      </c>
      <c r="X287" s="81">
        <f>IF($U287="","-",U287+Timeframes!$B$3)</f>
        <v>42705</v>
      </c>
      <c r="Y287" s="82"/>
      <c r="Z287" s="17" t="str">
        <f t="shared" si="9"/>
        <v>-</v>
      </c>
      <c r="AA287" s="81">
        <f>IF($U287="","-",X287+Timeframes!$C$3)</f>
        <v>42750</v>
      </c>
      <c r="AB287" s="82"/>
      <c r="AC287" s="17" t="str">
        <f t="shared" si="10"/>
        <v>-</v>
      </c>
      <c r="AD287" s="81">
        <f>IF($U287="","-",AA287+Timeframes!$D$3)</f>
        <v>42810</v>
      </c>
      <c r="AE287" s="82"/>
      <c r="AF287" s="17" t="str">
        <f t="shared" si="1"/>
        <v>-</v>
      </c>
      <c r="AG287" s="81">
        <f>IF($U287="","-",AD287+Timeframes!$E$3)</f>
        <v>42870</v>
      </c>
      <c r="AH287" s="82"/>
      <c r="AI287" s="17" t="str">
        <f t="shared" si="2"/>
        <v>-</v>
      </c>
      <c r="AJ287" s="81">
        <f>IF($U287="","-",AG287+Timeframes!$F$3)</f>
        <v>43050</v>
      </c>
      <c r="AK287" s="82"/>
      <c r="AL287" s="17" t="str">
        <f t="shared" si="3"/>
        <v>-</v>
      </c>
      <c r="AM287" s="81">
        <f>IF($U287="","-",AJ287+Timeframes!$G$3)</f>
        <v>43230</v>
      </c>
      <c r="AN287" s="82"/>
      <c r="AO287" s="17" t="str">
        <f t="shared" si="4"/>
        <v>-</v>
      </c>
      <c r="AP287" s="81">
        <f>IF($U287="","-",AM287+Timeframes!$H$3)</f>
        <v>43410</v>
      </c>
      <c r="AQ287" s="82"/>
      <c r="AR287" s="82"/>
    </row>
    <row r="288" ht="15.75" customHeight="1">
      <c r="A288" s="36">
        <v>287.0</v>
      </c>
      <c r="B288" s="36" t="str">
        <f>LOOKUP($A288,Students!$A$4:$A$1016,Students!$C$4:$C$1016)</f>
        <v>Arthur</v>
      </c>
      <c r="C288" s="36" t="str">
        <f>LOOKUP($A288,Students!$A$4:$A$1016,Students!$D$4:$D$1016)</f>
        <v/>
      </c>
      <c r="D288" s="36" t="str">
        <f>LOOKUP($A288,Students!$A$4:$A$1016,Students!$E$4:$E$1016)</f>
        <v>Droz</v>
      </c>
      <c r="E288" s="36" t="str">
        <f>LOOKUP($A288,Students!$A$4:$A1288,Students!$F$4:$F$1016)</f>
        <v/>
      </c>
      <c r="F288" s="49"/>
      <c r="G288" t="str">
        <f t="shared" si="5"/>
        <v>Arthur Droz</v>
      </c>
      <c r="H288" t="str">
        <f>Lookup($A288, Students!$A$4:$A$1016,Students!$K$4:$K$1016)</f>
        <v>Issaquah</v>
      </c>
      <c r="I288" s="54" t="str">
        <f>Lookup($A288, Students!$A$4:$A$1016,Students!$H$4:$H1288)</f>
        <v>Active</v>
      </c>
      <c r="J288" s="54" t="str">
        <f>Lookup($A288, Students!$A$4:$A$1016,Students!$O$4:$O$1016)</f>
        <v>Junior</v>
      </c>
      <c r="K288" s="117" t="str">
        <f>Lookup($A288, Students!$A$4:$A$1016,Students!$N$4:$N$1016)</f>
        <v>1D</v>
      </c>
      <c r="L288" t="str">
        <f>Lookup($A288, Students!$A$4:$A$1016,Students!$M$4:$M$1016)</f>
        <v>WB</v>
      </c>
      <c r="M288" t="str">
        <f>Lookup($A288, Students!$A$4:$A$1016,Students!$AT$4:$AT$1016)</f>
        <v/>
      </c>
      <c r="N288" s="71">
        <f>Lookup($A288, Students!$A$4:$A$1016,Students!$P$4:$P$1016)</f>
        <v>37051</v>
      </c>
      <c r="O288" s="72">
        <f t="shared" si="6"/>
        <v>42917</v>
      </c>
      <c r="P288">
        <f>Lookup($A288, Students!$A$4:$A$1016,Students!$Q$4:$Q$1016)</f>
        <v>16</v>
      </c>
      <c r="U288" s="71">
        <f>Lookup($A288, Students!$A$4:$A$1016,Students!$G$4:$G$1016)</f>
        <v>42648</v>
      </c>
      <c r="V288" s="76">
        <f t="shared" si="7"/>
        <v>10</v>
      </c>
      <c r="W288" s="76">
        <f t="shared" si="8"/>
        <v>2016</v>
      </c>
      <c r="X288" s="81">
        <f>IF($U288="","-",U288+Timeframes!$B$3)</f>
        <v>42693</v>
      </c>
      <c r="Y288" s="82"/>
      <c r="Z288" s="17" t="str">
        <f t="shared" si="9"/>
        <v>-</v>
      </c>
      <c r="AA288" s="81">
        <f>IF($U288="","-",X288+Timeframes!$C$3)</f>
        <v>42738</v>
      </c>
      <c r="AB288" s="82"/>
      <c r="AC288" s="17" t="str">
        <f t="shared" si="10"/>
        <v>-</v>
      </c>
      <c r="AD288" s="81">
        <f>IF($U288="","-",AA288+Timeframes!$D$3)</f>
        <v>42798</v>
      </c>
      <c r="AE288" s="82"/>
      <c r="AF288" s="17" t="str">
        <f t="shared" si="1"/>
        <v>-</v>
      </c>
      <c r="AG288" s="81">
        <f>IF($U288="","-",AD288+Timeframes!$E$3)</f>
        <v>42858</v>
      </c>
      <c r="AH288" s="82"/>
      <c r="AI288" s="17" t="str">
        <f t="shared" si="2"/>
        <v>-</v>
      </c>
      <c r="AJ288" s="81">
        <f>IF($U288="","-",AG288+Timeframes!$F$3)</f>
        <v>43038</v>
      </c>
      <c r="AK288" s="82"/>
      <c r="AL288" s="17" t="str">
        <f t="shared" si="3"/>
        <v>-</v>
      </c>
      <c r="AM288" s="81">
        <f>IF($U288="","-",AJ288+Timeframes!$G$3)</f>
        <v>43218</v>
      </c>
      <c r="AN288" s="82"/>
      <c r="AO288" s="17" t="str">
        <f t="shared" si="4"/>
        <v>-</v>
      </c>
      <c r="AP288" s="81">
        <f>IF($U288="","-",AM288+Timeframes!$H$3)</f>
        <v>43398</v>
      </c>
      <c r="AQ288" s="82"/>
      <c r="AR288" s="82"/>
    </row>
    <row r="289" ht="15.75" customHeight="1">
      <c r="A289" s="36">
        <v>288.0</v>
      </c>
      <c r="B289" s="36" t="str">
        <f>LOOKUP($A289,Students!$A$4:$A$1016,Students!$C$4:$C$1016)</f>
        <v>Gabrial</v>
      </c>
      <c r="C289" s="36" t="str">
        <f>LOOKUP($A289,Students!$A$4:$A$1016,Students!$D$4:$D$1016)</f>
        <v/>
      </c>
      <c r="D289" s="36" t="str">
        <f>LOOKUP($A289,Students!$A$4:$A$1016,Students!$E$4:$E$1016)</f>
        <v>Humphries</v>
      </c>
      <c r="E289" s="36" t="str">
        <f>LOOKUP($A289,Students!$A$4:$A1289,Students!$F$4:$F$1016)</f>
        <v/>
      </c>
      <c r="F289" s="49"/>
      <c r="G289" t="str">
        <f t="shared" si="5"/>
        <v>Gabrial Humphries</v>
      </c>
      <c r="H289" t="str">
        <f>Lookup($A289, Students!$A$4:$A$1016,Students!$K$4:$K$1016)</f>
        <v>Issaquah</v>
      </c>
      <c r="I289" s="54" t="str">
        <f>Lookup($A289, Students!$A$4:$A$1016,Students!$H$4:$H1289)</f>
        <v>Active</v>
      </c>
      <c r="J289" s="54" t="str">
        <f>Lookup($A289, Students!$A$4:$A$1016,Students!$O$4:$O$1016)</f>
        <v>Junior</v>
      </c>
      <c r="K289" s="117" t="str">
        <f>Lookup($A289, Students!$A$4:$A$1016,Students!$N$4:$N$1016)</f>
        <v>1D</v>
      </c>
      <c r="L289" t="str">
        <f>Lookup($A289, Students!$A$4:$A$1016,Students!$M$4:$M$1016)</f>
        <v>WB</v>
      </c>
      <c r="M289" t="str">
        <f>Lookup($A289, Students!$A$4:$A$1016,Students!$AT$4:$AT$1016)</f>
        <v/>
      </c>
      <c r="N289" s="71">
        <f>Lookup($A289, Students!$A$4:$A$1016,Students!$P$4:$P$1016)</f>
        <v>37616</v>
      </c>
      <c r="O289" s="72">
        <f t="shared" si="6"/>
        <v>42917</v>
      </c>
      <c r="P289">
        <f>Lookup($A289, Students!$A$4:$A$1016,Students!$Q$4:$Q$1016)</f>
        <v>14</v>
      </c>
      <c r="U289" s="71">
        <f>Lookup($A289, Students!$A$4:$A$1016,Students!$G$4:$G$1016)</f>
        <v>42655</v>
      </c>
      <c r="V289" s="76">
        <f t="shared" si="7"/>
        <v>10</v>
      </c>
      <c r="W289" s="76">
        <f t="shared" si="8"/>
        <v>2016</v>
      </c>
      <c r="X289" s="81">
        <f>IF($U289="","-",U289+Timeframes!$B$3)</f>
        <v>42700</v>
      </c>
      <c r="Y289" s="82"/>
      <c r="Z289" s="17" t="str">
        <f t="shared" si="9"/>
        <v>-</v>
      </c>
      <c r="AA289" s="81">
        <f>IF($U289="","-",X289+Timeframes!$C$3)</f>
        <v>42745</v>
      </c>
      <c r="AB289" s="82"/>
      <c r="AC289" s="17" t="str">
        <f t="shared" si="10"/>
        <v>-</v>
      </c>
      <c r="AD289" s="81">
        <f>IF($U289="","-",AA289+Timeframes!$D$3)</f>
        <v>42805</v>
      </c>
      <c r="AE289" s="82"/>
      <c r="AF289" s="17" t="str">
        <f t="shared" si="1"/>
        <v>-</v>
      </c>
      <c r="AG289" s="81">
        <f>IF($U289="","-",AD289+Timeframes!$E$3)</f>
        <v>42865</v>
      </c>
      <c r="AH289" s="82"/>
      <c r="AI289" s="17" t="str">
        <f t="shared" si="2"/>
        <v>-</v>
      </c>
      <c r="AJ289" s="81">
        <f>IF($U289="","-",AG289+Timeframes!$F$3)</f>
        <v>43045</v>
      </c>
      <c r="AK289" s="82"/>
      <c r="AL289" s="17" t="str">
        <f t="shared" si="3"/>
        <v>-</v>
      </c>
      <c r="AM289" s="81">
        <f>IF($U289="","-",AJ289+Timeframes!$G$3)</f>
        <v>43225</v>
      </c>
      <c r="AN289" s="82"/>
      <c r="AO289" s="17" t="str">
        <f t="shared" si="4"/>
        <v>-</v>
      </c>
      <c r="AP289" s="81">
        <f>IF($U289="","-",AM289+Timeframes!$H$3)</f>
        <v>43405</v>
      </c>
      <c r="AQ289" s="82"/>
      <c r="AR289" s="82"/>
    </row>
    <row r="290" ht="15.75" customHeight="1">
      <c r="A290" s="36">
        <v>289.0</v>
      </c>
      <c r="B290" s="36" t="str">
        <f>LOOKUP($A290,Students!$A$4:$A$1016,Students!$C$4:$C$1016)</f>
        <v>Gabriel</v>
      </c>
      <c r="C290" s="36" t="str">
        <f>LOOKUP($A290,Students!$A$4:$A$1016,Students!$D$4:$D$1016)</f>
        <v/>
      </c>
      <c r="D290" s="36" t="str">
        <f>LOOKUP($A290,Students!$A$4:$A$1016,Students!$E$4:$E$1016)</f>
        <v>Hinkle</v>
      </c>
      <c r="E290" s="36" t="str">
        <f>LOOKUP($A290,Students!$A$4:$A1290,Students!$F$4:$F$1016)</f>
        <v/>
      </c>
      <c r="F290" s="49"/>
      <c r="G290" t="str">
        <f t="shared" si="5"/>
        <v>Gabriel Hinkle</v>
      </c>
      <c r="H290" t="str">
        <f>Lookup($A290, Students!$A$4:$A$1016,Students!$K$4:$K$1016)</f>
        <v>Issaquah</v>
      </c>
      <c r="I290" s="54" t="str">
        <f>Lookup($A290, Students!$A$4:$A$1016,Students!$H$4:$H1290)</f>
        <v>Active</v>
      </c>
      <c r="J290" s="54" t="str">
        <f>Lookup($A290, Students!$A$4:$A$1016,Students!$O$4:$O$1016)</f>
        <v>Child</v>
      </c>
      <c r="K290" s="117" t="str">
        <f>Lookup($A290, Students!$A$4:$A$1016,Students!$N$4:$N$1016)</f>
        <v>1D</v>
      </c>
      <c r="L290" t="str">
        <f>Lookup($A290, Students!$A$4:$A$1016,Students!$M$4:$M$1016)</f>
        <v>WB</v>
      </c>
      <c r="M290" t="str">
        <f>Lookup($A290, Students!$A$4:$A$1016,Students!$AT$4:$AT$1016)</f>
        <v/>
      </c>
      <c r="N290" s="71">
        <f>Lookup($A290, Students!$A$4:$A$1016,Students!$P$4:$P$1016)</f>
        <v>40464</v>
      </c>
      <c r="O290" s="72">
        <f t="shared" si="6"/>
        <v>42917</v>
      </c>
      <c r="P290">
        <f>Lookup($A290, Students!$A$4:$A$1016,Students!$Q$4:$Q$1016)</f>
        <v>6</v>
      </c>
      <c r="U290" s="71">
        <f>Lookup($A290, Students!$A$4:$A$1016,Students!$G$4:$G$1016)</f>
        <v>42647</v>
      </c>
      <c r="V290" s="76">
        <f t="shared" si="7"/>
        <v>10</v>
      </c>
      <c r="W290" s="76">
        <f t="shared" si="8"/>
        <v>2016</v>
      </c>
      <c r="X290" s="81">
        <f>IF($U290="","-",U290+Timeframes!$B$3)</f>
        <v>42692</v>
      </c>
      <c r="Y290" s="82"/>
      <c r="Z290" s="17" t="str">
        <f t="shared" si="9"/>
        <v>-</v>
      </c>
      <c r="AA290" s="81">
        <f>IF($U290="","-",X290+Timeframes!$C$3)</f>
        <v>42737</v>
      </c>
      <c r="AB290" s="82"/>
      <c r="AC290" s="17" t="str">
        <f t="shared" si="10"/>
        <v>-</v>
      </c>
      <c r="AD290" s="81">
        <f>IF($U290="","-",AA290+Timeframes!$D$3)</f>
        <v>42797</v>
      </c>
      <c r="AE290" s="82"/>
      <c r="AF290" s="17" t="str">
        <f t="shared" si="1"/>
        <v>-</v>
      </c>
      <c r="AG290" s="81">
        <f>IF($U290="","-",AD290+Timeframes!$E$3)</f>
        <v>42857</v>
      </c>
      <c r="AH290" s="82"/>
      <c r="AI290" s="17" t="str">
        <f t="shared" si="2"/>
        <v>-</v>
      </c>
      <c r="AJ290" s="81">
        <f>IF($U290="","-",AG290+Timeframes!$F$3)</f>
        <v>43037</v>
      </c>
      <c r="AK290" s="82"/>
      <c r="AL290" s="17" t="str">
        <f t="shared" si="3"/>
        <v>-</v>
      </c>
      <c r="AM290" s="81">
        <f>IF($U290="","-",AJ290+Timeframes!$G$3)</f>
        <v>43217</v>
      </c>
      <c r="AN290" s="82"/>
      <c r="AO290" s="17" t="str">
        <f t="shared" si="4"/>
        <v>-</v>
      </c>
      <c r="AP290" s="81">
        <f>IF($U290="","-",AM290+Timeframes!$H$3)</f>
        <v>43397</v>
      </c>
      <c r="AQ290" s="82"/>
      <c r="AR290" s="82"/>
    </row>
    <row r="291" ht="15.75" customHeight="1">
      <c r="A291" s="36">
        <v>290.0</v>
      </c>
      <c r="B291" s="36" t="str">
        <f>LOOKUP($A291,Students!$A$4:$A$1016,Students!$C$4:$C$1016)</f>
        <v>Jacob</v>
      </c>
      <c r="C291" s="36" t="str">
        <f>LOOKUP($A291,Students!$A$4:$A$1016,Students!$D$4:$D$1016)</f>
        <v/>
      </c>
      <c r="D291" s="36" t="str">
        <f>LOOKUP($A291,Students!$A$4:$A$1016,Students!$E$4:$E$1016)</f>
        <v>Hinkle</v>
      </c>
      <c r="E291" s="36" t="str">
        <f>LOOKUP($A291,Students!$A$4:$A1291,Students!$F$4:$F$1016)</f>
        <v/>
      </c>
      <c r="F291" s="49"/>
      <c r="G291" t="str">
        <f t="shared" si="5"/>
        <v>Jacob Hinkle</v>
      </c>
      <c r="H291" t="str">
        <f>Lookup($A291, Students!$A$4:$A$1016,Students!$K$4:$K$1016)</f>
        <v>Issaquah</v>
      </c>
      <c r="I291" s="54" t="str">
        <f>Lookup($A291, Students!$A$4:$A$1016,Students!$H$4:$H1291)</f>
        <v>Active</v>
      </c>
      <c r="J291" s="54" t="str">
        <f>Lookup($A291, Students!$A$4:$A$1016,Students!$O$4:$O$1016)</f>
        <v>Child</v>
      </c>
      <c r="K291" s="117" t="str">
        <f>Lookup($A291, Students!$A$4:$A$1016,Students!$N$4:$N$1016)</f>
        <v>1D</v>
      </c>
      <c r="L291" t="str">
        <f>Lookup($A291, Students!$A$4:$A$1016,Students!$M$4:$M$1016)</f>
        <v>WB</v>
      </c>
      <c r="M291" t="str">
        <f>Lookup($A291, Students!$A$4:$A$1016,Students!$AT$4:$AT$1016)</f>
        <v/>
      </c>
      <c r="N291" s="71">
        <f>Lookup($A291, Students!$A$4:$A$1016,Students!$P$4:$P$1016)</f>
        <v>40044</v>
      </c>
      <c r="O291" s="72">
        <f t="shared" si="6"/>
        <v>42917</v>
      </c>
      <c r="P291">
        <f>Lookup($A291, Students!$A$4:$A$1016,Students!$Q$4:$Q$1016)</f>
        <v>7</v>
      </c>
      <c r="U291" s="71">
        <f>Lookup($A291, Students!$A$4:$A$1016,Students!$G$4:$G$1016)</f>
        <v>42647</v>
      </c>
      <c r="V291" s="76">
        <f t="shared" si="7"/>
        <v>10</v>
      </c>
      <c r="W291" s="76">
        <f t="shared" si="8"/>
        <v>2016</v>
      </c>
      <c r="X291" s="81">
        <f>IF($U291="","-",U291+Timeframes!$B$3)</f>
        <v>42692</v>
      </c>
      <c r="Y291" s="82"/>
      <c r="Z291" s="17" t="str">
        <f t="shared" si="9"/>
        <v>-</v>
      </c>
      <c r="AA291" s="81">
        <f>IF($U291="","-",X291+Timeframes!$C$3)</f>
        <v>42737</v>
      </c>
      <c r="AB291" s="82"/>
      <c r="AC291" s="17" t="str">
        <f t="shared" si="10"/>
        <v>-</v>
      </c>
      <c r="AD291" s="81">
        <f>IF($U291="","-",AA291+Timeframes!$D$3)</f>
        <v>42797</v>
      </c>
      <c r="AE291" s="82"/>
      <c r="AF291" s="17" t="str">
        <f t="shared" si="1"/>
        <v>-</v>
      </c>
      <c r="AG291" s="81">
        <f>IF($U291="","-",AD291+Timeframes!$E$3)</f>
        <v>42857</v>
      </c>
      <c r="AH291" s="82"/>
      <c r="AI291" s="17" t="str">
        <f t="shared" si="2"/>
        <v>-</v>
      </c>
      <c r="AJ291" s="81">
        <f>IF($U291="","-",AG291+Timeframes!$F$3)</f>
        <v>43037</v>
      </c>
      <c r="AK291" s="82"/>
      <c r="AL291" s="17" t="str">
        <f t="shared" si="3"/>
        <v>-</v>
      </c>
      <c r="AM291" s="81">
        <f>IF($U291="","-",AJ291+Timeframes!$G$3)</f>
        <v>43217</v>
      </c>
      <c r="AN291" s="82"/>
      <c r="AO291" s="17" t="str">
        <f t="shared" si="4"/>
        <v>-</v>
      </c>
      <c r="AP291" s="81">
        <f>IF($U291="","-",AM291+Timeframes!$H$3)</f>
        <v>43397</v>
      </c>
      <c r="AQ291" s="82"/>
      <c r="AR291" s="82"/>
    </row>
    <row r="292" ht="15.75" customHeight="1">
      <c r="A292" s="36">
        <v>291.0</v>
      </c>
      <c r="B292" s="36" t="str">
        <f>LOOKUP($A292,Students!$A$4:$A$1016,Students!$C$4:$C$1016)</f>
        <v>Maxime</v>
      </c>
      <c r="C292" s="36" t="str">
        <f>LOOKUP($A292,Students!$A$4:$A$1016,Students!$D$4:$D$1016)</f>
        <v/>
      </c>
      <c r="D292" s="36" t="str">
        <f>LOOKUP($A292,Students!$A$4:$A$1016,Students!$E$4:$E$1016)</f>
        <v>Cauchi</v>
      </c>
      <c r="E292" s="36" t="str">
        <f>LOOKUP($A292,Students!$A$4:$A1292,Students!$F$4:$F$1016)</f>
        <v/>
      </c>
      <c r="F292" s="49"/>
      <c r="G292" t="str">
        <f t="shared" si="5"/>
        <v>Maxime Cauchi</v>
      </c>
      <c r="H292" t="str">
        <f>Lookup($A292, Students!$A$4:$A$1016,Students!$K$4:$K$1016)</f>
        <v>Issaquah</v>
      </c>
      <c r="I292" s="54" t="str">
        <f>Lookup($A292, Students!$A$4:$A$1016,Students!$H$4:$H1292)</f>
        <v>Active</v>
      </c>
      <c r="J292" s="54" t="str">
        <f>Lookup($A292, Students!$A$4:$A$1016,Students!$O$4:$O$1016)</f>
        <v>Child</v>
      </c>
      <c r="K292" s="117" t="str">
        <f>Lookup($A292, Students!$A$4:$A$1016,Students!$N$4:$N$1016)</f>
        <v>1D</v>
      </c>
      <c r="L292" t="str">
        <f>Lookup($A292, Students!$A$4:$A$1016,Students!$M$4:$M$1016)</f>
        <v>WB</v>
      </c>
      <c r="M292" t="str">
        <f>Lookup($A292, Students!$A$4:$A$1016,Students!$AT$4:$AT$1016)</f>
        <v/>
      </c>
      <c r="N292" s="71">
        <f>Lookup($A292, Students!$A$4:$A$1016,Students!$P$4:$P$1016)</f>
        <v>39363</v>
      </c>
      <c r="O292" s="72">
        <f t="shared" si="6"/>
        <v>42917</v>
      </c>
      <c r="P292">
        <f>Lookup($A292, Students!$A$4:$A$1016,Students!$Q$4:$Q$1016)</f>
        <v>9</v>
      </c>
      <c r="U292" s="71">
        <f>Lookup($A292, Students!$A$4:$A$1016,Students!$G$4:$G$1016)</f>
        <v>42662</v>
      </c>
      <c r="V292" s="76">
        <f t="shared" si="7"/>
        <v>10</v>
      </c>
      <c r="W292" s="76">
        <f t="shared" si="8"/>
        <v>2016</v>
      </c>
      <c r="X292" s="81">
        <f>IF($U292="","-",U292+Timeframes!$B$3)</f>
        <v>42707</v>
      </c>
      <c r="Y292" s="82"/>
      <c r="Z292" s="17" t="str">
        <f t="shared" si="9"/>
        <v>-</v>
      </c>
      <c r="AA292" s="81">
        <f>IF($U292="","-",X292+Timeframes!$C$3)</f>
        <v>42752</v>
      </c>
      <c r="AB292" s="82"/>
      <c r="AC292" s="17" t="str">
        <f t="shared" si="10"/>
        <v>-</v>
      </c>
      <c r="AD292" s="81">
        <f>IF($U292="","-",AA292+Timeframes!$D$3)</f>
        <v>42812</v>
      </c>
      <c r="AE292" s="82"/>
      <c r="AF292" s="17" t="str">
        <f t="shared" si="1"/>
        <v>-</v>
      </c>
      <c r="AG292" s="81">
        <f>IF($U292="","-",AD292+Timeframes!$E$3)</f>
        <v>42872</v>
      </c>
      <c r="AH292" s="82"/>
      <c r="AI292" s="17" t="str">
        <f t="shared" si="2"/>
        <v>-</v>
      </c>
      <c r="AJ292" s="81">
        <f>IF($U292="","-",AG292+Timeframes!$F$3)</f>
        <v>43052</v>
      </c>
      <c r="AK292" s="82"/>
      <c r="AL292" s="17" t="str">
        <f t="shared" si="3"/>
        <v>-</v>
      </c>
      <c r="AM292" s="81">
        <f>IF($U292="","-",AJ292+Timeframes!$G$3)</f>
        <v>43232</v>
      </c>
      <c r="AN292" s="82"/>
      <c r="AO292" s="17" t="str">
        <f t="shared" si="4"/>
        <v>-</v>
      </c>
      <c r="AP292" s="81">
        <f>IF($U292="","-",AM292+Timeframes!$H$3)</f>
        <v>43412</v>
      </c>
      <c r="AQ292" s="82"/>
      <c r="AR292" s="82"/>
    </row>
    <row r="293" ht="15.75" customHeight="1">
      <c r="A293" s="36">
        <v>292.0</v>
      </c>
      <c r="B293" s="36" t="str">
        <f>LOOKUP($A293,Students!$A$4:$A$1016,Students!$C$4:$C$1016)</f>
        <v>Anika</v>
      </c>
      <c r="C293" s="36" t="str">
        <f>LOOKUP($A293,Students!$A$4:$A$1016,Students!$D$4:$D$1016)</f>
        <v/>
      </c>
      <c r="D293" s="36" t="str">
        <f>LOOKUP($A293,Students!$A$4:$A$1016,Students!$E$4:$E$1016)</f>
        <v>Bajaj</v>
      </c>
      <c r="E293" s="36" t="str">
        <f>LOOKUP($A293,Students!$A$4:$A1293,Students!$F$4:$F$1016)</f>
        <v/>
      </c>
      <c r="F293" s="49"/>
      <c r="G293" t="str">
        <f t="shared" si="5"/>
        <v>Anika Bajaj</v>
      </c>
      <c r="H293" t="str">
        <f>Lookup($A293, Students!$A$4:$A$1016,Students!$K$4:$K$1016)</f>
        <v>Redmond</v>
      </c>
      <c r="I293" s="54" t="str">
        <f>Lookup($A293, Students!$A$4:$A$1016,Students!$H$4:$H1293)</f>
        <v>Inactive</v>
      </c>
      <c r="J293" s="54" t="str">
        <f>Lookup($A293, Students!$A$4:$A$1016,Students!$O$4:$O$1016)</f>
        <v>Child</v>
      </c>
      <c r="K293" s="117" t="str">
        <f>Lookup($A293, Students!$A$4:$A$1016,Students!$N$4:$N$1016)</f>
        <v>1D</v>
      </c>
      <c r="L293" t="str">
        <f>Lookup($A293, Students!$A$4:$A$1016,Students!$M$4:$M$1016)</f>
        <v>WB</v>
      </c>
      <c r="M293" t="str">
        <f>Lookup($A293, Students!$A$4:$A$1016,Students!$AT$4:$AT$1016)</f>
        <v/>
      </c>
      <c r="N293" s="71">
        <f>Lookup($A293, Students!$A$4:$A$1016,Students!$P$4:$P$1016)</f>
        <v>40967</v>
      </c>
      <c r="O293" s="72">
        <f t="shared" si="6"/>
        <v>42917</v>
      </c>
      <c r="P293">
        <f>Lookup($A293, Students!$A$4:$A$1016,Students!$Q$4:$Q$1016)</f>
        <v>5</v>
      </c>
      <c r="U293" s="71">
        <f>Lookup($A293, Students!$A$4:$A$1016,Students!$G$4:$G$1016)</f>
        <v>42675</v>
      </c>
      <c r="V293" s="76">
        <f t="shared" si="7"/>
        <v>11</v>
      </c>
      <c r="W293" s="76">
        <f t="shared" si="8"/>
        <v>2016</v>
      </c>
      <c r="X293" s="81">
        <f>IF($U293="","-",U293+Timeframes!$B$3)</f>
        <v>42720</v>
      </c>
      <c r="Y293" s="82"/>
      <c r="Z293" s="17" t="str">
        <f t="shared" si="9"/>
        <v>-</v>
      </c>
      <c r="AA293" s="81">
        <f>IF($U293="","-",X293+Timeframes!$C$3)</f>
        <v>42765</v>
      </c>
      <c r="AB293" s="82"/>
      <c r="AC293" s="17" t="str">
        <f t="shared" si="10"/>
        <v>-</v>
      </c>
      <c r="AD293" s="81">
        <f>IF($U293="","-",AA293+Timeframes!$D$3)</f>
        <v>42825</v>
      </c>
      <c r="AE293" s="82"/>
      <c r="AF293" s="17" t="str">
        <f t="shared" si="1"/>
        <v>-</v>
      </c>
      <c r="AG293" s="81">
        <f>IF($U293="","-",AD293+Timeframes!$E$3)</f>
        <v>42885</v>
      </c>
      <c r="AH293" s="82"/>
      <c r="AI293" s="17" t="str">
        <f t="shared" si="2"/>
        <v>-</v>
      </c>
      <c r="AJ293" s="81">
        <f>IF($U293="","-",AG293+Timeframes!$F$3)</f>
        <v>43065</v>
      </c>
      <c r="AK293" s="82"/>
      <c r="AL293" s="17" t="str">
        <f t="shared" si="3"/>
        <v>-</v>
      </c>
      <c r="AM293" s="81">
        <f>IF($U293="","-",AJ293+Timeframes!$G$3)</f>
        <v>43245</v>
      </c>
      <c r="AN293" s="82"/>
      <c r="AO293" s="17" t="str">
        <f t="shared" si="4"/>
        <v>-</v>
      </c>
      <c r="AP293" s="81">
        <f>IF($U293="","-",AM293+Timeframes!$H$3)</f>
        <v>43425</v>
      </c>
      <c r="AQ293" s="82"/>
      <c r="AR293" s="82"/>
    </row>
    <row r="294" ht="15.75" customHeight="1">
      <c r="A294" s="36">
        <v>293.0</v>
      </c>
      <c r="B294" s="36" t="str">
        <f>LOOKUP($A294,Students!$A$4:$A$1016,Students!$C$4:$C$1016)</f>
        <v>Ryan</v>
      </c>
      <c r="C294" s="36" t="str">
        <f>LOOKUP($A294,Students!$A$4:$A$1016,Students!$D$4:$D$1016)</f>
        <v/>
      </c>
      <c r="D294" s="36" t="str">
        <f>LOOKUP($A294,Students!$A$4:$A$1016,Students!$E$4:$E$1016)</f>
        <v>Steucke</v>
      </c>
      <c r="E294" s="36" t="str">
        <f>LOOKUP($A294,Students!$A$4:$A1294,Students!$F$4:$F$1016)</f>
        <v/>
      </c>
      <c r="F294" s="49"/>
      <c r="G294" t="str">
        <f t="shared" si="5"/>
        <v>Ryan Steucke</v>
      </c>
      <c r="H294" t="str">
        <f>Lookup($A294, Students!$A$4:$A$1016,Students!$K$4:$K$1016)</f>
        <v>Seattle</v>
      </c>
      <c r="I294" s="54" t="str">
        <f>Lookup($A294, Students!$A$4:$A$1016,Students!$H$4:$H1294)</f>
        <v>Dropped</v>
      </c>
      <c r="J294" s="54" t="str">
        <f>Lookup($A294, Students!$A$4:$A$1016,Students!$O$4:$O$1016)</f>
        <v>Adult</v>
      </c>
      <c r="K294" s="117" t="str">
        <f>Lookup($A294, Students!$A$4:$A$1016,Students!$N$4:$N$1016)</f>
        <v>1D</v>
      </c>
      <c r="L294" t="str">
        <f>Lookup($A294, Students!$A$4:$A$1016,Students!$M$4:$M$1016)</f>
        <v>WB</v>
      </c>
      <c r="M294" t="str">
        <f>Lookup($A294, Students!$A$4:$A$1016,Students!$AT$4:$AT$1016)</f>
        <v/>
      </c>
      <c r="N294" s="71">
        <f>Lookup($A294, Students!$A$4:$A$1016,Students!$P$4:$P$1016)</f>
        <v>42610</v>
      </c>
      <c r="O294" s="72">
        <f t="shared" si="6"/>
        <v>42917</v>
      </c>
      <c r="P294">
        <f>Lookup($A294, Students!$A$4:$A$1016,Students!$Q$4:$Q$1016)</f>
        <v>0</v>
      </c>
      <c r="U294" s="71">
        <f>Lookup($A294, Students!$A$4:$A$1016,Students!$G$4:$G$1016)</f>
        <v>42702</v>
      </c>
      <c r="V294" s="76">
        <f t="shared" si="7"/>
        <v>11</v>
      </c>
      <c r="W294" s="76">
        <f t="shared" si="8"/>
        <v>2016</v>
      </c>
      <c r="X294" s="81">
        <f>IF($U294="","-",U294+Timeframes!$B$3)</f>
        <v>42747</v>
      </c>
      <c r="Y294" s="82"/>
      <c r="Z294" s="17" t="str">
        <f t="shared" si="9"/>
        <v>-</v>
      </c>
      <c r="AA294" s="81">
        <f>IF($U294="","-",X294+Timeframes!$C$3)</f>
        <v>42792</v>
      </c>
      <c r="AB294" s="82"/>
      <c r="AC294" s="17" t="str">
        <f t="shared" si="10"/>
        <v>-</v>
      </c>
      <c r="AD294" s="81">
        <f>IF($U294="","-",AA294+Timeframes!$D$3)</f>
        <v>42852</v>
      </c>
      <c r="AE294" s="82"/>
      <c r="AF294" s="17" t="str">
        <f t="shared" si="1"/>
        <v>-</v>
      </c>
      <c r="AG294" s="81">
        <f>IF($U294="","-",AD294+Timeframes!$E$3)</f>
        <v>42912</v>
      </c>
      <c r="AH294" s="82"/>
      <c r="AI294" s="17" t="str">
        <f t="shared" si="2"/>
        <v>-</v>
      </c>
      <c r="AJ294" s="81">
        <f>IF($U294="","-",AG294+Timeframes!$F$3)</f>
        <v>43092</v>
      </c>
      <c r="AK294" s="82"/>
      <c r="AL294" s="17" t="str">
        <f t="shared" si="3"/>
        <v>-</v>
      </c>
      <c r="AM294" s="81">
        <f>IF($U294="","-",AJ294+Timeframes!$G$3)</f>
        <v>43272</v>
      </c>
      <c r="AN294" s="82"/>
      <c r="AO294" s="17" t="str">
        <f t="shared" si="4"/>
        <v>-</v>
      </c>
      <c r="AP294" s="81">
        <f>IF($U294="","-",AM294+Timeframes!$H$3)</f>
        <v>43452</v>
      </c>
      <c r="AQ294" s="82"/>
      <c r="AR294" s="82"/>
    </row>
    <row r="295" ht="15.75" customHeight="1">
      <c r="A295" s="36">
        <v>294.0</v>
      </c>
      <c r="B295" s="36" t="str">
        <f>LOOKUP($A295,Students!$A$4:$A$1016,Students!$C$4:$C$1016)</f>
        <v>Ambreen</v>
      </c>
      <c r="C295" s="36" t="str">
        <f>LOOKUP($A295,Students!$A$4:$A$1016,Students!$D$4:$D$1016)</f>
        <v>Fatima</v>
      </c>
      <c r="D295" s="36" t="str">
        <f>LOOKUP($A295,Students!$A$4:$A$1016,Students!$E$4:$E$1016)</f>
        <v>Syed</v>
      </c>
      <c r="E295" s="36" t="str">
        <f>LOOKUP($A295,Students!$A$4:$A1295,Students!$F$4:$F$1016)</f>
        <v/>
      </c>
      <c r="F295" s="49"/>
      <c r="G295" t="str">
        <f t="shared" si="5"/>
        <v>Ambreen Syed</v>
      </c>
      <c r="H295" t="str">
        <f>Lookup($A295, Students!$A$4:$A$1016,Students!$K$4:$K$1016)</f>
        <v>Kirkland</v>
      </c>
      <c r="I295" s="54" t="str">
        <f>Lookup($A295, Students!$A$4:$A$1016,Students!$H$4:$H1295)</f>
        <v>Dropped</v>
      </c>
      <c r="J295" s="54" t="str">
        <f>Lookup($A295, Students!$A$4:$A$1016,Students!$O$4:$O$1016)</f>
        <v>Adult</v>
      </c>
      <c r="K295" s="117" t="str">
        <f>Lookup($A295, Students!$A$4:$A$1016,Students!$N$4:$N$1016)</f>
        <v>1D</v>
      </c>
      <c r="L295" t="str">
        <f>Lookup($A295, Students!$A$4:$A$1016,Students!$M$4:$M$1016)</f>
        <v>1S</v>
      </c>
      <c r="M295" t="str">
        <f>Lookup($A295, Students!$A$4:$A$1016,Students!$AT$4:$AT$1016)</f>
        <v>Student</v>
      </c>
      <c r="N295" s="71">
        <f>Lookup($A295, Students!$A$4:$A$1016,Students!$P$4:$P$1016)</f>
        <v>31754</v>
      </c>
      <c r="O295" s="72">
        <f t="shared" si="6"/>
        <v>42917</v>
      </c>
      <c r="P295">
        <f>Lookup($A295, Students!$A$4:$A$1016,Students!$Q$4:$Q$1016)</f>
        <v>30</v>
      </c>
      <c r="U295" s="71">
        <f>Lookup($A295, Students!$A$4:$A$1016,Students!$G$4:$G$1016)</f>
        <v>42681</v>
      </c>
      <c r="V295" s="76">
        <f t="shared" si="7"/>
        <v>11</v>
      </c>
      <c r="W295" s="76">
        <f t="shared" si="8"/>
        <v>2016</v>
      </c>
      <c r="X295" s="81">
        <f>IF($U295="","-",U295+Timeframes!$B$3)</f>
        <v>42726</v>
      </c>
      <c r="Y295" s="82"/>
      <c r="Z295" s="17" t="str">
        <f t="shared" si="9"/>
        <v>-</v>
      </c>
      <c r="AA295" s="81">
        <f>IF($U295="","-",X295+Timeframes!$C$3)</f>
        <v>42771</v>
      </c>
      <c r="AB295" s="82"/>
      <c r="AC295" s="17" t="str">
        <f t="shared" si="10"/>
        <v>-</v>
      </c>
      <c r="AD295" s="81">
        <f>IF($U295="","-",AA295+Timeframes!$D$3)</f>
        <v>42831</v>
      </c>
      <c r="AE295" s="82"/>
      <c r="AF295" s="17" t="str">
        <f t="shared" si="1"/>
        <v>-</v>
      </c>
      <c r="AG295" s="81">
        <f>IF($U295="","-",AD295+Timeframes!$E$3)</f>
        <v>42891</v>
      </c>
      <c r="AH295" s="82"/>
      <c r="AI295" s="17" t="str">
        <f t="shared" si="2"/>
        <v>-</v>
      </c>
      <c r="AJ295" s="81">
        <f>IF($U295="","-",AG295+Timeframes!$F$3)</f>
        <v>43071</v>
      </c>
      <c r="AK295" s="82"/>
      <c r="AL295" s="17" t="str">
        <f t="shared" si="3"/>
        <v>-</v>
      </c>
      <c r="AM295" s="81">
        <f>IF($U295="","-",AJ295+Timeframes!$G$3)</f>
        <v>43251</v>
      </c>
      <c r="AN295" s="82"/>
      <c r="AO295" s="17" t="str">
        <f t="shared" si="4"/>
        <v>-</v>
      </c>
      <c r="AP295" s="81">
        <f>IF($U295="","-",AM295+Timeframes!$H$3)</f>
        <v>43431</v>
      </c>
      <c r="AQ295" s="82"/>
      <c r="AR295" s="82"/>
    </row>
    <row r="296" ht="15.75" customHeight="1">
      <c r="A296" s="36">
        <v>295.0</v>
      </c>
      <c r="B296" s="36" t="str">
        <f>LOOKUP($A296,Students!$A$4:$A$1016,Students!$C$4:$C$1016)</f>
        <v>Ender</v>
      </c>
      <c r="C296" s="36" t="str">
        <f>LOOKUP($A296,Students!$A$4:$A$1016,Students!$D$4:$D$1016)</f>
        <v>Nooyen</v>
      </c>
      <c r="D296" s="36" t="str">
        <f>LOOKUP($A296,Students!$A$4:$A$1016,Students!$E$4:$E$1016)</f>
        <v>Tazbaz</v>
      </c>
      <c r="E296" s="36" t="str">
        <f>LOOKUP($A296,Students!$A$4:$A1296,Students!$F$4:$F$1016)</f>
        <v/>
      </c>
      <c r="F296" s="49"/>
      <c r="G296" t="str">
        <f t="shared" si="5"/>
        <v>Ender Tazbaz</v>
      </c>
      <c r="H296" t="str">
        <f>Lookup($A296, Students!$A$4:$A$1016,Students!$K$4:$K$1016)</f>
        <v>Kirkland</v>
      </c>
      <c r="I296" s="54" t="str">
        <f>Lookup($A296, Students!$A$4:$A$1016,Students!$H$4:$H1296)</f>
        <v>Dropped</v>
      </c>
      <c r="J296" s="54" t="str">
        <f>Lookup($A296, Students!$A$4:$A$1016,Students!$O$4:$O$1016)</f>
        <v>Child</v>
      </c>
      <c r="K296" s="117" t="str">
        <f>Lookup($A296, Students!$A$4:$A$1016,Students!$N$4:$N$1016)</f>
        <v>1D</v>
      </c>
      <c r="L296" t="str">
        <f>Lookup($A296, Students!$A$4:$A$1016,Students!$M$4:$M$1016)</f>
        <v>WB</v>
      </c>
      <c r="M296" t="str">
        <f>Lookup($A296, Students!$A$4:$A$1016,Students!$AT$4:$AT$1016)</f>
        <v>Student</v>
      </c>
      <c r="N296" s="71" t="str">
        <f>Lookup($A296, Students!$A$4:$A$1016,Students!$P$4:$P$1016)</f>
        <v/>
      </c>
      <c r="O296" s="72">
        <f t="shared" si="6"/>
        <v>42917</v>
      </c>
      <c r="P296">
        <f>Lookup($A296, Students!$A$4:$A$1016,Students!$Q$4:$Q$1016)</f>
        <v>117</v>
      </c>
      <c r="U296" s="71">
        <f>Lookup($A296, Students!$A$4:$A$1016,Students!$G$4:$G$1016)</f>
        <v>42711</v>
      </c>
      <c r="V296" s="76">
        <f t="shared" si="7"/>
        <v>12</v>
      </c>
      <c r="W296" s="76">
        <f t="shared" si="8"/>
        <v>2016</v>
      </c>
      <c r="X296" s="81">
        <f>IF($U296="","-",U296+Timeframes!$B$3)</f>
        <v>42756</v>
      </c>
      <c r="Y296" s="82"/>
      <c r="Z296" s="17" t="str">
        <f t="shared" si="9"/>
        <v>-</v>
      </c>
      <c r="AA296" s="81">
        <f>IF($U296="","-",X296+Timeframes!$C$3)</f>
        <v>42801</v>
      </c>
      <c r="AB296" s="82"/>
      <c r="AC296" s="17" t="str">
        <f t="shared" si="10"/>
        <v>-</v>
      </c>
      <c r="AD296" s="81">
        <f>IF($U296="","-",AA296+Timeframes!$D$3)</f>
        <v>42861</v>
      </c>
      <c r="AE296" s="82"/>
      <c r="AF296" s="17" t="str">
        <f t="shared" si="1"/>
        <v>-</v>
      </c>
      <c r="AG296" s="81">
        <f>IF($U296="","-",AD296+Timeframes!$E$3)</f>
        <v>42921</v>
      </c>
      <c r="AH296" s="82"/>
      <c r="AI296" s="17" t="str">
        <f t="shared" si="2"/>
        <v>-</v>
      </c>
      <c r="AJ296" s="81">
        <f>IF($U296="","-",AG296+Timeframes!$F$3)</f>
        <v>43101</v>
      </c>
      <c r="AK296" s="82"/>
      <c r="AL296" s="17" t="str">
        <f t="shared" si="3"/>
        <v>-</v>
      </c>
      <c r="AM296" s="81">
        <f>IF($U296="","-",AJ296+Timeframes!$G$3)</f>
        <v>43281</v>
      </c>
      <c r="AN296" s="82"/>
      <c r="AO296" s="17" t="str">
        <f t="shared" si="4"/>
        <v>-</v>
      </c>
      <c r="AP296" s="81">
        <f>IF($U296="","-",AM296+Timeframes!$H$3)</f>
        <v>43461</v>
      </c>
      <c r="AQ296" s="82"/>
      <c r="AR296" s="82"/>
    </row>
    <row r="297" ht="15.75" customHeight="1">
      <c r="A297" s="36">
        <v>296.0</v>
      </c>
      <c r="B297" s="36" t="str">
        <f>LOOKUP($A297,Students!$A$4:$A$1016,Students!$C$4:$C$1016)</f>
        <v>Jayden</v>
      </c>
      <c r="C297" s="36" t="str">
        <f>LOOKUP($A297,Students!$A$4:$A$1016,Students!$D$4:$D$1016)</f>
        <v>Curtiss</v>
      </c>
      <c r="D297" s="36" t="str">
        <f>LOOKUP($A297,Students!$A$4:$A$1016,Students!$E$4:$E$1016)</f>
        <v>Johnas</v>
      </c>
      <c r="E297" s="36" t="str">
        <f>LOOKUP($A297,Students!$A$4:$A1297,Students!$F$4:$F$1016)</f>
        <v/>
      </c>
      <c r="F297" s="49"/>
      <c r="G297" t="str">
        <f t="shared" si="5"/>
        <v>Jayden Johnas</v>
      </c>
      <c r="H297" t="str">
        <f>Lookup($A297, Students!$A$4:$A$1016,Students!$K$4:$K$1016)</f>
        <v>Kirkland</v>
      </c>
      <c r="I297" s="54" t="str">
        <f>Lookup($A297, Students!$A$4:$A$1016,Students!$H$4:$H1297)</f>
        <v>Dropped</v>
      </c>
      <c r="J297" s="54" t="str">
        <f>Lookup($A297, Students!$A$4:$A$1016,Students!$O$4:$O$1016)</f>
        <v>Child</v>
      </c>
      <c r="K297" s="117" t="str">
        <f>Lookup($A297, Students!$A$4:$A$1016,Students!$N$4:$N$1016)</f>
        <v>1D</v>
      </c>
      <c r="L297" t="str">
        <f>Lookup($A297, Students!$A$4:$A$1016,Students!$M$4:$M$1016)</f>
        <v>WB</v>
      </c>
      <c r="M297" t="str">
        <f>Lookup($A297, Students!$A$4:$A$1016,Students!$AT$4:$AT$1016)</f>
        <v>Student</v>
      </c>
      <c r="N297" s="71">
        <f>Lookup($A297, Students!$A$4:$A$1016,Students!$P$4:$P$1016)</f>
        <v>40476</v>
      </c>
      <c r="O297" s="72">
        <f t="shared" si="6"/>
        <v>42917</v>
      </c>
      <c r="P297">
        <f>Lookup($A297, Students!$A$4:$A$1016,Students!$Q$4:$Q$1016)</f>
        <v>6</v>
      </c>
      <c r="U297" s="71">
        <f>Lookup($A297, Students!$A$4:$A$1016,Students!$G$4:$G$1016)</f>
        <v>42711</v>
      </c>
      <c r="V297" s="76">
        <f t="shared" si="7"/>
        <v>12</v>
      </c>
      <c r="W297" s="76">
        <f t="shared" si="8"/>
        <v>2016</v>
      </c>
      <c r="X297" s="81">
        <f>IF($U297="","-",U297+Timeframes!$B$3)</f>
        <v>42756</v>
      </c>
      <c r="Y297" s="82"/>
      <c r="Z297" s="17" t="str">
        <f t="shared" si="9"/>
        <v>-</v>
      </c>
      <c r="AA297" s="81">
        <f>IF($U297="","-",X297+Timeframes!$C$3)</f>
        <v>42801</v>
      </c>
      <c r="AB297" s="82"/>
      <c r="AC297" s="17" t="str">
        <f t="shared" si="10"/>
        <v>-</v>
      </c>
      <c r="AD297" s="81">
        <f>IF($U297="","-",AA297+Timeframes!$D$3)</f>
        <v>42861</v>
      </c>
      <c r="AE297" s="82"/>
      <c r="AF297" s="17" t="str">
        <f t="shared" si="1"/>
        <v>-</v>
      </c>
      <c r="AG297" s="81">
        <f>IF($U297="","-",AD297+Timeframes!$E$3)</f>
        <v>42921</v>
      </c>
      <c r="AH297" s="82"/>
      <c r="AI297" s="17" t="str">
        <f t="shared" si="2"/>
        <v>-</v>
      </c>
      <c r="AJ297" s="81">
        <f>IF($U297="","-",AG297+Timeframes!$F$3)</f>
        <v>43101</v>
      </c>
      <c r="AK297" s="82"/>
      <c r="AL297" s="17" t="str">
        <f t="shared" si="3"/>
        <v>-</v>
      </c>
      <c r="AM297" s="81">
        <f>IF($U297="","-",AJ297+Timeframes!$G$3)</f>
        <v>43281</v>
      </c>
      <c r="AN297" s="82"/>
      <c r="AO297" s="17" t="str">
        <f t="shared" si="4"/>
        <v>-</v>
      </c>
      <c r="AP297" s="81">
        <f>IF($U297="","-",AM297+Timeframes!$H$3)</f>
        <v>43461</v>
      </c>
      <c r="AQ297" s="82"/>
      <c r="AR297" s="82"/>
    </row>
    <row r="298" ht="15.75" customHeight="1">
      <c r="A298" s="36">
        <v>297.0</v>
      </c>
      <c r="B298" s="36" t="str">
        <f>LOOKUP($A298,Students!$A$4:$A$1016,Students!$C$4:$C$1016)</f>
        <v>Vihaan</v>
      </c>
      <c r="C298" s="36" t="str">
        <f>LOOKUP($A298,Students!$A$4:$A$1016,Students!$D$4:$D$1016)</f>
        <v/>
      </c>
      <c r="D298" s="36" t="str">
        <f>LOOKUP($A298,Students!$A$4:$A$1016,Students!$E$4:$E$1016)</f>
        <v>Kocherlakota</v>
      </c>
      <c r="E298" s="36" t="str">
        <f>LOOKUP($A298,Students!$A$4:$A1298,Students!$F$4:$F$1016)</f>
        <v/>
      </c>
      <c r="F298" s="49"/>
      <c r="G298" t="str">
        <f t="shared" si="5"/>
        <v>Vihaan Kocherlakota</v>
      </c>
      <c r="H298" t="str">
        <f>Lookup($A298, Students!$A$4:$A$1016,Students!$K$4:$K$1016)</f>
        <v>Kirkland</v>
      </c>
      <c r="I298" s="54" t="str">
        <f>Lookup($A298, Students!$A$4:$A$1016,Students!$H$4:$H1298)</f>
        <v>Inactive</v>
      </c>
      <c r="J298" s="54" t="str">
        <f>Lookup($A298, Students!$A$4:$A$1016,Students!$O$4:$O$1016)</f>
        <v>Child</v>
      </c>
      <c r="K298" s="117" t="str">
        <f>Lookup($A298, Students!$A$4:$A$1016,Students!$N$4:$N$1016)</f>
        <v>1D</v>
      </c>
      <c r="L298" t="str">
        <f>Lookup($A298, Students!$A$4:$A$1016,Students!$M$4:$M$1016)</f>
        <v>WB</v>
      </c>
      <c r="M298" t="str">
        <f>Lookup($A298, Students!$A$4:$A$1016,Students!$AT$4:$AT$1016)</f>
        <v>Student</v>
      </c>
      <c r="N298" s="71">
        <f>Lookup($A298, Students!$A$4:$A$1016,Students!$P$4:$P$1016)</f>
        <v>40996</v>
      </c>
      <c r="O298" s="72">
        <f t="shared" si="6"/>
        <v>42917</v>
      </c>
      <c r="P298">
        <f>Lookup($A298, Students!$A$4:$A$1016,Students!$Q$4:$Q$1016)</f>
        <v>5</v>
      </c>
      <c r="U298" s="71">
        <f>Lookup($A298, Students!$A$4:$A$1016,Students!$G$4:$G$1016)</f>
        <v>42671</v>
      </c>
      <c r="V298" s="76">
        <f t="shared" si="7"/>
        <v>10</v>
      </c>
      <c r="W298" s="76">
        <f t="shared" si="8"/>
        <v>2016</v>
      </c>
      <c r="X298" s="81">
        <f>IF($U298="","-",U298+Timeframes!$B$3)</f>
        <v>42716</v>
      </c>
      <c r="Y298" s="82"/>
      <c r="Z298" s="17" t="str">
        <f t="shared" si="9"/>
        <v>-</v>
      </c>
      <c r="AA298" s="81">
        <f>IF($U298="","-",X298+Timeframes!$C$3)</f>
        <v>42761</v>
      </c>
      <c r="AB298" s="82"/>
      <c r="AC298" s="17" t="str">
        <f t="shared" si="10"/>
        <v>-</v>
      </c>
      <c r="AD298" s="81">
        <f>IF($U298="","-",AA298+Timeframes!$D$3)</f>
        <v>42821</v>
      </c>
      <c r="AE298" s="82"/>
      <c r="AF298" s="17" t="str">
        <f t="shared" si="1"/>
        <v>-</v>
      </c>
      <c r="AG298" s="81">
        <f>IF($U298="","-",AD298+Timeframes!$E$3)</f>
        <v>42881</v>
      </c>
      <c r="AH298" s="82"/>
      <c r="AI298" s="17" t="str">
        <f t="shared" si="2"/>
        <v>-</v>
      </c>
      <c r="AJ298" s="81">
        <f>IF($U298="","-",AG298+Timeframes!$F$3)</f>
        <v>43061</v>
      </c>
      <c r="AK298" s="82"/>
      <c r="AL298" s="17" t="str">
        <f t="shared" si="3"/>
        <v>-</v>
      </c>
      <c r="AM298" s="81">
        <f>IF($U298="","-",AJ298+Timeframes!$G$3)</f>
        <v>43241</v>
      </c>
      <c r="AN298" s="82"/>
      <c r="AO298" s="17" t="str">
        <f t="shared" si="4"/>
        <v>-</v>
      </c>
      <c r="AP298" s="81">
        <f>IF($U298="","-",AM298+Timeframes!$H$3)</f>
        <v>43421</v>
      </c>
      <c r="AQ298" s="82"/>
      <c r="AR298" s="82"/>
    </row>
    <row r="299" ht="15.75" customHeight="1">
      <c r="A299" s="36">
        <v>298.0</v>
      </c>
      <c r="B299" s="36" t="str">
        <f>LOOKUP($A299,Students!$A$4:$A$1016,Students!$C$4:$C$1016)</f>
        <v>Ryan</v>
      </c>
      <c r="C299" s="36" t="str">
        <f>LOOKUP($A299,Students!$A$4:$A$1016,Students!$D$4:$D$1016)</f>
        <v>James</v>
      </c>
      <c r="D299" s="36" t="str">
        <f>LOOKUP($A299,Students!$A$4:$A$1016,Students!$E$4:$E$1016)</f>
        <v>Medeiros</v>
      </c>
      <c r="E299" s="36" t="str">
        <f>LOOKUP($A299,Students!$A$4:$A1299,Students!$F$4:$F$1016)</f>
        <v>James</v>
      </c>
      <c r="F299" s="49"/>
      <c r="G299" t="str">
        <f t="shared" si="5"/>
        <v>Ryan Medeiros</v>
      </c>
      <c r="H299" t="str">
        <f>Lookup($A299, Students!$A$4:$A$1016,Students!$K$4:$K$1016)</f>
        <v>Kirkland</v>
      </c>
      <c r="I299" s="54" t="str">
        <f>Lookup($A299, Students!$A$4:$A$1016,Students!$H$4:$H1299)</f>
        <v>Dropped</v>
      </c>
      <c r="J299" s="54" t="str">
        <f>Lookup($A299, Students!$A$4:$A$1016,Students!$O$4:$O$1016)</f>
        <v>Adult</v>
      </c>
      <c r="K299" s="117" t="str">
        <f>Lookup($A299, Students!$A$4:$A$1016,Students!$N$4:$N$1016)</f>
        <v>1D</v>
      </c>
      <c r="L299" t="str">
        <f>Lookup($A299, Students!$A$4:$A$1016,Students!$M$4:$M$1016)</f>
        <v>WB</v>
      </c>
      <c r="M299" t="str">
        <f>Lookup($A299, Students!$A$4:$A$1016,Students!$AT$4:$AT$1016)</f>
        <v>Student</v>
      </c>
      <c r="N299" s="71">
        <f>Lookup($A299, Students!$A$4:$A$1016,Students!$P$4:$P$1016)</f>
        <v>34981</v>
      </c>
      <c r="O299" s="72">
        <f t="shared" si="6"/>
        <v>42917</v>
      </c>
      <c r="P299">
        <f>Lookup($A299, Students!$A$4:$A$1016,Students!$Q$4:$Q$1016)</f>
        <v>21</v>
      </c>
      <c r="U299" s="71">
        <f>Lookup($A299, Students!$A$4:$A$1016,Students!$G$4:$G$1016)</f>
        <v>42732</v>
      </c>
      <c r="V299" s="76">
        <f t="shared" si="7"/>
        <v>12</v>
      </c>
      <c r="W299" s="76">
        <f t="shared" si="8"/>
        <v>2016</v>
      </c>
      <c r="X299" s="81">
        <f>IF($U299="","-",U299+Timeframes!$B$3)</f>
        <v>42777</v>
      </c>
      <c r="Y299" s="82"/>
      <c r="Z299" s="17" t="str">
        <f t="shared" si="9"/>
        <v>-</v>
      </c>
      <c r="AA299" s="81">
        <f>IF($U299="","-",X299+Timeframes!$C$3)</f>
        <v>42822</v>
      </c>
      <c r="AB299" s="82"/>
      <c r="AC299" s="17" t="str">
        <f t="shared" si="10"/>
        <v>-</v>
      </c>
      <c r="AD299" s="81">
        <f>IF($U299="","-",AA299+Timeframes!$D$3)</f>
        <v>42882</v>
      </c>
      <c r="AE299" s="82"/>
      <c r="AF299" s="17" t="str">
        <f t="shared" si="1"/>
        <v>-</v>
      </c>
      <c r="AG299" s="81">
        <f>IF($U299="","-",AD299+Timeframes!$E$3)</f>
        <v>42942</v>
      </c>
      <c r="AH299" s="82"/>
      <c r="AI299" s="17" t="str">
        <f t="shared" si="2"/>
        <v>-</v>
      </c>
      <c r="AJ299" s="81">
        <f>IF($U299="","-",AG299+Timeframes!$F$3)</f>
        <v>43122</v>
      </c>
      <c r="AK299" s="82"/>
      <c r="AL299" s="17" t="str">
        <f t="shared" si="3"/>
        <v>-</v>
      </c>
      <c r="AM299" s="81">
        <f>IF($U299="","-",AJ299+Timeframes!$G$3)</f>
        <v>43302</v>
      </c>
      <c r="AN299" s="82"/>
      <c r="AO299" s="17" t="str">
        <f t="shared" si="4"/>
        <v>-</v>
      </c>
      <c r="AP299" s="81">
        <f>IF($U299="","-",AM299+Timeframes!$H$3)</f>
        <v>43482</v>
      </c>
      <c r="AQ299" s="82"/>
      <c r="AR299" s="82"/>
    </row>
    <row r="300" ht="15.75" customHeight="1">
      <c r="A300" s="36">
        <v>299.0</v>
      </c>
      <c r="B300" s="36" t="str">
        <f>LOOKUP($A300,Students!$A$4:$A$1016,Students!$C$4:$C$1016)</f>
        <v>Aleksandar</v>
      </c>
      <c r="C300" s="36" t="str">
        <f>LOOKUP($A300,Students!$A$4:$A$1016,Students!$D$4:$D$1016)</f>
        <v/>
      </c>
      <c r="D300" s="36" t="str">
        <f>LOOKUP($A300,Students!$A$4:$A$1016,Students!$E$4:$E$1016)</f>
        <v>Lukic</v>
      </c>
      <c r="E300" s="36" t="str">
        <f>LOOKUP($A300,Students!$A$4:$A1300,Students!$F$4:$F$1016)</f>
        <v/>
      </c>
      <c r="F300" s="49"/>
      <c r="G300" t="str">
        <f t="shared" si="5"/>
        <v>Aleksandar Lukic</v>
      </c>
      <c r="H300" t="str">
        <f>Lookup($A300, Students!$A$4:$A$1016,Students!$K$4:$K$1016)</f>
        <v>Seattle</v>
      </c>
      <c r="I300" s="54" t="str">
        <f>Lookup($A300, Students!$A$4:$A$1016,Students!$H$4:$H1300)</f>
        <v>Active</v>
      </c>
      <c r="J300" s="54" t="str">
        <f>Lookup($A300, Students!$A$4:$A$1016,Students!$O$4:$O$1016)</f>
        <v>Adult</v>
      </c>
      <c r="K300" s="117" t="str">
        <f>Lookup($A300, Students!$A$4:$A$1016,Students!$N$4:$N$1016)</f>
        <v>1D</v>
      </c>
      <c r="L300" t="str">
        <f>Lookup($A300, Students!$A$4:$A$1016,Students!$M$4:$M$1016)</f>
        <v>1S</v>
      </c>
      <c r="M300" t="str">
        <f>Lookup($A300, Students!$A$4:$A$1016,Students!$AT$4:$AT$1016)</f>
        <v>Bus Driver</v>
      </c>
      <c r="N300" s="71">
        <f>Lookup($A300, Students!$A$4:$A$1016,Students!$P$4:$P$1016)</f>
        <v>29480</v>
      </c>
      <c r="O300" s="72">
        <f t="shared" si="6"/>
        <v>42917</v>
      </c>
      <c r="P300">
        <f>Lookup($A300, Students!$A$4:$A$1016,Students!$Q$4:$Q$1016)</f>
        <v>36</v>
      </c>
      <c r="U300" s="71">
        <f>Lookup($A300, Students!$A$4:$A$1016,Students!$G$4:$G$1016)</f>
        <v>42741</v>
      </c>
      <c r="V300" s="76">
        <f t="shared" si="7"/>
        <v>1</v>
      </c>
      <c r="W300" s="76">
        <f t="shared" si="8"/>
        <v>2017</v>
      </c>
      <c r="X300" s="81">
        <f>IF($U300="","-",U300+Timeframes!$B$3)</f>
        <v>42786</v>
      </c>
      <c r="Y300" s="82">
        <v>42779.0</v>
      </c>
      <c r="Z300" s="17" t="str">
        <f t="shared" si="9"/>
        <v>-</v>
      </c>
      <c r="AA300" s="81">
        <f>IF($U300="","-",X300+Timeframes!$C$3)</f>
        <v>42831</v>
      </c>
      <c r="AB300" s="82"/>
      <c r="AC300" s="17" t="str">
        <f t="shared" si="10"/>
        <v>-</v>
      </c>
      <c r="AD300" s="81">
        <f>IF($U300="","-",AA300+Timeframes!$D$3)</f>
        <v>42891</v>
      </c>
      <c r="AE300" s="82"/>
      <c r="AF300" s="17" t="str">
        <f t="shared" si="1"/>
        <v>-</v>
      </c>
      <c r="AG300" s="81">
        <f>IF($U300="","-",AD300+Timeframes!$E$3)</f>
        <v>42951</v>
      </c>
      <c r="AH300" s="82"/>
      <c r="AI300" s="17" t="str">
        <f t="shared" si="2"/>
        <v>-</v>
      </c>
      <c r="AJ300" s="81">
        <f>IF($U300="","-",AG300+Timeframes!$F$3)</f>
        <v>43131</v>
      </c>
      <c r="AK300" s="82"/>
      <c r="AL300" s="17" t="str">
        <f t="shared" si="3"/>
        <v>-</v>
      </c>
      <c r="AM300" s="81">
        <f>IF($U300="","-",AJ300+Timeframes!$G$3)</f>
        <v>43311</v>
      </c>
      <c r="AN300" s="82"/>
      <c r="AO300" s="17" t="str">
        <f t="shared" si="4"/>
        <v>-</v>
      </c>
      <c r="AP300" s="81">
        <f>IF($U300="","-",AM300+Timeframes!$H$3)</f>
        <v>43491</v>
      </c>
      <c r="AQ300" s="82"/>
      <c r="AR300" s="82"/>
    </row>
    <row r="301" ht="15.75" customHeight="1">
      <c r="A301" s="36">
        <v>300.0</v>
      </c>
      <c r="B301" s="36" t="str">
        <f>LOOKUP($A301,Students!$A$4:$A$1016,Students!$C$4:$C$1016)</f>
        <v>Judith</v>
      </c>
      <c r="C301" s="36" t="str">
        <f>LOOKUP($A301,Students!$A$4:$A$1016,Students!$D$4:$D$1016)</f>
        <v/>
      </c>
      <c r="D301" s="36" t="str">
        <f>LOOKUP($A301,Students!$A$4:$A$1016,Students!$E$4:$E$1016)</f>
        <v>Juedes</v>
      </c>
      <c r="E301" s="36" t="str">
        <f>LOOKUP($A301,Students!$A$4:$A1301,Students!$F$4:$F$1016)</f>
        <v/>
      </c>
      <c r="F301" s="49"/>
      <c r="G301" t="str">
        <f t="shared" si="5"/>
        <v>Judith Juedes</v>
      </c>
      <c r="H301" t="str">
        <f>Lookup($A301, Students!$A$4:$A$1016,Students!$K$4:$K$1016)</f>
        <v>Seattle</v>
      </c>
      <c r="I301" s="54" t="str">
        <f>Lookup($A301, Students!$A$4:$A$1016,Students!$H$4:$H1301)</f>
        <v>Inactive</v>
      </c>
      <c r="J301" s="54" t="str">
        <f>Lookup($A301, Students!$A$4:$A$1016,Students!$O$4:$O$1016)</f>
        <v>Junior</v>
      </c>
      <c r="K301" s="117" t="str">
        <f>Lookup($A301, Students!$A$4:$A$1016,Students!$N$4:$N$1016)</f>
        <v>1D</v>
      </c>
      <c r="L301" t="str">
        <f>Lookup($A301, Students!$A$4:$A$1016,Students!$M$4:$M$1016)</f>
        <v>2S</v>
      </c>
      <c r="M301" t="str">
        <f>Lookup($A301, Students!$A$4:$A$1016,Students!$AT$4:$AT$1016)</f>
        <v/>
      </c>
      <c r="N301" s="71">
        <f>Lookup($A301, Students!$A$4:$A$1016,Students!$P$4:$P$1016)</f>
        <v>36484</v>
      </c>
      <c r="O301" s="72">
        <f t="shared" si="6"/>
        <v>42917</v>
      </c>
      <c r="P301">
        <f>Lookup($A301, Students!$A$4:$A$1016,Students!$Q$4:$Q$1016)</f>
        <v>17</v>
      </c>
      <c r="U301" s="71" t="str">
        <f>Lookup($A301, Students!$A$4:$A$1016,Students!$G$4:$G$1016)</f>
        <v/>
      </c>
      <c r="V301" s="76">
        <f t="shared" si="7"/>
        <v>12</v>
      </c>
      <c r="W301" s="76">
        <f t="shared" si="8"/>
        <v>1899</v>
      </c>
      <c r="X301" s="81" t="str">
        <f>IF($U301="","-",U301+Timeframes!$B$3)</f>
        <v>-</v>
      </c>
      <c r="Y301" s="82"/>
      <c r="Z301" s="17" t="str">
        <f t="shared" si="9"/>
        <v>-</v>
      </c>
      <c r="AA301" s="81" t="str">
        <f>IF($U301="","-",X301+Timeframes!$C$3)</f>
        <v>-</v>
      </c>
      <c r="AB301" s="82"/>
      <c r="AC301" s="17" t="str">
        <f t="shared" si="10"/>
        <v>-</v>
      </c>
      <c r="AD301" s="81" t="str">
        <f>IF($U301="","-",AA301+Timeframes!$D$3)</f>
        <v>-</v>
      </c>
      <c r="AE301" s="82"/>
      <c r="AF301" s="17" t="str">
        <f t="shared" si="1"/>
        <v>-</v>
      </c>
      <c r="AG301" s="81" t="str">
        <f>IF($U301="","-",AD301+Timeframes!$E$3)</f>
        <v>-</v>
      </c>
      <c r="AH301" s="82"/>
      <c r="AI301" s="17" t="str">
        <f t="shared" si="2"/>
        <v>-</v>
      </c>
      <c r="AJ301" s="81" t="str">
        <f>IF($U301="","-",AG301+Timeframes!$F$3)</f>
        <v>-</v>
      </c>
      <c r="AK301" s="82"/>
      <c r="AL301" s="17" t="str">
        <f t="shared" si="3"/>
        <v>-</v>
      </c>
      <c r="AM301" s="81" t="str">
        <f>IF($U301="","-",AJ301+Timeframes!$G$3)</f>
        <v>-</v>
      </c>
      <c r="AN301" s="82"/>
      <c r="AO301" s="17" t="str">
        <f t="shared" si="4"/>
        <v>-</v>
      </c>
      <c r="AP301" s="81" t="str">
        <f>IF($U301="","-",AM301+Timeframes!$H$3)</f>
        <v>-</v>
      </c>
      <c r="AQ301" s="82"/>
      <c r="AR301" s="82"/>
    </row>
    <row r="302" ht="15.75" customHeight="1">
      <c r="A302" s="36">
        <v>301.0</v>
      </c>
      <c r="B302" s="36" t="str">
        <f>LOOKUP($A302,Students!$A$4:$A$1016,Students!$C$4:$C$1016)</f>
        <v>Steven</v>
      </c>
      <c r="C302" s="36" t="str">
        <f>LOOKUP($A302,Students!$A$4:$A$1016,Students!$D$4:$D$1016)</f>
        <v/>
      </c>
      <c r="D302" s="36" t="str">
        <f>LOOKUP($A302,Students!$A$4:$A$1016,Students!$E$4:$E$1016)</f>
        <v>Waxon</v>
      </c>
      <c r="E302" s="36" t="str">
        <f>LOOKUP($A302,Students!$A$4:$A1302,Students!$F$4:$F$1016)</f>
        <v/>
      </c>
      <c r="F302" s="49"/>
      <c r="G302" t="str">
        <f t="shared" si="5"/>
        <v>Steven Waxon</v>
      </c>
      <c r="H302" t="str">
        <f>Lookup($A302, Students!$A$4:$A$1016,Students!$K$4:$K$1016)</f>
        <v>Seattle</v>
      </c>
      <c r="I302" s="54" t="str">
        <f>Lookup($A302, Students!$A$4:$A$1016,Students!$H$4:$H1302)</f>
        <v>Active</v>
      </c>
      <c r="J302" s="54" t="str">
        <f>Lookup($A302, Students!$A$4:$A$1016,Students!$O$4:$O$1016)</f>
        <v>Child</v>
      </c>
      <c r="K302" s="117" t="str">
        <f>Lookup($A302, Students!$A$4:$A$1016,Students!$N$4:$N$1016)</f>
        <v>1D</v>
      </c>
      <c r="L302" t="str">
        <f>Lookup($A302, Students!$A$4:$A$1016,Students!$M$4:$M$1016)</f>
        <v>2S</v>
      </c>
      <c r="M302" t="str">
        <f>Lookup($A302, Students!$A$4:$A$1016,Students!$AT$4:$AT$1016)</f>
        <v/>
      </c>
      <c r="N302" s="71">
        <f>Lookup($A302, Students!$A$4:$A$1016,Students!$P$4:$P$1016)</f>
        <v>39462</v>
      </c>
      <c r="O302" s="72">
        <f t="shared" si="6"/>
        <v>42917</v>
      </c>
      <c r="P302">
        <f>Lookup($A302, Students!$A$4:$A$1016,Students!$Q$4:$Q$1016)</f>
        <v>9</v>
      </c>
      <c r="U302" s="71">
        <f>Lookup($A302, Students!$A$4:$A$1016,Students!$G$4:$G$1016)</f>
        <v>42695</v>
      </c>
      <c r="V302" s="76">
        <f t="shared" si="7"/>
        <v>11</v>
      </c>
      <c r="W302" s="76">
        <f t="shared" si="8"/>
        <v>2016</v>
      </c>
      <c r="X302" s="81">
        <f>IF($U302="","-",U302+Timeframes!$B$3)</f>
        <v>42740</v>
      </c>
      <c r="Y302" s="82"/>
      <c r="Z302" s="17" t="str">
        <f t="shared" si="9"/>
        <v>-</v>
      </c>
      <c r="AA302" s="81">
        <f>IF($U302="","-",X302+Timeframes!$C$3)</f>
        <v>42785</v>
      </c>
      <c r="AB302" s="82"/>
      <c r="AC302" s="17" t="str">
        <f t="shared" si="10"/>
        <v>-</v>
      </c>
      <c r="AD302" s="81">
        <f>IF($U302="","-",AA302+Timeframes!$D$3)</f>
        <v>42845</v>
      </c>
      <c r="AE302" s="82"/>
      <c r="AF302" s="17" t="str">
        <f t="shared" si="1"/>
        <v>-</v>
      </c>
      <c r="AG302" s="81">
        <f>IF($U302="","-",AD302+Timeframes!$E$3)</f>
        <v>42905</v>
      </c>
      <c r="AH302" s="82"/>
      <c r="AI302" s="17" t="str">
        <f t="shared" si="2"/>
        <v>-</v>
      </c>
      <c r="AJ302" s="81">
        <f>IF($U302="","-",AG302+Timeframes!$F$3)</f>
        <v>43085</v>
      </c>
      <c r="AK302" s="82"/>
      <c r="AL302" s="17" t="str">
        <f t="shared" si="3"/>
        <v>-</v>
      </c>
      <c r="AM302" s="81">
        <f>IF($U302="","-",AJ302+Timeframes!$G$3)</f>
        <v>43265</v>
      </c>
      <c r="AN302" s="82"/>
      <c r="AO302" s="17" t="str">
        <f t="shared" si="4"/>
        <v>-</v>
      </c>
      <c r="AP302" s="81">
        <f>IF($U302="","-",AM302+Timeframes!$H$3)</f>
        <v>43445</v>
      </c>
      <c r="AQ302" s="82"/>
      <c r="AR302" s="82"/>
    </row>
    <row r="303" ht="15.75" customHeight="1">
      <c r="A303" s="36">
        <v>302.0</v>
      </c>
      <c r="B303" s="36" t="str">
        <f>LOOKUP($A303,Students!$A$4:$A$1016,Students!$C$4:$C$1016)</f>
        <v>Athithan</v>
      </c>
      <c r="C303" s="36" t="str">
        <f>LOOKUP($A303,Students!$A$4:$A$1016,Students!$D$4:$D$1016)</f>
        <v/>
      </c>
      <c r="D303" s="36" t="str">
        <f>LOOKUP($A303,Students!$A$4:$A$1016,Students!$E$4:$E$1016)</f>
        <v>Veeravendhan</v>
      </c>
      <c r="E303" s="36" t="str">
        <f>LOOKUP($A303,Students!$A$4:$A1303,Students!$F$4:$F$1016)</f>
        <v/>
      </c>
      <c r="F303" s="49"/>
      <c r="G303" t="str">
        <f t="shared" si="5"/>
        <v>Athithan Veeravendhan</v>
      </c>
      <c r="H303" t="str">
        <f>Lookup($A303, Students!$A$4:$A$1016,Students!$K$4:$K$1016)</f>
        <v>Kirkland</v>
      </c>
      <c r="I303" s="54" t="str">
        <f>Lookup($A303, Students!$A$4:$A$1016,Students!$H$4:$H1303)</f>
        <v>Inactive</v>
      </c>
      <c r="J303" s="54" t="str">
        <f>Lookup($A303, Students!$A$4:$A$1016,Students!$O$4:$O$1016)</f>
        <v>Junior</v>
      </c>
      <c r="K303" s="117" t="str">
        <f>Lookup($A303, Students!$A$4:$A$1016,Students!$N$4:$N$1016)</f>
        <v>1D</v>
      </c>
      <c r="L303" t="str">
        <f>Lookup($A303, Students!$A$4:$A$1016,Students!$M$4:$M$1016)</f>
        <v>1S</v>
      </c>
      <c r="M303" t="str">
        <f>Lookup($A303, Students!$A$4:$A$1016,Students!$AT$4:$AT$1016)</f>
        <v>Student</v>
      </c>
      <c r="N303" s="71">
        <f>Lookup($A303, Students!$A$4:$A$1016,Students!$P$4:$P$1016)</f>
        <v>38781</v>
      </c>
      <c r="O303" s="72">
        <f t="shared" si="6"/>
        <v>42917</v>
      </c>
      <c r="P303">
        <f>Lookup($A303, Students!$A$4:$A$1016,Students!$Q$4:$Q$1016)</f>
        <v>11</v>
      </c>
      <c r="U303" s="71">
        <f>Lookup($A303, Students!$A$4:$A$1016,Students!$G$4:$G$1016)</f>
        <v>42741</v>
      </c>
      <c r="V303" s="76">
        <f t="shared" si="7"/>
        <v>1</v>
      </c>
      <c r="W303" s="76">
        <f t="shared" si="8"/>
        <v>2017</v>
      </c>
      <c r="X303" s="81">
        <f>IF($U303="","-",U303+Timeframes!$B$3)</f>
        <v>42786</v>
      </c>
      <c r="Y303" s="82"/>
      <c r="Z303" s="17" t="str">
        <f t="shared" si="9"/>
        <v>-</v>
      </c>
      <c r="AA303" s="81">
        <f>IF($U303="","-",X303+Timeframes!$C$3)</f>
        <v>42831</v>
      </c>
      <c r="AB303" s="82"/>
      <c r="AC303" s="17" t="str">
        <f t="shared" si="10"/>
        <v>-</v>
      </c>
      <c r="AD303" s="81">
        <f>IF($U303="","-",AA303+Timeframes!$D$3)</f>
        <v>42891</v>
      </c>
      <c r="AE303" s="82"/>
      <c r="AF303" s="17" t="str">
        <f t="shared" si="1"/>
        <v>-</v>
      </c>
      <c r="AG303" s="81">
        <f>IF($U303="","-",AD303+Timeframes!$E$3)</f>
        <v>42951</v>
      </c>
      <c r="AH303" s="82"/>
      <c r="AI303" s="17" t="str">
        <f t="shared" si="2"/>
        <v>-</v>
      </c>
      <c r="AJ303" s="81">
        <f>IF($U303="","-",AG303+Timeframes!$F$3)</f>
        <v>43131</v>
      </c>
      <c r="AK303" s="82"/>
      <c r="AL303" s="17" t="str">
        <f t="shared" si="3"/>
        <v>-</v>
      </c>
      <c r="AM303" s="81">
        <f>IF($U303="","-",AJ303+Timeframes!$G$3)</f>
        <v>43311</v>
      </c>
      <c r="AN303" s="82"/>
      <c r="AO303" s="17" t="str">
        <f t="shared" si="4"/>
        <v>-</v>
      </c>
      <c r="AP303" s="81">
        <f>IF($U303="","-",AM303+Timeframes!$H$3)</f>
        <v>43491</v>
      </c>
      <c r="AQ303" s="82"/>
      <c r="AR303" s="82"/>
    </row>
    <row r="304" ht="15.75" customHeight="1">
      <c r="A304" s="36">
        <v>303.0</v>
      </c>
      <c r="B304" s="36" t="str">
        <f>LOOKUP($A304,Students!$A$4:$A$1016,Students!$C$4:$C$1016)</f>
        <v>Emily</v>
      </c>
      <c r="C304" s="36" t="str">
        <f>LOOKUP($A304,Students!$A$4:$A$1016,Students!$D$4:$D$1016)</f>
        <v/>
      </c>
      <c r="D304" s="36" t="str">
        <f>LOOKUP($A304,Students!$A$4:$A$1016,Students!$E$4:$E$1016)</f>
        <v>Ledina</v>
      </c>
      <c r="E304" s="36" t="str">
        <f>LOOKUP($A304,Students!$A$4:$A1304,Students!$F$4:$F$1016)</f>
        <v/>
      </c>
      <c r="F304" s="49"/>
      <c r="G304" t="str">
        <f t="shared" si="5"/>
        <v>Emily Ledina</v>
      </c>
      <c r="H304" t="str">
        <f>Lookup($A304, Students!$A$4:$A$1016,Students!$K$4:$K$1016)</f>
        <v>Kirkland</v>
      </c>
      <c r="I304" s="54" t="str">
        <f>Lookup($A304, Students!$A$4:$A$1016,Students!$H$4:$H1304)</f>
        <v>Active</v>
      </c>
      <c r="J304" s="54" t="str">
        <f>Lookup($A304, Students!$A$4:$A$1016,Students!$O$4:$O$1016)</f>
        <v>Child</v>
      </c>
      <c r="K304" s="117" t="str">
        <f>Lookup($A304, Students!$A$4:$A$1016,Students!$N$4:$N$1016)</f>
        <v>1D</v>
      </c>
      <c r="L304" t="str">
        <f>Lookup($A304, Students!$A$4:$A$1016,Students!$M$4:$M$1016)</f>
        <v>1S</v>
      </c>
      <c r="M304" t="str">
        <f>Lookup($A304, Students!$A$4:$A$1016,Students!$AT$4:$AT$1016)</f>
        <v>Student</v>
      </c>
      <c r="N304" s="71">
        <f>Lookup($A304, Students!$A$4:$A$1016,Students!$P$4:$P$1016)</f>
        <v>40982</v>
      </c>
      <c r="O304" s="72">
        <f t="shared" si="6"/>
        <v>42917</v>
      </c>
      <c r="P304">
        <f>Lookup($A304, Students!$A$4:$A$1016,Students!$Q$4:$Q$1016)</f>
        <v>5</v>
      </c>
      <c r="U304" s="71">
        <f>Lookup($A304, Students!$A$4:$A$1016,Students!$G$4:$G$1016)</f>
        <v>42740</v>
      </c>
      <c r="V304" s="76">
        <f t="shared" si="7"/>
        <v>1</v>
      </c>
      <c r="W304" s="76">
        <f t="shared" si="8"/>
        <v>2017</v>
      </c>
      <c r="X304" s="81">
        <f>IF($U304="","-",U304+Timeframes!$B$3)</f>
        <v>42785</v>
      </c>
      <c r="Y304" s="82"/>
      <c r="Z304" s="17" t="str">
        <f t="shared" si="9"/>
        <v>-</v>
      </c>
      <c r="AA304" s="81">
        <f>IF($U304="","-",X304+Timeframes!$C$3)</f>
        <v>42830</v>
      </c>
      <c r="AB304" s="82"/>
      <c r="AC304" s="17" t="str">
        <f t="shared" si="10"/>
        <v>-</v>
      </c>
      <c r="AD304" s="81">
        <f>IF($U304="","-",AA304+Timeframes!$D$3)</f>
        <v>42890</v>
      </c>
      <c r="AE304" s="82"/>
      <c r="AF304" s="17" t="str">
        <f t="shared" si="1"/>
        <v>-</v>
      </c>
      <c r="AG304" s="81">
        <f>IF($U304="","-",AD304+Timeframes!$E$3)</f>
        <v>42950</v>
      </c>
      <c r="AH304" s="82"/>
      <c r="AI304" s="17" t="str">
        <f t="shared" si="2"/>
        <v>-</v>
      </c>
      <c r="AJ304" s="81">
        <f>IF($U304="","-",AG304+Timeframes!$F$3)</f>
        <v>43130</v>
      </c>
      <c r="AK304" s="82"/>
      <c r="AL304" s="17" t="str">
        <f t="shared" si="3"/>
        <v>-</v>
      </c>
      <c r="AM304" s="81">
        <f>IF($U304="","-",AJ304+Timeframes!$G$3)</f>
        <v>43310</v>
      </c>
      <c r="AN304" s="82"/>
      <c r="AO304" s="17" t="str">
        <f t="shared" si="4"/>
        <v>-</v>
      </c>
      <c r="AP304" s="81">
        <f>IF($U304="","-",AM304+Timeframes!$H$3)</f>
        <v>43490</v>
      </c>
      <c r="AQ304" s="82"/>
      <c r="AR304" s="82"/>
    </row>
    <row r="305" ht="15.75" customHeight="1">
      <c r="A305" s="36">
        <v>304.0</v>
      </c>
      <c r="B305" s="36" t="str">
        <f>LOOKUP($A305,Students!$A$4:$A$1016,Students!$C$4:$C$1016)</f>
        <v>Urja</v>
      </c>
      <c r="C305" s="36" t="str">
        <f>LOOKUP($A305,Students!$A$4:$A$1016,Students!$D$4:$D$1016)</f>
        <v/>
      </c>
      <c r="D305" s="36" t="str">
        <f>LOOKUP($A305,Students!$A$4:$A$1016,Students!$E$4:$E$1016)</f>
        <v>Pasricha</v>
      </c>
      <c r="E305" s="36" t="str">
        <f>LOOKUP($A305,Students!$A$4:$A1305,Students!$F$4:$F$1016)</f>
        <v/>
      </c>
      <c r="F305" s="49"/>
      <c r="G305" t="str">
        <f t="shared" si="5"/>
        <v>Urja Pasricha</v>
      </c>
      <c r="H305" t="str">
        <f>Lookup($A305, Students!$A$4:$A$1016,Students!$K$4:$K$1016)</f>
        <v>Kirkland</v>
      </c>
      <c r="I305" s="54" t="str">
        <f>Lookup($A305, Students!$A$4:$A$1016,Students!$H$4:$H1305)</f>
        <v>Inactive</v>
      </c>
      <c r="J305" s="54" t="str">
        <f>Lookup($A305, Students!$A$4:$A$1016,Students!$O$4:$O$1016)</f>
        <v>Child</v>
      </c>
      <c r="K305" s="117" t="str">
        <f>Lookup($A305, Students!$A$4:$A$1016,Students!$N$4:$N$1016)</f>
        <v>1D</v>
      </c>
      <c r="L305" t="str">
        <f>Lookup($A305, Students!$A$4:$A$1016,Students!$M$4:$M$1016)</f>
        <v>1S</v>
      </c>
      <c r="M305" t="str">
        <f>Lookup($A305, Students!$A$4:$A$1016,Students!$AT$4:$AT$1016)</f>
        <v>Student</v>
      </c>
      <c r="N305" s="71">
        <f>Lookup($A305, Students!$A$4:$A$1016,Students!$P$4:$P$1016)</f>
        <v>40777</v>
      </c>
      <c r="O305" s="72">
        <f t="shared" si="6"/>
        <v>42917</v>
      </c>
      <c r="P305">
        <f>Lookup($A305, Students!$A$4:$A$1016,Students!$Q$4:$Q$1016)</f>
        <v>5</v>
      </c>
      <c r="U305" s="71">
        <f>Lookup($A305, Students!$A$4:$A$1016,Students!$G$4:$G$1016)</f>
        <v>42740</v>
      </c>
      <c r="V305" s="76">
        <f t="shared" si="7"/>
        <v>1</v>
      </c>
      <c r="W305" s="76">
        <f t="shared" si="8"/>
        <v>2017</v>
      </c>
      <c r="X305" s="81">
        <f>IF($U305="","-",U305+Timeframes!$B$3)</f>
        <v>42785</v>
      </c>
      <c r="Y305" s="82"/>
      <c r="Z305" s="17" t="str">
        <f t="shared" si="9"/>
        <v>-</v>
      </c>
      <c r="AA305" s="81">
        <f>IF($U305="","-",X305+Timeframes!$C$3)</f>
        <v>42830</v>
      </c>
      <c r="AB305" s="82"/>
      <c r="AC305" s="17" t="str">
        <f t="shared" si="10"/>
        <v>-</v>
      </c>
      <c r="AD305" s="81">
        <f>IF($U305="","-",AA305+Timeframes!$D$3)</f>
        <v>42890</v>
      </c>
      <c r="AE305" s="82"/>
      <c r="AF305" s="17" t="str">
        <f t="shared" si="1"/>
        <v>-</v>
      </c>
      <c r="AG305" s="81">
        <f>IF($U305="","-",AD305+Timeframes!$E$3)</f>
        <v>42950</v>
      </c>
      <c r="AH305" s="82"/>
      <c r="AI305" s="17" t="str">
        <f t="shared" si="2"/>
        <v>-</v>
      </c>
      <c r="AJ305" s="81">
        <f>IF($U305="","-",AG305+Timeframes!$F$3)</f>
        <v>43130</v>
      </c>
      <c r="AK305" s="82"/>
      <c r="AL305" s="17" t="str">
        <f t="shared" si="3"/>
        <v>-</v>
      </c>
      <c r="AM305" s="81">
        <f>IF($U305="","-",AJ305+Timeframes!$G$3)</f>
        <v>43310</v>
      </c>
      <c r="AN305" s="82"/>
      <c r="AO305" s="17" t="str">
        <f t="shared" si="4"/>
        <v>-</v>
      </c>
      <c r="AP305" s="81">
        <f>IF($U305="","-",AM305+Timeframes!$H$3)</f>
        <v>43490</v>
      </c>
      <c r="AQ305" s="82"/>
      <c r="AR305" s="82"/>
    </row>
    <row r="306" ht="15.75" customHeight="1">
      <c r="A306" s="36">
        <v>305.0</v>
      </c>
      <c r="B306" s="36" t="str">
        <f>LOOKUP($A306,Students!$A$4:$A$1016,Students!$C$4:$C$1016)</f>
        <v>Grant</v>
      </c>
      <c r="C306" s="36" t="str">
        <f>LOOKUP($A306,Students!$A$4:$A$1016,Students!$D$4:$D$1016)</f>
        <v>William</v>
      </c>
      <c r="D306" s="36" t="str">
        <f>LOOKUP($A306,Students!$A$4:$A$1016,Students!$E$4:$E$1016)</f>
        <v>Lormis</v>
      </c>
      <c r="E306" s="36" t="str">
        <f>LOOKUP($A306,Students!$A$4:$A1306,Students!$F$4:$F$1016)</f>
        <v/>
      </c>
      <c r="F306" s="49"/>
      <c r="G306" t="str">
        <f t="shared" si="5"/>
        <v>Grant Lormis</v>
      </c>
      <c r="H306" t="str">
        <f>Lookup($A306, Students!$A$4:$A$1016,Students!$K$4:$K$1016)</f>
        <v>Kirkland</v>
      </c>
      <c r="I306" s="54" t="str">
        <f>Lookup($A306, Students!$A$4:$A$1016,Students!$H$4:$H1306)</f>
        <v>Active</v>
      </c>
      <c r="J306" s="54" t="str">
        <f>Lookup($A306, Students!$A$4:$A$1016,Students!$O$4:$O$1016)</f>
        <v>Junior</v>
      </c>
      <c r="K306" s="117" t="str">
        <f>Lookup($A306, Students!$A$4:$A$1016,Students!$N$4:$N$1016)</f>
        <v>1D</v>
      </c>
      <c r="L306" t="str">
        <f>Lookup($A306, Students!$A$4:$A$1016,Students!$M$4:$M$1016)</f>
        <v>1S</v>
      </c>
      <c r="M306" t="str">
        <f>Lookup($A306, Students!$A$4:$A$1016,Students!$AT$4:$AT$1016)</f>
        <v>Student</v>
      </c>
      <c r="N306" s="71">
        <f>Lookup($A306, Students!$A$4:$A$1016,Students!$P$4:$P$1016)</f>
        <v>38158</v>
      </c>
      <c r="O306" s="72">
        <f t="shared" si="6"/>
        <v>42917</v>
      </c>
      <c r="P306">
        <f>Lookup($A306, Students!$A$4:$A$1016,Students!$Q$4:$Q$1016)</f>
        <v>13</v>
      </c>
      <c r="U306" s="71">
        <f>Lookup($A306, Students!$A$4:$A$1016,Students!$G$4:$G$1016)</f>
        <v>42767</v>
      </c>
      <c r="V306" s="76">
        <f t="shared" si="7"/>
        <v>2</v>
      </c>
      <c r="W306" s="76">
        <f t="shared" si="8"/>
        <v>2017</v>
      </c>
      <c r="X306" s="81">
        <f>IF($U306="","-",U306+Timeframes!$B$3)</f>
        <v>42812</v>
      </c>
      <c r="Y306" s="82"/>
      <c r="Z306" s="17" t="str">
        <f t="shared" si="9"/>
        <v>-</v>
      </c>
      <c r="AA306" s="81">
        <f>IF($U306="","-",X306+Timeframes!$C$3)</f>
        <v>42857</v>
      </c>
      <c r="AB306" s="82"/>
      <c r="AC306" s="17" t="str">
        <f t="shared" si="10"/>
        <v>-</v>
      </c>
      <c r="AD306" s="81">
        <f>IF($U306="","-",AA306+Timeframes!$D$3)</f>
        <v>42917</v>
      </c>
      <c r="AE306" s="82"/>
      <c r="AF306" s="17" t="str">
        <f t="shared" si="1"/>
        <v>-</v>
      </c>
      <c r="AG306" s="81">
        <f>IF($U306="","-",AD306+Timeframes!$E$3)</f>
        <v>42977</v>
      </c>
      <c r="AH306" s="82"/>
      <c r="AI306" s="17" t="str">
        <f t="shared" si="2"/>
        <v>-</v>
      </c>
      <c r="AJ306" s="81">
        <f>IF($U306="","-",AG306+Timeframes!$F$3)</f>
        <v>43157</v>
      </c>
      <c r="AK306" s="82"/>
      <c r="AL306" s="17" t="str">
        <f t="shared" si="3"/>
        <v>-</v>
      </c>
      <c r="AM306" s="81">
        <f>IF($U306="","-",AJ306+Timeframes!$G$3)</f>
        <v>43337</v>
      </c>
      <c r="AN306" s="82"/>
      <c r="AO306" s="17" t="str">
        <f t="shared" si="4"/>
        <v>-</v>
      </c>
      <c r="AP306" s="81">
        <f>IF($U306="","-",AM306+Timeframes!$H$3)</f>
        <v>43517</v>
      </c>
      <c r="AQ306" s="82"/>
      <c r="AR306" s="82"/>
    </row>
    <row r="307" ht="15.75" customHeight="1">
      <c r="A307" s="36">
        <v>306.0</v>
      </c>
      <c r="B307" s="36" t="str">
        <f>LOOKUP($A307,Students!$A$4:$A$1016,Students!$C$4:$C$1016)</f>
        <v>Christian</v>
      </c>
      <c r="C307" s="36" t="str">
        <f>LOOKUP($A307,Students!$A$4:$A$1016,Students!$D$4:$D$1016)</f>
        <v>Casey</v>
      </c>
      <c r="D307" s="36" t="str">
        <f>LOOKUP($A307,Students!$A$4:$A$1016,Students!$E$4:$E$1016)</f>
        <v>Chenier</v>
      </c>
      <c r="E307" s="36" t="str">
        <f>LOOKUP($A307,Students!$A$4:$A1307,Students!$F$4:$F$1016)</f>
        <v/>
      </c>
      <c r="F307" s="49"/>
      <c r="G307" t="str">
        <f t="shared" si="5"/>
        <v>Christian Chenier</v>
      </c>
      <c r="H307" t="str">
        <f>Lookup($A307, Students!$A$4:$A$1016,Students!$K$4:$K$1016)</f>
        <v>Kirkland</v>
      </c>
      <c r="I307" s="54" t="str">
        <f>Lookup($A307, Students!$A$4:$A$1016,Students!$H$4:$H1307)</f>
        <v>Dropped</v>
      </c>
      <c r="J307" s="54" t="str">
        <f>Lookup($A307, Students!$A$4:$A$1016,Students!$O$4:$O$1016)</f>
        <v>Child</v>
      </c>
      <c r="K307" s="117" t="str">
        <f>Lookup($A307, Students!$A$4:$A$1016,Students!$N$4:$N$1016)</f>
        <v>1D</v>
      </c>
      <c r="L307" t="str">
        <f>Lookup($A307, Students!$A$4:$A$1016,Students!$M$4:$M$1016)</f>
        <v>WB</v>
      </c>
      <c r="M307" t="str">
        <f>Lookup($A307, Students!$A$4:$A$1016,Students!$AT$4:$AT$1016)</f>
        <v>Student</v>
      </c>
      <c r="N307" s="71">
        <f>Lookup($A307, Students!$A$4:$A$1016,Students!$P$4:$P$1016)</f>
        <v>40889</v>
      </c>
      <c r="O307" s="72">
        <f t="shared" si="6"/>
        <v>42917</v>
      </c>
      <c r="P307">
        <f>Lookup($A307, Students!$A$4:$A$1016,Students!$Q$4:$Q$1016)</f>
        <v>5</v>
      </c>
      <c r="U307" s="71">
        <f>Lookup($A307, Students!$A$4:$A$1016,Students!$G$4:$G$1016)</f>
        <v>42769</v>
      </c>
      <c r="V307" s="76">
        <f t="shared" si="7"/>
        <v>2</v>
      </c>
      <c r="W307" s="76">
        <f t="shared" si="8"/>
        <v>2017</v>
      </c>
      <c r="X307" s="81">
        <f>IF($U307="","-",U307+Timeframes!$B$3)</f>
        <v>42814</v>
      </c>
      <c r="Y307" s="82"/>
      <c r="Z307" s="17" t="str">
        <f t="shared" si="9"/>
        <v>-</v>
      </c>
      <c r="AA307" s="81">
        <f>IF($U307="","-",X307+Timeframes!$C$3)</f>
        <v>42859</v>
      </c>
      <c r="AB307" s="82"/>
      <c r="AC307" s="17" t="str">
        <f t="shared" si="10"/>
        <v>-</v>
      </c>
      <c r="AD307" s="81">
        <f>IF($U307="","-",AA307+Timeframes!$D$3)</f>
        <v>42919</v>
      </c>
      <c r="AE307" s="82"/>
      <c r="AF307" s="17" t="str">
        <f t="shared" si="1"/>
        <v>-</v>
      </c>
      <c r="AG307" s="81">
        <f>IF($U307="","-",AD307+Timeframes!$E$3)</f>
        <v>42979</v>
      </c>
      <c r="AH307" s="82"/>
      <c r="AI307" s="17" t="str">
        <f t="shared" si="2"/>
        <v>-</v>
      </c>
      <c r="AJ307" s="81">
        <f>IF($U307="","-",AG307+Timeframes!$F$3)</f>
        <v>43159</v>
      </c>
      <c r="AK307" s="82"/>
      <c r="AL307" s="17" t="str">
        <f t="shared" si="3"/>
        <v>-</v>
      </c>
      <c r="AM307" s="81">
        <f>IF($U307="","-",AJ307+Timeframes!$G$3)</f>
        <v>43339</v>
      </c>
      <c r="AN307" s="82"/>
      <c r="AO307" s="17" t="str">
        <f t="shared" si="4"/>
        <v>-</v>
      </c>
      <c r="AP307" s="81">
        <f>IF($U307="","-",AM307+Timeframes!$H$3)</f>
        <v>43519</v>
      </c>
      <c r="AQ307" s="82"/>
      <c r="AR307" s="82"/>
    </row>
    <row r="308" ht="15.75" customHeight="1">
      <c r="A308" s="36">
        <v>307.0</v>
      </c>
      <c r="B308" s="36" t="str">
        <f>LOOKUP($A308,Students!$A$4:$A$1016,Students!$C$4:$C$1016)</f>
        <v>Jason</v>
      </c>
      <c r="C308" s="36" t="str">
        <f>LOOKUP($A308,Students!$A$4:$A$1016,Students!$D$4:$D$1016)</f>
        <v/>
      </c>
      <c r="D308" s="36" t="str">
        <f>LOOKUP($A308,Students!$A$4:$A$1016,Students!$E$4:$E$1016)</f>
        <v>Walsh</v>
      </c>
      <c r="E308" s="36" t="str">
        <f>LOOKUP($A308,Students!$A$4:$A1308,Students!$F$4:$F$1016)</f>
        <v/>
      </c>
      <c r="F308" s="49"/>
      <c r="G308" t="str">
        <f t="shared" si="5"/>
        <v>Jason Walsh</v>
      </c>
      <c r="H308" t="str">
        <f>Lookup($A308, Students!$A$4:$A$1016,Students!$K$4:$K$1016)</f>
        <v>Redmond</v>
      </c>
      <c r="I308" s="54" t="str">
        <f>Lookup($A308, Students!$A$4:$A$1016,Students!$H$4:$H1308)</f>
        <v>Dropped</v>
      </c>
      <c r="J308" s="54" t="str">
        <f>Lookup($A308, Students!$A$4:$A$1016,Students!$O$4:$O$1016)</f>
        <v>Adult</v>
      </c>
      <c r="K308" s="117" t="str">
        <f>Lookup($A308, Students!$A$4:$A$1016,Students!$N$4:$N$1016)</f>
        <v>1D</v>
      </c>
      <c r="L308" t="str">
        <f>Lookup($A308, Students!$A$4:$A$1016,Students!$M$4:$M$1016)</f>
        <v>WB</v>
      </c>
      <c r="M308" t="str">
        <f>Lookup($A308, Students!$A$4:$A$1016,Students!$AT$4:$AT$1016)</f>
        <v/>
      </c>
      <c r="N308" s="71">
        <f>Lookup($A308, Students!$A$4:$A$1016,Students!$P$4:$P$1016)</f>
        <v>31433</v>
      </c>
      <c r="O308" s="72">
        <f t="shared" si="6"/>
        <v>42917</v>
      </c>
      <c r="P308">
        <f>Lookup($A308, Students!$A$4:$A$1016,Students!$Q$4:$Q$1016)</f>
        <v>31</v>
      </c>
      <c r="U308" s="71">
        <f>Lookup($A308, Students!$A$4:$A$1016,Students!$G$4:$G$1016)</f>
        <v>42774</v>
      </c>
      <c r="V308" s="76">
        <f t="shared" si="7"/>
        <v>2</v>
      </c>
      <c r="W308" s="76">
        <f t="shared" si="8"/>
        <v>2017</v>
      </c>
      <c r="X308" s="81">
        <f>IF($U308="","-",U308+Timeframes!$B$3)</f>
        <v>42819</v>
      </c>
      <c r="Y308" s="82"/>
      <c r="Z308" s="17" t="str">
        <f t="shared" si="9"/>
        <v>-</v>
      </c>
      <c r="AA308" s="81">
        <f>IF($U308="","-",X308+Timeframes!$C$3)</f>
        <v>42864</v>
      </c>
      <c r="AB308" s="82"/>
      <c r="AC308" s="17" t="str">
        <f t="shared" si="10"/>
        <v>-</v>
      </c>
      <c r="AD308" s="81">
        <f>IF($U308="","-",AA308+Timeframes!$D$3)</f>
        <v>42924</v>
      </c>
      <c r="AE308" s="82"/>
      <c r="AF308" s="17" t="str">
        <f t="shared" si="1"/>
        <v>-</v>
      </c>
      <c r="AG308" s="81">
        <f>IF($U308="","-",AD308+Timeframes!$E$3)</f>
        <v>42984</v>
      </c>
      <c r="AH308" s="82"/>
      <c r="AI308" s="17" t="str">
        <f t="shared" si="2"/>
        <v>-</v>
      </c>
      <c r="AJ308" s="81">
        <f>IF($U308="","-",AG308+Timeframes!$F$3)</f>
        <v>43164</v>
      </c>
      <c r="AK308" s="82"/>
      <c r="AL308" s="17" t="str">
        <f t="shared" si="3"/>
        <v>-</v>
      </c>
      <c r="AM308" s="81">
        <f>IF($U308="","-",AJ308+Timeframes!$G$3)</f>
        <v>43344</v>
      </c>
      <c r="AN308" s="82"/>
      <c r="AO308" s="17" t="str">
        <f t="shared" si="4"/>
        <v>-</v>
      </c>
      <c r="AP308" s="81">
        <f>IF($U308="","-",AM308+Timeframes!$H$3)</f>
        <v>43524</v>
      </c>
      <c r="AQ308" s="82"/>
      <c r="AR308" s="82"/>
    </row>
    <row r="309" ht="15.75" customHeight="1">
      <c r="A309" s="36">
        <v>308.0</v>
      </c>
      <c r="B309" s="36" t="str">
        <f>LOOKUP($A309,Students!$A$4:$A$1016,Students!$C$4:$C$1016)</f>
        <v>Kristi </v>
      </c>
      <c r="C309" s="36" t="str">
        <f>LOOKUP($A309,Students!$A$4:$A$1016,Students!$D$4:$D$1016)</f>
        <v>R.</v>
      </c>
      <c r="D309" s="36" t="str">
        <f>LOOKUP($A309,Students!$A$4:$A$1016,Students!$E$4:$E$1016)</f>
        <v>Baird</v>
      </c>
      <c r="E309" s="36" t="str">
        <f>LOOKUP($A309,Students!$A$4:$A1309,Students!$F$4:$F$1016)</f>
        <v/>
      </c>
      <c r="F309" s="49"/>
      <c r="G309" t="str">
        <f t="shared" si="5"/>
        <v>Kristi  Baird</v>
      </c>
      <c r="H309" t="str">
        <f>Lookup($A309, Students!$A$4:$A$1016,Students!$K$4:$K$1016)</f>
        <v>Redmond</v>
      </c>
      <c r="I309" s="54" t="str">
        <f>Lookup($A309, Students!$A$4:$A$1016,Students!$H$4:$H1309)</f>
        <v>Inactive</v>
      </c>
      <c r="J309" s="54" t="str">
        <f>Lookup($A309, Students!$A$4:$A$1016,Students!$O$4:$O$1016)</f>
        <v>Adult</v>
      </c>
      <c r="K309" s="117" t="str">
        <f>Lookup($A309, Students!$A$4:$A$1016,Students!$N$4:$N$1016)</f>
        <v>1D</v>
      </c>
      <c r="L309" t="str">
        <f>Lookup($A309, Students!$A$4:$A$1016,Students!$M$4:$M$1016)</f>
        <v>WB</v>
      </c>
      <c r="M309" t="str">
        <f>Lookup($A309, Students!$A$4:$A$1016,Students!$AT$4:$AT$1016)</f>
        <v>self employed</v>
      </c>
      <c r="N309" s="71">
        <f>Lookup($A309, Students!$A$4:$A$1016,Students!$P$4:$P$1016)</f>
        <v>27306</v>
      </c>
      <c r="O309" s="72">
        <f t="shared" si="6"/>
        <v>42917</v>
      </c>
      <c r="P309">
        <f>Lookup($A309, Students!$A$4:$A$1016,Students!$Q$4:$Q$1016)</f>
        <v>42</v>
      </c>
      <c r="U309" s="71">
        <f>Lookup($A309, Students!$A$4:$A$1016,Students!$G$4:$G$1016)</f>
        <v>42788</v>
      </c>
      <c r="V309" s="76">
        <f t="shared" si="7"/>
        <v>2</v>
      </c>
      <c r="W309" s="76">
        <f t="shared" si="8"/>
        <v>2017</v>
      </c>
      <c r="X309" s="81">
        <f>IF($U309="","-",U309+Timeframes!$B$3)</f>
        <v>42833</v>
      </c>
      <c r="Y309" s="82"/>
      <c r="Z309" s="17" t="str">
        <f t="shared" si="9"/>
        <v>-</v>
      </c>
      <c r="AA309" s="81">
        <f>IF($U309="","-",X309+Timeframes!$C$3)</f>
        <v>42878</v>
      </c>
      <c r="AB309" s="82"/>
      <c r="AC309" s="17" t="str">
        <f t="shared" si="10"/>
        <v>-</v>
      </c>
      <c r="AD309" s="81">
        <f>IF($U309="","-",AA309+Timeframes!$D$3)</f>
        <v>42938</v>
      </c>
      <c r="AE309" s="82"/>
      <c r="AF309" s="17" t="str">
        <f t="shared" si="1"/>
        <v>-</v>
      </c>
      <c r="AG309" s="81">
        <f>IF($U309="","-",AD309+Timeframes!$E$3)</f>
        <v>42998</v>
      </c>
      <c r="AH309" s="82"/>
      <c r="AI309" s="17" t="str">
        <f t="shared" si="2"/>
        <v>-</v>
      </c>
      <c r="AJ309" s="81">
        <f>IF($U309="","-",AG309+Timeframes!$F$3)</f>
        <v>43178</v>
      </c>
      <c r="AK309" s="82"/>
      <c r="AL309" s="17" t="str">
        <f t="shared" si="3"/>
        <v>-</v>
      </c>
      <c r="AM309" s="81">
        <f>IF($U309="","-",AJ309+Timeframes!$G$3)</f>
        <v>43358</v>
      </c>
      <c r="AN309" s="82"/>
      <c r="AO309" s="17" t="str">
        <f t="shared" si="4"/>
        <v>-</v>
      </c>
      <c r="AP309" s="81">
        <f>IF($U309="","-",AM309+Timeframes!$H$3)</f>
        <v>43538</v>
      </c>
      <c r="AQ309" s="82"/>
      <c r="AR309" s="82"/>
    </row>
    <row r="310" ht="15.75" customHeight="1">
      <c r="A310" s="36">
        <v>309.0</v>
      </c>
      <c r="B310" s="36" t="str">
        <f>LOOKUP($A310,Students!$A$4:$A$1016,Students!$C$4:$C$1016)</f>
        <v>Danny</v>
      </c>
      <c r="C310" s="36" t="str">
        <f>LOOKUP($A310,Students!$A$4:$A$1016,Students!$D$4:$D$1016)</f>
        <v>Verinder</v>
      </c>
      <c r="D310" s="36" t="str">
        <f>LOOKUP($A310,Students!$A$4:$A$1016,Students!$E$4:$E$1016)</f>
        <v>Dhillon</v>
      </c>
      <c r="E310" s="36" t="str">
        <f>LOOKUP($A310,Students!$A$4:$A1310,Students!$F$4:$F$1016)</f>
        <v/>
      </c>
      <c r="F310" s="49"/>
      <c r="G310" t="str">
        <f t="shared" si="5"/>
        <v>Danny Dhillon</v>
      </c>
      <c r="H310" t="str">
        <f>Lookup($A310, Students!$A$4:$A$1016,Students!$K$4:$K$1016)</f>
        <v>Redmond</v>
      </c>
      <c r="I310" s="54" t="str">
        <f>Lookup($A310, Students!$A$4:$A$1016,Students!$H$4:$H1310)</f>
        <v>Active</v>
      </c>
      <c r="J310" s="54" t="str">
        <f>Lookup($A310, Students!$A$4:$A$1016,Students!$O$4:$O$1016)</f>
        <v>Adult</v>
      </c>
      <c r="K310" t="str">
        <f>Lookup($A310, Students!$A$4:$A$1016,Students!$N$4:$N$1016)</f>
        <v>2D</v>
      </c>
      <c r="L310" t="str">
        <f>Lookup($A310, Students!$A$4:$A$1016,Students!$M$4:$M$1016)</f>
        <v>1D</v>
      </c>
      <c r="M310" t="str">
        <f>Lookup($A310, Students!$A$4:$A$1016,Students!$AT$4:$AT$1016)</f>
        <v/>
      </c>
      <c r="N310" s="71">
        <f>Lookup($A310, Students!$A$4:$A$1016,Students!$P$4:$P$1016)</f>
        <v>30181</v>
      </c>
      <c r="O310" s="72">
        <f t="shared" si="6"/>
        <v>42917</v>
      </c>
      <c r="P310">
        <f>Lookup($A310, Students!$A$4:$A$1016,Students!$Q$4:$Q$1016)</f>
        <v>34</v>
      </c>
      <c r="U310" s="71">
        <f>Lookup($A310, Students!$A$4:$A$1016,Students!$G$4:$G$1016)</f>
        <v>42774</v>
      </c>
      <c r="V310" s="76">
        <f t="shared" si="7"/>
        <v>2</v>
      </c>
      <c r="W310" s="76">
        <f t="shared" si="8"/>
        <v>2017</v>
      </c>
      <c r="X310" s="81">
        <f>IF($U310="","-",U310+Timeframes!$B$3)</f>
        <v>42819</v>
      </c>
      <c r="Y310" s="82"/>
      <c r="Z310" s="17" t="str">
        <f t="shared" si="9"/>
        <v>-</v>
      </c>
      <c r="AA310" s="81">
        <f>IF($U310="","-",X310+Timeframes!$C$3)</f>
        <v>42864</v>
      </c>
      <c r="AB310" s="82"/>
      <c r="AC310" s="17" t="str">
        <f t="shared" si="10"/>
        <v>-</v>
      </c>
      <c r="AD310" s="81">
        <f>IF($U310="","-",AA310+Timeframes!$D$3)</f>
        <v>42924</v>
      </c>
      <c r="AE310" s="82"/>
      <c r="AF310" s="17" t="str">
        <f t="shared" si="1"/>
        <v>-</v>
      </c>
      <c r="AG310" s="81">
        <f>IF($U310="","-",AD310+Timeframes!$E$3)</f>
        <v>42984</v>
      </c>
      <c r="AH310" s="82"/>
      <c r="AI310" s="17" t="str">
        <f t="shared" si="2"/>
        <v>-</v>
      </c>
      <c r="AJ310" s="81">
        <f>IF($U310="","-",AG310+Timeframes!$F$3)</f>
        <v>43164</v>
      </c>
      <c r="AK310" s="82"/>
      <c r="AL310" s="17" t="str">
        <f t="shared" si="3"/>
        <v>-</v>
      </c>
      <c r="AM310" s="81">
        <f>IF($U310="","-",AJ310+Timeframes!$G$3)</f>
        <v>43344</v>
      </c>
      <c r="AN310" s="82"/>
      <c r="AO310" s="17" t="str">
        <f t="shared" si="4"/>
        <v>-</v>
      </c>
      <c r="AP310" s="81">
        <f>IF($U310="","-",AM310+Timeframes!$H$3)</f>
        <v>43524</v>
      </c>
      <c r="AQ310" s="82"/>
      <c r="AR310" s="82"/>
    </row>
    <row r="311" ht="15.75" customHeight="1">
      <c r="A311" s="36">
        <v>310.0</v>
      </c>
      <c r="B311" s="36" t="str">
        <f>LOOKUP($A311,Students!$A$4:$A$1016,Students!$C$4:$C$1016)</f>
        <v>Isaiah</v>
      </c>
      <c r="C311" s="36" t="str">
        <f>LOOKUP($A311,Students!$A$4:$A$1016,Students!$D$4:$D$1016)</f>
        <v/>
      </c>
      <c r="D311" s="36" t="str">
        <f>LOOKUP($A311,Students!$A$4:$A$1016,Students!$E$4:$E$1016)</f>
        <v>Lawrence</v>
      </c>
      <c r="E311" s="36" t="str">
        <f>LOOKUP($A311,Students!$A$4:$A1311,Students!$F$4:$F$1016)</f>
        <v/>
      </c>
      <c r="F311" s="49"/>
      <c r="G311" t="str">
        <f t="shared" si="5"/>
        <v>Isaiah Lawrence</v>
      </c>
      <c r="H311" t="str">
        <f>Lookup($A311, Students!$A$4:$A$1016,Students!$K$4:$K$1016)</f>
        <v>Redmond</v>
      </c>
      <c r="I311" s="54" t="str">
        <f>Lookup($A311, Students!$A$4:$A$1016,Students!$H$4:$H1311)</f>
        <v>Inactive</v>
      </c>
      <c r="J311" s="54" t="str">
        <f>Lookup($A311, Students!$A$4:$A$1016,Students!$O$4:$O$1016)</f>
        <v>Junior</v>
      </c>
      <c r="K311" s="117" t="str">
        <f>Lookup($A311, Students!$A$4:$A$1016,Students!$N$4:$N$1016)</f>
        <v>1D</v>
      </c>
      <c r="L311" t="str">
        <f>Lookup($A311, Students!$A$4:$A$1016,Students!$M$4:$M$1016)</f>
        <v>WB</v>
      </c>
      <c r="M311" t="str">
        <f>Lookup($A311, Students!$A$4:$A$1016,Students!$AT$4:$AT$1016)</f>
        <v/>
      </c>
      <c r="N311" s="71">
        <f>Lookup($A311, Students!$A$4:$A$1016,Students!$P$4:$P$1016)</f>
        <v>39762</v>
      </c>
      <c r="O311" s="72">
        <f t="shared" si="6"/>
        <v>42917</v>
      </c>
      <c r="P311">
        <f>Lookup($A311, Students!$A$4:$A$1016,Students!$Q$4:$Q$1016)</f>
        <v>8</v>
      </c>
      <c r="U311" s="71">
        <f>Lookup($A311, Students!$A$4:$A$1016,Students!$G$4:$G$1016)</f>
        <v>42774</v>
      </c>
      <c r="V311" s="76">
        <f t="shared" si="7"/>
        <v>2</v>
      </c>
      <c r="W311" s="76">
        <f t="shared" si="8"/>
        <v>2017</v>
      </c>
      <c r="X311" s="81">
        <f>IF($U311="","-",U311+Timeframes!$B$3)</f>
        <v>42819</v>
      </c>
      <c r="Y311" s="82"/>
      <c r="Z311" s="17" t="str">
        <f t="shared" si="9"/>
        <v>-</v>
      </c>
      <c r="AA311" s="81">
        <f>IF($U311="","-",X311+Timeframes!$C$3)</f>
        <v>42864</v>
      </c>
      <c r="AB311" s="82"/>
      <c r="AC311" s="17" t="str">
        <f t="shared" si="10"/>
        <v>-</v>
      </c>
      <c r="AD311" s="81">
        <f>IF($U311="","-",AA311+Timeframes!$D$3)</f>
        <v>42924</v>
      </c>
      <c r="AE311" s="82"/>
      <c r="AF311" s="17" t="str">
        <f t="shared" si="1"/>
        <v>-</v>
      </c>
      <c r="AG311" s="81">
        <f>IF($U311="","-",AD311+Timeframes!$E$3)</f>
        <v>42984</v>
      </c>
      <c r="AH311" s="82"/>
      <c r="AI311" s="17" t="str">
        <f t="shared" si="2"/>
        <v>-</v>
      </c>
      <c r="AJ311" s="81">
        <f>IF($U311="","-",AG311+Timeframes!$F$3)</f>
        <v>43164</v>
      </c>
      <c r="AK311" s="82"/>
      <c r="AL311" s="17" t="str">
        <f t="shared" si="3"/>
        <v>-</v>
      </c>
      <c r="AM311" s="81">
        <f>IF($U311="","-",AJ311+Timeframes!$G$3)</f>
        <v>43344</v>
      </c>
      <c r="AN311" s="82"/>
      <c r="AO311" s="17" t="str">
        <f t="shared" si="4"/>
        <v>-</v>
      </c>
      <c r="AP311" s="81">
        <f>IF($U311="","-",AM311+Timeframes!$H$3)</f>
        <v>43524</v>
      </c>
      <c r="AQ311" s="82"/>
      <c r="AR311" s="82"/>
    </row>
    <row r="312" ht="15.75" customHeight="1">
      <c r="A312" s="36">
        <v>311.0</v>
      </c>
      <c r="B312" s="36" t="str">
        <f>LOOKUP($A312,Students!$A$4:$A$1016,Students!$C$4:$C$1016)</f>
        <v>Sharayu</v>
      </c>
      <c r="C312" s="36" t="str">
        <f>LOOKUP($A312,Students!$A$4:$A$1016,Students!$D$4:$D$1016)</f>
        <v/>
      </c>
      <c r="D312" s="36" t="str">
        <f>LOOKUP($A312,Students!$A$4:$A$1016,Students!$E$4:$E$1016)</f>
        <v>Kulkarni</v>
      </c>
      <c r="E312" s="36" t="str">
        <f>LOOKUP($A312,Students!$A$4:$A1312,Students!$F$4:$F$1016)</f>
        <v/>
      </c>
      <c r="F312" s="49"/>
      <c r="G312" t="str">
        <f t="shared" si="5"/>
        <v>Sharayu Kulkarni</v>
      </c>
      <c r="H312" t="str">
        <f>Lookup($A312, Students!$A$4:$A$1016,Students!$K$4:$K$1016)</f>
        <v>Redmond</v>
      </c>
      <c r="I312" s="54" t="str">
        <f>Lookup($A312, Students!$A$4:$A$1016,Students!$H$4:$H1312)</f>
        <v>Active</v>
      </c>
      <c r="J312" s="54" t="str">
        <f>Lookup($A312, Students!$A$4:$A$1016,Students!$O$4:$O$1016)</f>
        <v>Child</v>
      </c>
      <c r="K312" s="117" t="str">
        <f>Lookup($A312, Students!$A$4:$A$1016,Students!$N$4:$N$1016)</f>
        <v>1D</v>
      </c>
      <c r="L312" t="str">
        <f>Lookup($A312, Students!$A$4:$A$1016,Students!$M$4:$M$1016)</f>
        <v>WB</v>
      </c>
      <c r="M312" t="str">
        <f>Lookup($A312, Students!$A$4:$A$1016,Students!$AT$4:$AT$1016)</f>
        <v/>
      </c>
      <c r="N312" s="71">
        <f>Lookup($A312, Students!$A$4:$A$1016,Students!$P$4:$P$1016)</f>
        <v>40440</v>
      </c>
      <c r="O312" s="72">
        <f t="shared" si="6"/>
        <v>42917</v>
      </c>
      <c r="P312">
        <f>Lookup($A312, Students!$A$4:$A$1016,Students!$Q$4:$Q$1016)</f>
        <v>6</v>
      </c>
      <c r="U312" s="71">
        <f>Lookup($A312, Students!$A$4:$A$1016,Students!$G$4:$G$1016)</f>
        <v>42779</v>
      </c>
      <c r="V312" s="76">
        <f t="shared" si="7"/>
        <v>2</v>
      </c>
      <c r="W312" s="76">
        <f t="shared" si="8"/>
        <v>2017</v>
      </c>
      <c r="X312" s="81">
        <f>IF($U312="","-",U312+Timeframes!$B$3)</f>
        <v>42824</v>
      </c>
      <c r="Y312" s="82"/>
      <c r="Z312" s="17" t="str">
        <f t="shared" si="9"/>
        <v>-</v>
      </c>
      <c r="AA312" s="81">
        <f>IF($U312="","-",X312+Timeframes!$C$3)</f>
        <v>42869</v>
      </c>
      <c r="AB312" s="82"/>
      <c r="AC312" s="17" t="str">
        <f t="shared" si="10"/>
        <v>-</v>
      </c>
      <c r="AD312" s="81">
        <f>IF($U312="","-",AA312+Timeframes!$D$3)</f>
        <v>42929</v>
      </c>
      <c r="AE312" s="82"/>
      <c r="AF312" s="17" t="str">
        <f t="shared" si="1"/>
        <v>-</v>
      </c>
      <c r="AG312" s="81">
        <f>IF($U312="","-",AD312+Timeframes!$E$3)</f>
        <v>42989</v>
      </c>
      <c r="AH312" s="82"/>
      <c r="AI312" s="17" t="str">
        <f t="shared" si="2"/>
        <v>-</v>
      </c>
      <c r="AJ312" s="81">
        <f>IF($U312="","-",AG312+Timeframes!$F$3)</f>
        <v>43169</v>
      </c>
      <c r="AK312" s="82"/>
      <c r="AL312" s="17" t="str">
        <f t="shared" si="3"/>
        <v>-</v>
      </c>
      <c r="AM312" s="81">
        <f>IF($U312="","-",AJ312+Timeframes!$G$3)</f>
        <v>43349</v>
      </c>
      <c r="AN312" s="82"/>
      <c r="AO312" s="17" t="str">
        <f t="shared" si="4"/>
        <v>-</v>
      </c>
      <c r="AP312" s="81">
        <f>IF($U312="","-",AM312+Timeframes!$H$3)</f>
        <v>43529</v>
      </c>
      <c r="AQ312" s="82"/>
      <c r="AR312" s="82"/>
    </row>
    <row r="313" ht="15.75" customHeight="1">
      <c r="A313" s="36">
        <v>312.0</v>
      </c>
      <c r="B313" s="36" t="str">
        <f>LOOKUP($A313,Students!$A$4:$A$1016,Students!$C$4:$C$1016)</f>
        <v>Ahana</v>
      </c>
      <c r="C313" s="36" t="str">
        <f>LOOKUP($A313,Students!$A$4:$A$1016,Students!$D$4:$D$1016)</f>
        <v/>
      </c>
      <c r="D313" s="36" t="str">
        <f>LOOKUP($A313,Students!$A$4:$A$1016,Students!$E$4:$E$1016)</f>
        <v>Ranade</v>
      </c>
      <c r="E313" s="36" t="str">
        <f>LOOKUP($A313,Students!$A$4:$A1313,Students!$F$4:$F$1016)</f>
        <v/>
      </c>
      <c r="F313" s="49"/>
      <c r="G313" t="str">
        <f t="shared" si="5"/>
        <v>Ahana Ranade</v>
      </c>
      <c r="H313" t="str">
        <f>Lookup($A313, Students!$A$4:$A$1016,Students!$K$4:$K$1016)</f>
        <v>Redmond</v>
      </c>
      <c r="I313" s="54" t="str">
        <f>Lookup($A313, Students!$A$4:$A$1016,Students!$H$4:$H1313)</f>
        <v>Active</v>
      </c>
      <c r="J313" s="54" t="str">
        <f>Lookup($A313, Students!$A$4:$A$1016,Students!$O$4:$O$1016)</f>
        <v>Child</v>
      </c>
      <c r="K313" s="117" t="str">
        <f>Lookup($A313, Students!$A$4:$A$1016,Students!$N$4:$N$1016)</f>
        <v>1D</v>
      </c>
      <c r="L313" t="str">
        <f>Lookup($A313, Students!$A$4:$A$1016,Students!$M$4:$M$1016)</f>
        <v>WB</v>
      </c>
      <c r="M313" t="str">
        <f>Lookup($A313, Students!$A$4:$A$1016,Students!$AT$4:$AT$1016)</f>
        <v/>
      </c>
      <c r="N313" s="71">
        <f>Lookup($A313, Students!$A$4:$A$1016,Students!$P$4:$P$1016)</f>
        <v>40261</v>
      </c>
      <c r="O313" s="72">
        <f t="shared" si="6"/>
        <v>42917</v>
      </c>
      <c r="P313">
        <f>Lookup($A313, Students!$A$4:$A$1016,Students!$Q$4:$Q$1016)</f>
        <v>7</v>
      </c>
      <c r="U313" s="71">
        <f>Lookup($A313, Students!$A$4:$A$1016,Students!$G$4:$G$1016)</f>
        <v>42779</v>
      </c>
      <c r="V313" s="76">
        <f t="shared" si="7"/>
        <v>2</v>
      </c>
      <c r="W313" s="76">
        <f t="shared" si="8"/>
        <v>2017</v>
      </c>
      <c r="X313" s="81">
        <f>IF($U313="","-",U313+Timeframes!$B$3)</f>
        <v>42824</v>
      </c>
      <c r="Y313" s="82"/>
      <c r="Z313" s="17" t="str">
        <f t="shared" si="9"/>
        <v>-</v>
      </c>
      <c r="AA313" s="81">
        <f>IF($U313="","-",X313+Timeframes!$C$3)</f>
        <v>42869</v>
      </c>
      <c r="AB313" s="82"/>
      <c r="AC313" s="17" t="str">
        <f t="shared" si="10"/>
        <v>-</v>
      </c>
      <c r="AD313" s="81">
        <f>IF($U313="","-",AA313+Timeframes!$D$3)</f>
        <v>42929</v>
      </c>
      <c r="AE313" s="82"/>
      <c r="AF313" s="17" t="str">
        <f t="shared" si="1"/>
        <v>-</v>
      </c>
      <c r="AG313" s="81">
        <f>IF($U313="","-",AD313+Timeframes!$E$3)</f>
        <v>42989</v>
      </c>
      <c r="AH313" s="82"/>
      <c r="AI313" s="17" t="str">
        <f t="shared" si="2"/>
        <v>-</v>
      </c>
      <c r="AJ313" s="81">
        <f>IF($U313="","-",AG313+Timeframes!$F$3)</f>
        <v>43169</v>
      </c>
      <c r="AK313" s="82"/>
      <c r="AL313" s="17" t="str">
        <f t="shared" si="3"/>
        <v>-</v>
      </c>
      <c r="AM313" s="81">
        <f>IF($U313="","-",AJ313+Timeframes!$G$3)</f>
        <v>43349</v>
      </c>
      <c r="AN313" s="82"/>
      <c r="AO313" s="17" t="str">
        <f t="shared" si="4"/>
        <v>-</v>
      </c>
      <c r="AP313" s="81">
        <f>IF($U313="","-",AM313+Timeframes!$H$3)</f>
        <v>43529</v>
      </c>
      <c r="AQ313" s="82"/>
      <c r="AR313" s="82"/>
    </row>
    <row r="314" ht="15.75" customHeight="1">
      <c r="A314" s="36">
        <v>313.0</v>
      </c>
      <c r="B314" s="36" t="str">
        <f>LOOKUP($A314,Students!$A$4:$A$1016,Students!$C$4:$C$1016)</f>
        <v>Stephen</v>
      </c>
      <c r="C314" s="36" t="str">
        <f>LOOKUP($A314,Students!$A$4:$A$1016,Students!$D$4:$D$1016)</f>
        <v/>
      </c>
      <c r="D314" s="36" t="str">
        <f>LOOKUP($A314,Students!$A$4:$A$1016,Students!$E$4:$E$1016)</f>
        <v>Lee</v>
      </c>
      <c r="E314" s="36" t="str">
        <f>LOOKUP($A314,Students!$A$4:$A1314,Students!$F$4:$F$1016)</f>
        <v/>
      </c>
      <c r="F314" s="49"/>
      <c r="G314" t="str">
        <f t="shared" si="5"/>
        <v>Stephen Lee</v>
      </c>
      <c r="H314" t="str">
        <f>Lookup($A314, Students!$A$4:$A$1016,Students!$K$4:$K$1016)</f>
        <v>Kirkland</v>
      </c>
      <c r="I314" s="54" t="str">
        <f>Lookup($A314, Students!$A$4:$A$1016,Students!$H$4:$H1314)</f>
        <v>Dropped</v>
      </c>
      <c r="J314" s="54" t="str">
        <f>Lookup($A314, Students!$A$4:$A$1016,Students!$O$4:$O$1016)</f>
        <v>Junior</v>
      </c>
      <c r="K314" s="117" t="str">
        <f>Lookup($A314, Students!$A$4:$A$1016,Students!$N$4:$N$1016)</f>
        <v>1D</v>
      </c>
      <c r="L314" t="str">
        <f>Lookup($A314, Students!$A$4:$A$1016,Students!$M$4:$M$1016)</f>
        <v>WB</v>
      </c>
      <c r="M314" t="str">
        <f>Lookup($A314, Students!$A$4:$A$1016,Students!$AT$4:$AT$1016)</f>
        <v>Student</v>
      </c>
      <c r="N314" s="71">
        <f>Lookup($A314, Students!$A$4:$A$1016,Students!$P$4:$P$1016)</f>
        <v>39469</v>
      </c>
      <c r="O314" s="72">
        <f t="shared" si="6"/>
        <v>42917</v>
      </c>
      <c r="P314">
        <f>Lookup($A314, Students!$A$4:$A$1016,Students!$Q$4:$Q$1016)</f>
        <v>9</v>
      </c>
      <c r="U314" s="71">
        <f>Lookup($A314, Students!$A$4:$A$1016,Students!$G$4:$G$1016)</f>
        <v>42794</v>
      </c>
      <c r="V314" s="76">
        <f t="shared" si="7"/>
        <v>2</v>
      </c>
      <c r="W314" s="76">
        <f t="shared" si="8"/>
        <v>2017</v>
      </c>
      <c r="X314" s="81">
        <f>IF($U314="","-",U314+Timeframes!$B$3)</f>
        <v>42839</v>
      </c>
      <c r="Y314" s="82"/>
      <c r="Z314" s="17" t="str">
        <f t="shared" si="9"/>
        <v>-</v>
      </c>
      <c r="AA314" s="81">
        <f>IF($U314="","-",X314+Timeframes!$C$3)</f>
        <v>42884</v>
      </c>
      <c r="AB314" s="82"/>
      <c r="AC314" s="17" t="str">
        <f t="shared" si="10"/>
        <v>-</v>
      </c>
      <c r="AD314" s="81">
        <f>IF($U314="","-",AA314+Timeframes!$D$3)</f>
        <v>42944</v>
      </c>
      <c r="AE314" s="82"/>
      <c r="AF314" s="17" t="str">
        <f t="shared" si="1"/>
        <v>-</v>
      </c>
      <c r="AG314" s="81">
        <f>IF($U314="","-",AD314+Timeframes!$E$3)</f>
        <v>43004</v>
      </c>
      <c r="AH314" s="82"/>
      <c r="AI314" s="17" t="str">
        <f t="shared" si="2"/>
        <v>-</v>
      </c>
      <c r="AJ314" s="81">
        <f>IF($U314="","-",AG314+Timeframes!$F$3)</f>
        <v>43184</v>
      </c>
      <c r="AK314" s="82"/>
      <c r="AL314" s="17" t="str">
        <f t="shared" si="3"/>
        <v>-</v>
      </c>
      <c r="AM314" s="81">
        <f>IF($U314="","-",AJ314+Timeframes!$G$3)</f>
        <v>43364</v>
      </c>
      <c r="AN314" s="82"/>
      <c r="AO314" s="17" t="str">
        <f t="shared" si="4"/>
        <v>-</v>
      </c>
      <c r="AP314" s="81">
        <f>IF($U314="","-",AM314+Timeframes!$H$3)</f>
        <v>43544</v>
      </c>
      <c r="AQ314" s="82"/>
      <c r="AR314" s="82"/>
    </row>
    <row r="315" ht="15.75" customHeight="1">
      <c r="A315" s="36">
        <v>314.0</v>
      </c>
      <c r="B315" s="36" t="str">
        <f>LOOKUP($A315,Students!$A$4:$A$1016,Students!$C$4:$C$1016)</f>
        <v>Arjun</v>
      </c>
      <c r="C315" s="36" t="str">
        <f>LOOKUP($A315,Students!$A$4:$A$1016,Students!$D$4:$D$1016)</f>
        <v/>
      </c>
      <c r="D315" s="36" t="str">
        <f>LOOKUP($A315,Students!$A$4:$A$1016,Students!$E$4:$E$1016)</f>
        <v>Shenoy</v>
      </c>
      <c r="E315" s="36" t="str">
        <f>LOOKUP($A315,Students!$A$4:$A1315,Students!$F$4:$F$1016)</f>
        <v/>
      </c>
      <c r="F315" s="49"/>
      <c r="G315" t="str">
        <f t="shared" si="5"/>
        <v>Arjun Shenoy</v>
      </c>
      <c r="H315" t="str">
        <f>Lookup($A315, Students!$A$4:$A$1016,Students!$K$4:$K$1016)</f>
        <v>Kirkland</v>
      </c>
      <c r="I315" s="54" t="str">
        <f>Lookup($A315, Students!$A$4:$A$1016,Students!$H$4:$H1315)</f>
        <v>Inactive</v>
      </c>
      <c r="J315" s="54" t="str">
        <f>Lookup($A315, Students!$A$4:$A$1016,Students!$O$4:$O$1016)</f>
        <v>Child</v>
      </c>
      <c r="K315" s="117" t="str">
        <f>Lookup($A315, Students!$A$4:$A$1016,Students!$N$4:$N$1016)</f>
        <v>1D</v>
      </c>
      <c r="L315" t="str">
        <f>Lookup($A315, Students!$A$4:$A$1016,Students!$M$4:$M$1016)</f>
        <v>WB</v>
      </c>
      <c r="M315" t="str">
        <f>Lookup($A315, Students!$A$4:$A$1016,Students!$AT$4:$AT$1016)</f>
        <v>Student</v>
      </c>
      <c r="N315" s="71">
        <f>Lookup($A315, Students!$A$4:$A$1016,Students!$P$4:$P$1016)</f>
        <v>40054</v>
      </c>
      <c r="O315" s="72">
        <f t="shared" si="6"/>
        <v>42917</v>
      </c>
      <c r="P315">
        <f>Lookup($A315, Students!$A$4:$A$1016,Students!$Q$4:$Q$1016)</f>
        <v>7</v>
      </c>
      <c r="U315" s="71">
        <f>Lookup($A315, Students!$A$4:$A$1016,Students!$G$4:$G$1016)</f>
        <v>42787</v>
      </c>
      <c r="V315" s="76">
        <f t="shared" si="7"/>
        <v>2</v>
      </c>
      <c r="W315" s="76">
        <f t="shared" si="8"/>
        <v>2017</v>
      </c>
      <c r="X315" s="81">
        <f>IF($U315="","-",U315+Timeframes!$B$3)</f>
        <v>42832</v>
      </c>
      <c r="Y315" s="82"/>
      <c r="Z315" s="17" t="str">
        <f t="shared" si="9"/>
        <v>-</v>
      </c>
      <c r="AA315" s="81">
        <f>IF($U315="","-",X315+Timeframes!$C$3)</f>
        <v>42877</v>
      </c>
      <c r="AB315" s="82"/>
      <c r="AC315" s="17" t="str">
        <f t="shared" si="10"/>
        <v>-</v>
      </c>
      <c r="AD315" s="81">
        <f>IF($U315="","-",AA315+Timeframes!$D$3)</f>
        <v>42937</v>
      </c>
      <c r="AE315" s="82"/>
      <c r="AF315" s="17" t="str">
        <f t="shared" si="1"/>
        <v>-</v>
      </c>
      <c r="AG315" s="81">
        <f>IF($U315="","-",AD315+Timeframes!$E$3)</f>
        <v>42997</v>
      </c>
      <c r="AH315" s="82"/>
      <c r="AI315" s="17" t="str">
        <f t="shared" si="2"/>
        <v>-</v>
      </c>
      <c r="AJ315" s="81">
        <f>IF($U315="","-",AG315+Timeframes!$F$3)</f>
        <v>43177</v>
      </c>
      <c r="AK315" s="82"/>
      <c r="AL315" s="17" t="str">
        <f t="shared" si="3"/>
        <v>-</v>
      </c>
      <c r="AM315" s="81">
        <f>IF($U315="","-",AJ315+Timeframes!$G$3)</f>
        <v>43357</v>
      </c>
      <c r="AN315" s="82"/>
      <c r="AO315" s="17" t="str">
        <f t="shared" si="4"/>
        <v>-</v>
      </c>
      <c r="AP315" s="81">
        <f>IF($U315="","-",AM315+Timeframes!$H$3)</f>
        <v>43537</v>
      </c>
      <c r="AQ315" s="82"/>
      <c r="AR315" s="82"/>
    </row>
    <row r="316" ht="15.75" customHeight="1">
      <c r="A316" s="36">
        <v>315.0</v>
      </c>
      <c r="B316" s="36" t="str">
        <f>LOOKUP($A316,Students!$A$4:$A$1016,Students!$C$4:$C$1016)</f>
        <v>Datev</v>
      </c>
      <c r="C316" s="36" t="str">
        <f>LOOKUP($A316,Students!$A$4:$A$1016,Students!$D$4:$D$1016)</f>
        <v/>
      </c>
      <c r="D316" s="36" t="str">
        <f>LOOKUP($A316,Students!$A$4:$A$1016,Students!$E$4:$E$1016)</f>
        <v>Tavi Tian</v>
      </c>
      <c r="E316" s="36" t="str">
        <f>LOOKUP($A316,Students!$A$4:$A1316,Students!$F$4:$F$1016)</f>
        <v/>
      </c>
      <c r="F316" s="49"/>
      <c r="G316" t="str">
        <f t="shared" si="5"/>
        <v>Datev Tavi Tian</v>
      </c>
      <c r="H316" t="str">
        <f>Lookup($A316, Students!$A$4:$A$1016,Students!$K$4:$K$1016)</f>
        <v>Kirkland</v>
      </c>
      <c r="I316" s="54" t="str">
        <f>Lookup($A316, Students!$A$4:$A$1016,Students!$H$4:$H1316)</f>
        <v>Active</v>
      </c>
      <c r="J316" s="54" t="str">
        <f>Lookup($A316, Students!$A$4:$A$1016,Students!$O$4:$O$1016)</f>
        <v>Junior</v>
      </c>
      <c r="K316" s="117" t="str">
        <f>Lookup($A316, Students!$A$4:$A$1016,Students!$N$4:$N$1016)</f>
        <v>1D</v>
      </c>
      <c r="L316" t="str">
        <f>Lookup($A316, Students!$A$4:$A$1016,Students!$M$4:$M$1016)</f>
        <v>WB</v>
      </c>
      <c r="M316" t="str">
        <f>Lookup($A316, Students!$A$4:$A$1016,Students!$AT$4:$AT$1016)</f>
        <v>Student</v>
      </c>
      <c r="N316" s="71">
        <f>Lookup($A316, Students!$A$4:$A$1016,Students!$P$4:$P$1016)</f>
        <v>39290</v>
      </c>
      <c r="O316" s="72">
        <f t="shared" si="6"/>
        <v>42917</v>
      </c>
      <c r="P316">
        <f>Lookup($A316, Students!$A$4:$A$1016,Students!$Q$4:$Q$1016)</f>
        <v>9</v>
      </c>
      <c r="U316" s="71">
        <f>Lookup($A316, Students!$A$4:$A$1016,Students!$G$4:$G$1016)</f>
        <v>42780</v>
      </c>
      <c r="V316" s="76">
        <f t="shared" si="7"/>
        <v>2</v>
      </c>
      <c r="W316" s="76">
        <f t="shared" si="8"/>
        <v>2017</v>
      </c>
      <c r="X316" s="81">
        <f>IF($U316="","-",U316+Timeframes!$B$3)</f>
        <v>42825</v>
      </c>
      <c r="Y316" s="82"/>
      <c r="Z316" s="17" t="str">
        <f t="shared" si="9"/>
        <v>-</v>
      </c>
      <c r="AA316" s="81">
        <f>IF($U316="","-",X316+Timeframes!$C$3)</f>
        <v>42870</v>
      </c>
      <c r="AB316" s="82"/>
      <c r="AC316" s="17" t="str">
        <f t="shared" si="10"/>
        <v>-</v>
      </c>
      <c r="AD316" s="81">
        <f>IF($U316="","-",AA316+Timeframes!$D$3)</f>
        <v>42930</v>
      </c>
      <c r="AE316" s="82"/>
      <c r="AF316" s="17" t="str">
        <f t="shared" si="1"/>
        <v>-</v>
      </c>
      <c r="AG316" s="81">
        <f>IF($U316="","-",AD316+Timeframes!$E$3)</f>
        <v>42990</v>
      </c>
      <c r="AH316" s="82"/>
      <c r="AI316" s="17" t="str">
        <f t="shared" si="2"/>
        <v>-</v>
      </c>
      <c r="AJ316" s="81">
        <f>IF($U316="","-",AG316+Timeframes!$F$3)</f>
        <v>43170</v>
      </c>
      <c r="AK316" s="82"/>
      <c r="AL316" s="17" t="str">
        <f t="shared" si="3"/>
        <v>-</v>
      </c>
      <c r="AM316" s="81">
        <f>IF($U316="","-",AJ316+Timeframes!$G$3)</f>
        <v>43350</v>
      </c>
      <c r="AN316" s="82"/>
      <c r="AO316" s="17" t="str">
        <f t="shared" si="4"/>
        <v>-</v>
      </c>
      <c r="AP316" s="81">
        <f>IF($U316="","-",AM316+Timeframes!$H$3)</f>
        <v>43530</v>
      </c>
      <c r="AQ316" s="82"/>
      <c r="AR316" s="82"/>
    </row>
    <row r="317" ht="15.75" customHeight="1">
      <c r="A317" s="36">
        <v>316.0</v>
      </c>
      <c r="B317" s="36" t="str">
        <f>LOOKUP($A317,Students!$A$4:$A$1016,Students!$C$4:$C$1016)</f>
        <v>Brecken</v>
      </c>
      <c r="C317" s="36" t="str">
        <f>LOOKUP($A317,Students!$A$4:$A$1016,Students!$D$4:$D$1016)</f>
        <v>Edan</v>
      </c>
      <c r="D317" s="36" t="str">
        <f>LOOKUP($A317,Students!$A$4:$A$1016,Students!$E$4:$E$1016)</f>
        <v>Tachell</v>
      </c>
      <c r="E317" s="36" t="str">
        <f>LOOKUP($A317,Students!$A$4:$A1317,Students!$F$4:$F$1016)</f>
        <v/>
      </c>
      <c r="F317" s="49"/>
      <c r="G317" t="str">
        <f t="shared" si="5"/>
        <v>Brecken Tachell</v>
      </c>
      <c r="H317" t="str">
        <f>Lookup($A317, Students!$A$4:$A$1016,Students!$K$4:$K$1016)</f>
        <v>Kirkland</v>
      </c>
      <c r="I317" s="54" t="str">
        <f>Lookup($A317, Students!$A$4:$A$1016,Students!$H$4:$H1317)</f>
        <v>Dropped</v>
      </c>
      <c r="J317" s="54" t="str">
        <f>Lookup($A317, Students!$A$4:$A$1016,Students!$O$4:$O$1016)</f>
        <v>Child</v>
      </c>
      <c r="K317" s="117" t="str">
        <f>Lookup($A317, Students!$A$4:$A$1016,Students!$N$4:$N$1016)</f>
        <v>1D</v>
      </c>
      <c r="L317" t="str">
        <f>Lookup($A317, Students!$A$4:$A$1016,Students!$M$4:$M$1016)</f>
        <v>WB</v>
      </c>
      <c r="M317" t="str">
        <f>Lookup($A317, Students!$A$4:$A$1016,Students!$AT$4:$AT$1016)</f>
        <v>Student</v>
      </c>
      <c r="N317" s="71">
        <f>Lookup($A317, Students!$A$4:$A$1016,Students!$P$4:$P$1016)</f>
        <v>41099</v>
      </c>
      <c r="O317" s="72">
        <f t="shared" si="6"/>
        <v>42917</v>
      </c>
      <c r="P317">
        <f>Lookup($A317, Students!$A$4:$A$1016,Students!$Q$4:$Q$1016)</f>
        <v>4</v>
      </c>
      <c r="U317" s="71">
        <f>Lookup($A317, Students!$A$4:$A$1016,Students!$G$4:$G$1016)</f>
        <v>42803</v>
      </c>
      <c r="V317" s="76">
        <f t="shared" si="7"/>
        <v>3</v>
      </c>
      <c r="W317" s="76">
        <f t="shared" si="8"/>
        <v>2017</v>
      </c>
      <c r="X317" s="81">
        <f>IF($U317="","-",U317+Timeframes!$B$3)</f>
        <v>42848</v>
      </c>
      <c r="Y317" s="82"/>
      <c r="Z317" s="17" t="str">
        <f t="shared" si="9"/>
        <v>-</v>
      </c>
      <c r="AA317" s="81">
        <f>IF($U317="","-",X317+Timeframes!$C$3)</f>
        <v>42893</v>
      </c>
      <c r="AB317" s="82"/>
      <c r="AC317" s="17" t="str">
        <f t="shared" si="10"/>
        <v>-</v>
      </c>
      <c r="AD317" s="81">
        <f>IF($U317="","-",AA317+Timeframes!$D$3)</f>
        <v>42953</v>
      </c>
      <c r="AE317" s="82"/>
      <c r="AF317" s="17" t="str">
        <f t="shared" si="1"/>
        <v>-</v>
      </c>
      <c r="AG317" s="81">
        <f>IF($U317="","-",AD317+Timeframes!$E$3)</f>
        <v>43013</v>
      </c>
      <c r="AH317" s="82"/>
      <c r="AI317" s="17" t="str">
        <f t="shared" si="2"/>
        <v>-</v>
      </c>
      <c r="AJ317" s="81">
        <f>IF($U317="","-",AG317+Timeframes!$F$3)</f>
        <v>43193</v>
      </c>
      <c r="AK317" s="82"/>
      <c r="AL317" s="17" t="str">
        <f t="shared" si="3"/>
        <v>-</v>
      </c>
      <c r="AM317" s="81">
        <f>IF($U317="","-",AJ317+Timeframes!$G$3)</f>
        <v>43373</v>
      </c>
      <c r="AN317" s="82"/>
      <c r="AO317" s="17" t="str">
        <f t="shared" si="4"/>
        <v>-</v>
      </c>
      <c r="AP317" s="81">
        <f>IF($U317="","-",AM317+Timeframes!$H$3)</f>
        <v>43553</v>
      </c>
      <c r="AQ317" s="82"/>
      <c r="AR317" s="82"/>
    </row>
    <row r="318" ht="15.75" customHeight="1">
      <c r="A318" s="36">
        <v>317.0</v>
      </c>
      <c r="B318" s="36" t="str">
        <f>LOOKUP($A318,Students!$A$4:$A$1016,Students!$C$4:$C$1016)</f>
        <v>Sienna</v>
      </c>
      <c r="C318" s="36" t="str">
        <f>LOOKUP($A318,Students!$A$4:$A$1016,Students!$D$4:$D$1016)</f>
        <v>Eliesa</v>
      </c>
      <c r="D318" s="36" t="str">
        <f>LOOKUP($A318,Students!$A$4:$A$1016,Students!$E$4:$E$1016)</f>
        <v>Tachell</v>
      </c>
      <c r="E318" s="36" t="str">
        <f>LOOKUP($A318,Students!$A$4:$A1318,Students!$F$4:$F$1016)</f>
        <v/>
      </c>
      <c r="F318" s="49"/>
      <c r="G318" t="str">
        <f t="shared" si="5"/>
        <v>Sienna Tachell</v>
      </c>
      <c r="H318" t="str">
        <f>Lookup($A318, Students!$A$4:$A$1016,Students!$K$4:$K$1016)</f>
        <v>Kirkland</v>
      </c>
      <c r="I318" s="54" t="str">
        <f>Lookup($A318, Students!$A$4:$A$1016,Students!$H$4:$H1318)</f>
        <v>Dropped</v>
      </c>
      <c r="J318" s="54" t="str">
        <f>Lookup($A318, Students!$A$4:$A$1016,Students!$O$4:$O$1016)</f>
        <v>Child</v>
      </c>
      <c r="K318" s="117" t="str">
        <f>Lookup($A318, Students!$A$4:$A$1016,Students!$N$4:$N$1016)</f>
        <v>1D</v>
      </c>
      <c r="L318" t="str">
        <f>Lookup($A318, Students!$A$4:$A$1016,Students!$M$4:$M$1016)</f>
        <v>WB</v>
      </c>
      <c r="M318" t="str">
        <f>Lookup($A318, Students!$A$4:$A$1016,Students!$AT$4:$AT$1016)</f>
        <v>Student</v>
      </c>
      <c r="N318" s="71">
        <f>Lookup($A318, Students!$A$4:$A$1016,Students!$P$4:$P$1016)</f>
        <v>40468</v>
      </c>
      <c r="O318" s="72">
        <f t="shared" si="6"/>
        <v>42917</v>
      </c>
      <c r="P318">
        <f>Lookup($A318, Students!$A$4:$A$1016,Students!$Q$4:$Q$1016)</f>
        <v>6</v>
      </c>
      <c r="U318" s="71">
        <f>Lookup($A318, Students!$A$4:$A$1016,Students!$G$4:$G$1016)</f>
        <v>42803</v>
      </c>
      <c r="V318" s="76">
        <f t="shared" si="7"/>
        <v>3</v>
      </c>
      <c r="W318" s="76">
        <f t="shared" si="8"/>
        <v>2017</v>
      </c>
      <c r="X318" s="81">
        <f>IF($U318="","-",U318+Timeframes!$B$3)</f>
        <v>42848</v>
      </c>
      <c r="Y318" s="82"/>
      <c r="Z318" s="17" t="str">
        <f t="shared" si="9"/>
        <v>-</v>
      </c>
      <c r="AA318" s="81">
        <f>IF($U318="","-",X318+Timeframes!$C$3)</f>
        <v>42893</v>
      </c>
      <c r="AB318" s="82"/>
      <c r="AC318" s="17" t="str">
        <f t="shared" si="10"/>
        <v>-</v>
      </c>
      <c r="AD318" s="81">
        <f>IF($U318="","-",AA318+Timeframes!$D$3)</f>
        <v>42953</v>
      </c>
      <c r="AE318" s="82"/>
      <c r="AF318" s="17" t="str">
        <f t="shared" si="1"/>
        <v>-</v>
      </c>
      <c r="AG318" s="81">
        <f>IF($U318="","-",AD318+Timeframes!$E$3)</f>
        <v>43013</v>
      </c>
      <c r="AH318" s="82"/>
      <c r="AI318" s="17" t="str">
        <f t="shared" si="2"/>
        <v>-</v>
      </c>
      <c r="AJ318" s="81">
        <f>IF($U318="","-",AG318+Timeframes!$F$3)</f>
        <v>43193</v>
      </c>
      <c r="AK318" s="82"/>
      <c r="AL318" s="17" t="str">
        <f t="shared" si="3"/>
        <v>-</v>
      </c>
      <c r="AM318" s="81">
        <f>IF($U318="","-",AJ318+Timeframes!$G$3)</f>
        <v>43373</v>
      </c>
      <c r="AN318" s="82"/>
      <c r="AO318" s="17" t="str">
        <f t="shared" si="4"/>
        <v>-</v>
      </c>
      <c r="AP318" s="81">
        <f>IF($U318="","-",AM318+Timeframes!$H$3)</f>
        <v>43553</v>
      </c>
      <c r="AQ318" s="82"/>
      <c r="AR318" s="82"/>
    </row>
    <row r="319" ht="15.75" customHeight="1">
      <c r="A319" s="36">
        <v>318.0</v>
      </c>
      <c r="B319" s="36" t="str">
        <f>LOOKUP($A319,Students!$A$4:$A$1016,Students!$C$4:$C$1016)</f>
        <v>Dalton</v>
      </c>
      <c r="C319" s="36" t="str">
        <f>LOOKUP($A319,Students!$A$4:$A$1016,Students!$D$4:$D$1016)</f>
        <v>MacKintosh</v>
      </c>
      <c r="D319" s="36" t="str">
        <f>LOOKUP($A319,Students!$A$4:$A$1016,Students!$E$4:$E$1016)</f>
        <v>Tachell</v>
      </c>
      <c r="E319" s="36" t="str">
        <f>LOOKUP($A319,Students!$A$4:$A1319,Students!$F$4:$F$1016)</f>
        <v/>
      </c>
      <c r="F319" s="49"/>
      <c r="G319" t="str">
        <f t="shared" si="5"/>
        <v>Dalton Tachell</v>
      </c>
      <c r="H319" t="str">
        <f>Lookup($A319, Students!$A$4:$A$1016,Students!$K$4:$K$1016)</f>
        <v>Kirkland</v>
      </c>
      <c r="I319" s="54" t="str">
        <f>Lookup($A319, Students!$A$4:$A$1016,Students!$H$4:$H1319)</f>
        <v>Dropped</v>
      </c>
      <c r="J319" s="54" t="str">
        <f>Lookup($A319, Students!$A$4:$A$1016,Students!$O$4:$O$1016)</f>
        <v>Child</v>
      </c>
      <c r="K319" s="117" t="str">
        <f>Lookup($A319, Students!$A$4:$A$1016,Students!$N$4:$N$1016)</f>
        <v>1D</v>
      </c>
      <c r="L319" t="str">
        <f>Lookup($A319, Students!$A$4:$A$1016,Students!$M$4:$M$1016)</f>
        <v>WB</v>
      </c>
      <c r="M319" t="str">
        <f>Lookup($A319, Students!$A$4:$A$1016,Students!$AT$4:$AT$1016)</f>
        <v>Student</v>
      </c>
      <c r="N319" s="71">
        <f>Lookup($A319, Students!$A$4:$A$1016,Students!$P$4:$P$1016)</f>
        <v>40344</v>
      </c>
      <c r="O319" s="72">
        <f t="shared" si="6"/>
        <v>42917</v>
      </c>
      <c r="P319">
        <f>Lookup($A319, Students!$A$4:$A$1016,Students!$Q$4:$Q$1016)</f>
        <v>7</v>
      </c>
      <c r="U319" s="71">
        <f>Lookup($A319, Students!$A$4:$A$1016,Students!$G$4:$G$1016)</f>
        <v>42803</v>
      </c>
      <c r="V319" s="76">
        <f t="shared" si="7"/>
        <v>3</v>
      </c>
      <c r="W319" s="76">
        <f t="shared" si="8"/>
        <v>2017</v>
      </c>
      <c r="X319" s="81">
        <f>IF($U319="","-",U319+Timeframes!$B$3)</f>
        <v>42848</v>
      </c>
      <c r="Y319" s="82"/>
      <c r="Z319" s="17" t="str">
        <f t="shared" si="9"/>
        <v>-</v>
      </c>
      <c r="AA319" s="81">
        <f>IF($U319="","-",X319+Timeframes!$C$3)</f>
        <v>42893</v>
      </c>
      <c r="AB319" s="82"/>
      <c r="AC319" s="17" t="str">
        <f t="shared" si="10"/>
        <v>-</v>
      </c>
      <c r="AD319" s="81">
        <f>IF($U319="","-",AA319+Timeframes!$D$3)</f>
        <v>42953</v>
      </c>
      <c r="AE319" s="82"/>
      <c r="AF319" s="17" t="str">
        <f t="shared" si="1"/>
        <v>-</v>
      </c>
      <c r="AG319" s="81">
        <f>IF($U319="","-",AD319+Timeframes!$E$3)</f>
        <v>43013</v>
      </c>
      <c r="AH319" s="82"/>
      <c r="AI319" s="17" t="str">
        <f t="shared" si="2"/>
        <v>-</v>
      </c>
      <c r="AJ319" s="81">
        <f>IF($U319="","-",AG319+Timeframes!$F$3)</f>
        <v>43193</v>
      </c>
      <c r="AK319" s="82"/>
      <c r="AL319" s="17" t="str">
        <f t="shared" si="3"/>
        <v>-</v>
      </c>
      <c r="AM319" s="81">
        <f>IF($U319="","-",AJ319+Timeframes!$G$3)</f>
        <v>43373</v>
      </c>
      <c r="AN319" s="82"/>
      <c r="AO319" s="17" t="str">
        <f t="shared" si="4"/>
        <v>-</v>
      </c>
      <c r="AP319" s="81">
        <f>IF($U319="","-",AM319+Timeframes!$H$3)</f>
        <v>43553</v>
      </c>
      <c r="AQ319" s="82"/>
      <c r="AR319" s="82"/>
    </row>
    <row r="320" ht="15.75" customHeight="1">
      <c r="A320" s="36">
        <v>319.0</v>
      </c>
      <c r="B320" s="36" t="str">
        <f>LOOKUP($A320,Students!$A$4:$A$1016,Students!$C$4:$C$1016)</f>
        <v>Mason</v>
      </c>
      <c r="C320" s="36" t="str">
        <f>LOOKUP($A320,Students!$A$4:$A$1016,Students!$D$4:$D$1016)</f>
        <v>James</v>
      </c>
      <c r="D320" s="36" t="str">
        <f>LOOKUP($A320,Students!$A$4:$A$1016,Students!$E$4:$E$1016)</f>
        <v>Tachell</v>
      </c>
      <c r="E320" s="36" t="str">
        <f>LOOKUP($A320,Students!$A$4:$A1320,Students!$F$4:$F$1016)</f>
        <v/>
      </c>
      <c r="F320" s="49"/>
      <c r="G320" t="str">
        <f t="shared" si="5"/>
        <v>Mason Tachell</v>
      </c>
      <c r="H320" t="str">
        <f>Lookup($A320, Students!$A$4:$A$1016,Students!$K$4:$K$1016)</f>
        <v>Kirkland</v>
      </c>
      <c r="I320" s="54" t="str">
        <f>Lookup($A320, Students!$A$4:$A$1016,Students!$H$4:$H1320)</f>
        <v>Dropped</v>
      </c>
      <c r="J320" s="54" t="str">
        <f>Lookup($A320, Students!$A$4:$A$1016,Students!$O$4:$O$1016)</f>
        <v>Child</v>
      </c>
      <c r="K320" s="117" t="str">
        <f>Lookup($A320, Students!$A$4:$A$1016,Students!$N$4:$N$1016)</f>
        <v>1D</v>
      </c>
      <c r="L320" t="str">
        <f>Lookup($A320, Students!$A$4:$A$1016,Students!$M$4:$M$1016)</f>
        <v>WB</v>
      </c>
      <c r="M320" t="str">
        <f>Lookup($A320, Students!$A$4:$A$1016,Students!$AT$4:$AT$1016)</f>
        <v>Student</v>
      </c>
      <c r="N320" s="71">
        <f>Lookup($A320, Students!$A$4:$A$1016,Students!$P$4:$P$1016)</f>
        <v>41037</v>
      </c>
      <c r="O320" s="72">
        <f t="shared" si="6"/>
        <v>42917</v>
      </c>
      <c r="P320">
        <f>Lookup($A320, Students!$A$4:$A$1016,Students!$Q$4:$Q$1016)</f>
        <v>5</v>
      </c>
      <c r="U320" s="71">
        <f>Lookup($A320, Students!$A$4:$A$1016,Students!$G$4:$G$1016)</f>
        <v>42803</v>
      </c>
      <c r="V320" s="76">
        <f t="shared" si="7"/>
        <v>3</v>
      </c>
      <c r="W320" s="76">
        <f t="shared" si="8"/>
        <v>2017</v>
      </c>
      <c r="X320" s="81">
        <f>IF($U320="","-",U320+Timeframes!$B$3)</f>
        <v>42848</v>
      </c>
      <c r="Y320" s="82"/>
      <c r="Z320" s="17" t="str">
        <f t="shared" si="9"/>
        <v>-</v>
      </c>
      <c r="AA320" s="81">
        <f>IF($U320="","-",X320+Timeframes!$C$3)</f>
        <v>42893</v>
      </c>
      <c r="AB320" s="82"/>
      <c r="AC320" s="17" t="str">
        <f t="shared" si="10"/>
        <v>-</v>
      </c>
      <c r="AD320" s="81">
        <f>IF($U320="","-",AA320+Timeframes!$D$3)</f>
        <v>42953</v>
      </c>
      <c r="AE320" s="82"/>
      <c r="AF320" s="17" t="str">
        <f t="shared" si="1"/>
        <v>-</v>
      </c>
      <c r="AG320" s="81">
        <f>IF($U320="","-",AD320+Timeframes!$E$3)</f>
        <v>43013</v>
      </c>
      <c r="AH320" s="82"/>
      <c r="AI320" s="17" t="str">
        <f t="shared" si="2"/>
        <v>-</v>
      </c>
      <c r="AJ320" s="81">
        <f>IF($U320="","-",AG320+Timeframes!$F$3)</f>
        <v>43193</v>
      </c>
      <c r="AK320" s="82"/>
      <c r="AL320" s="17" t="str">
        <f t="shared" si="3"/>
        <v>-</v>
      </c>
      <c r="AM320" s="81">
        <f>IF($U320="","-",AJ320+Timeframes!$G$3)</f>
        <v>43373</v>
      </c>
      <c r="AN320" s="82"/>
      <c r="AO320" s="17" t="str">
        <f t="shared" si="4"/>
        <v>-</v>
      </c>
      <c r="AP320" s="81">
        <f>IF($U320="","-",AM320+Timeframes!$H$3)</f>
        <v>43553</v>
      </c>
      <c r="AQ320" s="82"/>
      <c r="AR320" s="82"/>
    </row>
    <row r="321" ht="15.75" customHeight="1">
      <c r="A321" s="36">
        <v>320.0</v>
      </c>
      <c r="B321" s="36" t="str">
        <f>LOOKUP($A321,Students!$A$4:$A$1016,Students!$C$4:$C$1016)</f>
        <v>Aaron</v>
      </c>
      <c r="C321" s="36" t="str">
        <f>LOOKUP($A321,Students!$A$4:$A$1016,Students!$D$4:$D$1016)</f>
        <v/>
      </c>
      <c r="D321" s="36" t="str">
        <f>LOOKUP($A321,Students!$A$4:$A$1016,Students!$E$4:$E$1016)</f>
        <v>Zhou</v>
      </c>
      <c r="E321" s="36" t="str">
        <f>LOOKUP($A321,Students!$A$4:$A1321,Students!$F$4:$F$1016)</f>
        <v/>
      </c>
      <c r="F321" s="49"/>
      <c r="G321" t="str">
        <f t="shared" si="5"/>
        <v>Aaron Zhou</v>
      </c>
      <c r="H321" t="str">
        <f>Lookup($A321, Students!$A$4:$A$1016,Students!$K$4:$K$1016)</f>
        <v>Kirkland</v>
      </c>
      <c r="I321" s="54" t="str">
        <f>Lookup($A321, Students!$A$4:$A$1016,Students!$H$4:$H1321)</f>
        <v>Active</v>
      </c>
      <c r="J321" s="54" t="str">
        <f>Lookup($A321, Students!$A$4:$A$1016,Students!$O$4:$O$1016)</f>
        <v>Child</v>
      </c>
      <c r="K321" s="117" t="str">
        <f>Lookup($A321, Students!$A$4:$A$1016,Students!$N$4:$N$1016)</f>
        <v>1D</v>
      </c>
      <c r="L321" t="str">
        <f>Lookup($A321, Students!$A$4:$A$1016,Students!$M$4:$M$1016)</f>
        <v>WB</v>
      </c>
      <c r="M321" t="str">
        <f>Lookup($A321, Students!$A$4:$A$1016,Students!$AT$4:$AT$1016)</f>
        <v>Student</v>
      </c>
      <c r="N321" s="71">
        <f>Lookup($A321, Students!$A$4:$A$1016,Students!$P$4:$P$1016)</f>
        <v>40569</v>
      </c>
      <c r="O321" s="72">
        <f t="shared" si="6"/>
        <v>42917</v>
      </c>
      <c r="P321">
        <f>Lookup($A321, Students!$A$4:$A$1016,Students!$Q$4:$Q$1016)</f>
        <v>6</v>
      </c>
      <c r="U321" s="71">
        <f>Lookup($A321, Students!$A$4:$A$1016,Students!$G$4:$G$1016)</f>
        <v>42811</v>
      </c>
      <c r="V321" s="76">
        <f t="shared" si="7"/>
        <v>3</v>
      </c>
      <c r="W321" s="76">
        <f t="shared" si="8"/>
        <v>2017</v>
      </c>
      <c r="X321" s="81">
        <f>IF($U321="","-",U321+Timeframes!$B$3)</f>
        <v>42856</v>
      </c>
      <c r="Y321" s="82"/>
      <c r="Z321" s="17" t="str">
        <f t="shared" si="9"/>
        <v>-</v>
      </c>
      <c r="AA321" s="81">
        <f>IF($U321="","-",X321+Timeframes!$C$3)</f>
        <v>42901</v>
      </c>
      <c r="AB321" s="82"/>
      <c r="AC321" s="17" t="str">
        <f t="shared" si="10"/>
        <v>-</v>
      </c>
      <c r="AD321" s="81">
        <f>IF($U321="","-",AA321+Timeframes!$D$3)</f>
        <v>42961</v>
      </c>
      <c r="AE321" s="82"/>
      <c r="AF321" s="17" t="str">
        <f t="shared" si="1"/>
        <v>-</v>
      </c>
      <c r="AG321" s="81">
        <f>IF($U321="","-",AD321+Timeframes!$E$3)</f>
        <v>43021</v>
      </c>
      <c r="AH321" s="82"/>
      <c r="AI321" s="17" t="str">
        <f t="shared" si="2"/>
        <v>-</v>
      </c>
      <c r="AJ321" s="81">
        <f>IF($U321="","-",AG321+Timeframes!$F$3)</f>
        <v>43201</v>
      </c>
      <c r="AK321" s="82"/>
      <c r="AL321" s="17" t="str">
        <f t="shared" si="3"/>
        <v>-</v>
      </c>
      <c r="AM321" s="81">
        <f>IF($U321="","-",AJ321+Timeframes!$G$3)</f>
        <v>43381</v>
      </c>
      <c r="AN321" s="82"/>
      <c r="AO321" s="17" t="str">
        <f t="shared" si="4"/>
        <v>-</v>
      </c>
      <c r="AP321" s="81">
        <f>IF($U321="","-",AM321+Timeframes!$H$3)</f>
        <v>43561</v>
      </c>
      <c r="AQ321" s="82"/>
      <c r="AR321" s="82"/>
    </row>
    <row r="322" ht="15.75" customHeight="1">
      <c r="A322" s="36">
        <v>321.0</v>
      </c>
      <c r="B322" s="36" t="str">
        <f>LOOKUP($A322,Students!$A$4:$A$1016,Students!$C$4:$C$1016)</f>
        <v>Wesley</v>
      </c>
      <c r="C322" s="36" t="str">
        <f>LOOKUP($A322,Students!$A$4:$A$1016,Students!$D$4:$D$1016)</f>
        <v/>
      </c>
      <c r="D322" s="36" t="str">
        <f>LOOKUP($A322,Students!$A$4:$A$1016,Students!$E$4:$E$1016)</f>
        <v>Moreira</v>
      </c>
      <c r="E322" s="36" t="str">
        <f>LOOKUP($A322,Students!$A$4:$A1322,Students!$F$4:$F$1016)</f>
        <v/>
      </c>
      <c r="F322" s="49"/>
      <c r="G322" t="str">
        <f t="shared" si="5"/>
        <v>Wesley Moreira</v>
      </c>
      <c r="H322" t="str">
        <f>Lookup($A322, Students!$A$4:$A$1016,Students!$K$4:$K$1016)</f>
        <v>Kirkland</v>
      </c>
      <c r="I322" s="54" t="str">
        <f>Lookup($A322, Students!$A$4:$A$1016,Students!$H$4:$H1322)</f>
        <v>Active</v>
      </c>
      <c r="J322" s="54" t="str">
        <f>Lookup($A322, Students!$A$4:$A$1016,Students!$O$4:$O$1016)</f>
        <v>Junior</v>
      </c>
      <c r="K322" s="117" t="str">
        <f>Lookup($A322, Students!$A$4:$A$1016,Students!$N$4:$N$1016)</f>
        <v>1D</v>
      </c>
      <c r="L322" t="str">
        <f>Lookup($A322, Students!$A$4:$A$1016,Students!$M$4:$M$1016)</f>
        <v>1S</v>
      </c>
      <c r="M322" t="str">
        <f>Lookup($A322, Students!$A$4:$A$1016,Students!$AT$4:$AT$1016)</f>
        <v>Student</v>
      </c>
      <c r="N322" s="71">
        <f>Lookup($A322, Students!$A$4:$A$1016,Students!$P$4:$P$1016)</f>
        <v>38970</v>
      </c>
      <c r="O322" s="72">
        <f t="shared" si="6"/>
        <v>42917</v>
      </c>
      <c r="P322">
        <f>Lookup($A322, Students!$A$4:$A$1016,Students!$Q$4:$Q$1016)</f>
        <v>10</v>
      </c>
      <c r="U322" s="71">
        <f>Lookup($A322, Students!$A$4:$A$1016,Students!$G$4:$G$1016)</f>
        <v>42811</v>
      </c>
      <c r="V322" s="76">
        <f t="shared" si="7"/>
        <v>3</v>
      </c>
      <c r="W322" s="76">
        <f t="shared" si="8"/>
        <v>2017</v>
      </c>
      <c r="X322" s="81">
        <f>IF($U322="","-",U322+Timeframes!$B$3)</f>
        <v>42856</v>
      </c>
      <c r="Y322" s="82"/>
      <c r="Z322" s="17" t="str">
        <f t="shared" si="9"/>
        <v>-</v>
      </c>
      <c r="AA322" s="81">
        <f>IF($U322="","-",X322+Timeframes!$C$3)</f>
        <v>42901</v>
      </c>
      <c r="AB322" s="82"/>
      <c r="AC322" s="17" t="str">
        <f t="shared" si="10"/>
        <v>-</v>
      </c>
      <c r="AD322" s="81">
        <f>IF($U322="","-",AA322+Timeframes!$D$3)</f>
        <v>42961</v>
      </c>
      <c r="AE322" s="82"/>
      <c r="AF322" s="17" t="str">
        <f t="shared" si="1"/>
        <v>-</v>
      </c>
      <c r="AG322" s="81">
        <f>IF($U322="","-",AD322+Timeframes!$E$3)</f>
        <v>43021</v>
      </c>
      <c r="AH322" s="82"/>
      <c r="AI322" s="17" t="str">
        <f t="shared" si="2"/>
        <v>-</v>
      </c>
      <c r="AJ322" s="81">
        <f>IF($U322="","-",AG322+Timeframes!$F$3)</f>
        <v>43201</v>
      </c>
      <c r="AK322" s="82"/>
      <c r="AL322" s="17" t="str">
        <f t="shared" si="3"/>
        <v>-</v>
      </c>
      <c r="AM322" s="81">
        <f>IF($U322="","-",AJ322+Timeframes!$G$3)</f>
        <v>43381</v>
      </c>
      <c r="AN322" s="82"/>
      <c r="AO322" s="17" t="str">
        <f t="shared" si="4"/>
        <v>-</v>
      </c>
      <c r="AP322" s="81">
        <f>IF($U322="","-",AM322+Timeframes!$H$3)</f>
        <v>43561</v>
      </c>
      <c r="AQ322" s="82"/>
      <c r="AR322" s="82"/>
    </row>
    <row r="323" ht="15.75" customHeight="1">
      <c r="A323" s="36">
        <v>322.0</v>
      </c>
      <c r="B323" s="36" t="str">
        <f>LOOKUP($A323,Students!$A$4:$A$1016,Students!$C$4:$C$1016)</f>
        <v>Casey</v>
      </c>
      <c r="C323" s="36" t="str">
        <f>LOOKUP($A323,Students!$A$4:$A$1016,Students!$D$4:$D$1016)</f>
        <v/>
      </c>
      <c r="D323" s="36" t="str">
        <f>LOOKUP($A323,Students!$A$4:$A$1016,Students!$E$4:$E$1016)</f>
        <v>Ekman</v>
      </c>
      <c r="E323" s="36" t="str">
        <f>LOOKUP($A323,Students!$A$4:$A1323,Students!$F$4:$F$1016)</f>
        <v/>
      </c>
      <c r="F323" s="49"/>
      <c r="G323" t="str">
        <f t="shared" si="5"/>
        <v>Casey Ekman</v>
      </c>
      <c r="H323" t="str">
        <f>Lookup($A323, Students!$A$4:$A$1016,Students!$K$4:$K$1016)</f>
        <v>Kirkland</v>
      </c>
      <c r="I323" s="54" t="str">
        <f>Lookup($A323, Students!$A$4:$A$1016,Students!$H$4:$H1323)</f>
        <v>Active</v>
      </c>
      <c r="J323" s="54" t="str">
        <f>Lookup($A323, Students!$A$4:$A$1016,Students!$O$4:$O$1016)</f>
        <v>Adult</v>
      </c>
      <c r="K323" s="117" t="str">
        <f>Lookup($A323, Students!$A$4:$A$1016,Students!$N$4:$N$1016)</f>
        <v>1D</v>
      </c>
      <c r="L323" t="str">
        <f>Lookup($A323, Students!$A$4:$A$1016,Students!$M$4:$M$1016)</f>
        <v>1S</v>
      </c>
      <c r="M323" t="str">
        <f>Lookup($A323, Students!$A$4:$A$1016,Students!$AT$4:$AT$1016)</f>
        <v>Chef</v>
      </c>
      <c r="N323" s="71">
        <f>Lookup($A323, Students!$A$4:$A$1016,Students!$P$4:$P$1016)</f>
        <v>32062</v>
      </c>
      <c r="O323" s="72">
        <f t="shared" si="6"/>
        <v>42917</v>
      </c>
      <c r="P323">
        <f>Lookup($A323, Students!$A$4:$A$1016,Students!$Q$4:$Q$1016)</f>
        <v>29</v>
      </c>
      <c r="U323" s="71">
        <f>Lookup($A323, Students!$A$4:$A$1016,Students!$G$4:$G$1016)</f>
        <v>42823</v>
      </c>
      <c r="V323" s="76">
        <f t="shared" si="7"/>
        <v>3</v>
      </c>
      <c r="W323" s="76">
        <f t="shared" si="8"/>
        <v>2017</v>
      </c>
      <c r="X323" s="81">
        <f>IF($U323="","-",U323+Timeframes!$B$3)</f>
        <v>42868</v>
      </c>
      <c r="Y323" s="82">
        <v>42847.0</v>
      </c>
      <c r="Z323" s="17" t="str">
        <f t="shared" si="9"/>
        <v>-</v>
      </c>
      <c r="AA323" s="81">
        <f>IF($U323="","-",X323+Timeframes!$C$3)</f>
        <v>42913</v>
      </c>
      <c r="AB323" s="82"/>
      <c r="AC323" s="17" t="str">
        <f t="shared" si="10"/>
        <v>-</v>
      </c>
      <c r="AD323" s="81">
        <f>IF($U323="","-",AA323+Timeframes!$D$3)</f>
        <v>42973</v>
      </c>
      <c r="AE323" s="82"/>
      <c r="AF323" s="17" t="str">
        <f t="shared" si="1"/>
        <v>-</v>
      </c>
      <c r="AG323" s="81">
        <f>IF($U323="","-",AD323+Timeframes!$E$3)</f>
        <v>43033</v>
      </c>
      <c r="AH323" s="82"/>
      <c r="AI323" s="17" t="str">
        <f t="shared" si="2"/>
        <v>-</v>
      </c>
      <c r="AJ323" s="81">
        <f>IF($U323="","-",AG323+Timeframes!$F$3)</f>
        <v>43213</v>
      </c>
      <c r="AK323" s="82"/>
      <c r="AL323" s="17" t="str">
        <f t="shared" si="3"/>
        <v>-</v>
      </c>
      <c r="AM323" s="81">
        <f>IF($U323="","-",AJ323+Timeframes!$G$3)</f>
        <v>43393</v>
      </c>
      <c r="AN323" s="82"/>
      <c r="AO323" s="17" t="str">
        <f t="shared" si="4"/>
        <v>-</v>
      </c>
      <c r="AP323" s="81">
        <f>IF($U323="","-",AM323+Timeframes!$H$3)</f>
        <v>43573</v>
      </c>
      <c r="AQ323" s="82"/>
      <c r="AR323" s="82"/>
    </row>
    <row r="324" ht="15.75" customHeight="1">
      <c r="A324" s="36">
        <v>323.0</v>
      </c>
      <c r="B324" s="36" t="str">
        <f>LOOKUP($A324,Students!$A$4:$A$1016,Students!$C$4:$C$1016)</f>
        <v>Nikolai</v>
      </c>
      <c r="C324" s="36" t="str">
        <f>LOOKUP($A324,Students!$A$4:$A$1016,Students!$D$4:$D$1016)</f>
        <v/>
      </c>
      <c r="D324" s="36" t="str">
        <f>LOOKUP($A324,Students!$A$4:$A$1016,Students!$E$4:$E$1016)</f>
        <v>Carpenkco</v>
      </c>
      <c r="E324" s="36" t="str">
        <f>LOOKUP($A324,Students!$A$4:$A1324,Students!$F$4:$F$1016)</f>
        <v/>
      </c>
      <c r="F324" s="49"/>
      <c r="G324" t="str">
        <f t="shared" si="5"/>
        <v>Nikolai Carpenkco</v>
      </c>
      <c r="H324" t="str">
        <f>Lookup($A324, Students!$A$4:$A$1016,Students!$K$4:$K$1016)</f>
        <v>Kirkland</v>
      </c>
      <c r="I324" s="54" t="str">
        <f>Lookup($A324, Students!$A$4:$A$1016,Students!$H$4:$H1324)</f>
        <v>Inactive</v>
      </c>
      <c r="J324" s="54" t="str">
        <f>Lookup($A324, Students!$A$4:$A$1016,Students!$O$4:$O$1016)</f>
        <v>Child</v>
      </c>
      <c r="K324" s="117" t="str">
        <f>Lookup($A324, Students!$A$4:$A$1016,Students!$N$4:$N$1016)</f>
        <v>1D</v>
      </c>
      <c r="L324" t="str">
        <f>Lookup($A324, Students!$A$4:$A$1016,Students!$M$4:$M$1016)</f>
        <v>WB</v>
      </c>
      <c r="M324" t="str">
        <f>Lookup($A324, Students!$A$4:$A$1016,Students!$AT$4:$AT$1016)</f>
        <v>Student</v>
      </c>
      <c r="N324" s="71">
        <f>Lookup($A324, Students!$A$4:$A$1016,Students!$P$4:$P$1016)</f>
        <v>40888</v>
      </c>
      <c r="O324" s="72">
        <f t="shared" si="6"/>
        <v>42917</v>
      </c>
      <c r="P324">
        <f>Lookup($A324, Students!$A$4:$A$1016,Students!$Q$4:$Q$1016)</f>
        <v>5</v>
      </c>
      <c r="U324" s="71">
        <f>Lookup($A324, Students!$A$4:$A$1016,Students!$G$4:$G$1016)</f>
        <v>42814</v>
      </c>
      <c r="V324" s="76">
        <f t="shared" si="7"/>
        <v>3</v>
      </c>
      <c r="W324" s="76">
        <f t="shared" si="8"/>
        <v>2017</v>
      </c>
      <c r="X324" s="81">
        <f>IF($U324="","-",U324+Timeframes!$B$3)</f>
        <v>42859</v>
      </c>
      <c r="Y324" s="82"/>
      <c r="Z324" s="17" t="str">
        <f t="shared" si="9"/>
        <v>-</v>
      </c>
      <c r="AA324" s="81">
        <f>IF($U324="","-",X324+Timeframes!$C$3)</f>
        <v>42904</v>
      </c>
      <c r="AB324" s="82"/>
      <c r="AC324" s="17" t="str">
        <f t="shared" si="10"/>
        <v>-</v>
      </c>
      <c r="AD324" s="81">
        <f>IF($U324="","-",AA324+Timeframes!$D$3)</f>
        <v>42964</v>
      </c>
      <c r="AE324" s="82"/>
      <c r="AF324" s="17" t="str">
        <f t="shared" si="1"/>
        <v>-</v>
      </c>
      <c r="AG324" s="81">
        <f>IF($U324="","-",AD324+Timeframes!$E$3)</f>
        <v>43024</v>
      </c>
      <c r="AH324" s="82"/>
      <c r="AI324" s="17" t="str">
        <f t="shared" si="2"/>
        <v>-</v>
      </c>
      <c r="AJ324" s="81">
        <f>IF($U324="","-",AG324+Timeframes!$F$3)</f>
        <v>43204</v>
      </c>
      <c r="AK324" s="82"/>
      <c r="AL324" s="17" t="str">
        <f t="shared" si="3"/>
        <v>-</v>
      </c>
      <c r="AM324" s="81">
        <f>IF($U324="","-",AJ324+Timeframes!$G$3)</f>
        <v>43384</v>
      </c>
      <c r="AN324" s="82"/>
      <c r="AO324" s="17" t="str">
        <f t="shared" si="4"/>
        <v>-</v>
      </c>
      <c r="AP324" s="81">
        <f>IF($U324="","-",AM324+Timeframes!$H$3)</f>
        <v>43564</v>
      </c>
      <c r="AQ324" s="82"/>
      <c r="AR324" s="82"/>
    </row>
    <row r="325" ht="15.75" customHeight="1">
      <c r="A325" s="36">
        <v>324.0</v>
      </c>
      <c r="B325" s="36" t="str">
        <f>LOOKUP($A325,Students!$A$4:$A$1016,Students!$C$4:$C$1016)</f>
        <v>Lyla</v>
      </c>
      <c r="C325" s="36" t="str">
        <f>LOOKUP($A325,Students!$A$4:$A$1016,Students!$D$4:$D$1016)</f>
        <v/>
      </c>
      <c r="D325" s="36" t="str">
        <f>LOOKUP($A325,Students!$A$4:$A$1016,Students!$E$4:$E$1016)</f>
        <v>Whiting</v>
      </c>
      <c r="E325" s="36" t="str">
        <f>LOOKUP($A325,Students!$A$4:$A1325,Students!$F$4:$F$1016)</f>
        <v/>
      </c>
      <c r="F325" s="49"/>
      <c r="G325" t="str">
        <f t="shared" si="5"/>
        <v>Lyla Whiting</v>
      </c>
      <c r="H325" t="str">
        <f>Lookup($A325, Students!$A$4:$A$1016,Students!$K$4:$K$1016)</f>
        <v>Kirkland</v>
      </c>
      <c r="I325" s="54" t="str">
        <f>Lookup($A325, Students!$A$4:$A$1016,Students!$H$4:$H1325)</f>
        <v>Inactive</v>
      </c>
      <c r="J325" s="54" t="str">
        <f>Lookup($A325, Students!$A$4:$A$1016,Students!$O$4:$O$1016)</f>
        <v>Child</v>
      </c>
      <c r="K325" s="117" t="str">
        <f>Lookup($A325, Students!$A$4:$A$1016,Students!$N$4:$N$1016)</f>
        <v>1D</v>
      </c>
      <c r="L325" t="str">
        <f>Lookup($A325, Students!$A$4:$A$1016,Students!$M$4:$M$1016)</f>
        <v>WB</v>
      </c>
      <c r="M325" t="str">
        <f>Lookup($A325, Students!$A$4:$A$1016,Students!$AT$4:$AT$1016)</f>
        <v>Student</v>
      </c>
      <c r="N325" s="71">
        <f>Lookup($A325, Students!$A$4:$A$1016,Students!$P$4:$P$1016)</f>
        <v>41724</v>
      </c>
      <c r="O325" s="72">
        <f t="shared" si="6"/>
        <v>42917</v>
      </c>
      <c r="P325">
        <f>Lookup($A325, Students!$A$4:$A$1016,Students!$Q$4:$Q$1016)</f>
        <v>3</v>
      </c>
      <c r="U325" s="71">
        <f>Lookup($A325, Students!$A$4:$A$1016,Students!$G$4:$G$1016)</f>
        <v>42844</v>
      </c>
      <c r="V325" s="76">
        <f t="shared" si="7"/>
        <v>4</v>
      </c>
      <c r="W325" s="76">
        <f t="shared" si="8"/>
        <v>2017</v>
      </c>
      <c r="X325" s="81">
        <f>IF($U325="","-",U325+Timeframes!$B$3)</f>
        <v>42889</v>
      </c>
      <c r="Y325" s="82"/>
      <c r="Z325" s="17" t="str">
        <f t="shared" si="9"/>
        <v>-</v>
      </c>
      <c r="AA325" s="81">
        <f>IF($U325="","-",X325+Timeframes!$C$3)</f>
        <v>42934</v>
      </c>
      <c r="AB325" s="82"/>
      <c r="AC325" s="17" t="str">
        <f t="shared" si="10"/>
        <v>-</v>
      </c>
      <c r="AD325" s="81">
        <f>IF($U325="","-",AA325+Timeframes!$D$3)</f>
        <v>42994</v>
      </c>
      <c r="AE325" s="82"/>
      <c r="AF325" s="17" t="str">
        <f t="shared" si="1"/>
        <v>-</v>
      </c>
      <c r="AG325" s="81">
        <f>IF($U325="","-",AD325+Timeframes!$E$3)</f>
        <v>43054</v>
      </c>
      <c r="AH325" s="82"/>
      <c r="AI325" s="17" t="str">
        <f t="shared" si="2"/>
        <v>-</v>
      </c>
      <c r="AJ325" s="81">
        <f>IF($U325="","-",AG325+Timeframes!$F$3)</f>
        <v>43234</v>
      </c>
      <c r="AK325" s="82"/>
      <c r="AL325" s="17" t="str">
        <f t="shared" si="3"/>
        <v>-</v>
      </c>
      <c r="AM325" s="81">
        <f>IF($U325="","-",AJ325+Timeframes!$G$3)</f>
        <v>43414</v>
      </c>
      <c r="AN325" s="82"/>
      <c r="AO325" s="17" t="str">
        <f t="shared" si="4"/>
        <v>-</v>
      </c>
      <c r="AP325" s="81">
        <f>IF($U325="","-",AM325+Timeframes!$H$3)</f>
        <v>43594</v>
      </c>
      <c r="AQ325" s="82"/>
      <c r="AR325" s="82"/>
    </row>
    <row r="326" ht="15.75" customHeight="1">
      <c r="A326" s="36">
        <v>325.0</v>
      </c>
      <c r="B326" s="36" t="str">
        <f>LOOKUP($A326,Students!$A$4:$A$1016,Students!$C$4:$C$1016)</f>
        <v>Mara</v>
      </c>
      <c r="C326" s="36" t="str">
        <f>LOOKUP($A326,Students!$A$4:$A$1016,Students!$D$4:$D$1016)</f>
        <v/>
      </c>
      <c r="D326" s="36" t="str">
        <f>LOOKUP($A326,Students!$A$4:$A$1016,Students!$E$4:$E$1016)</f>
        <v>Garrison</v>
      </c>
      <c r="E326" s="36" t="str">
        <f>LOOKUP($A326,Students!$A$4:$A1326,Students!$F$4:$F$1016)</f>
        <v/>
      </c>
      <c r="F326" s="49"/>
      <c r="G326" t="str">
        <f t="shared" si="5"/>
        <v>Mara Garrison</v>
      </c>
      <c r="H326" t="str">
        <f>Lookup($A326, Students!$A$4:$A$1016,Students!$K$4:$K$1016)</f>
        <v>Kirkland</v>
      </c>
      <c r="I326" s="54" t="str">
        <f>Lookup($A326, Students!$A$4:$A$1016,Students!$H$4:$H1326)</f>
        <v>Active</v>
      </c>
      <c r="J326" s="54" t="str">
        <f>Lookup($A326, Students!$A$4:$A$1016,Students!$O$4:$O$1016)</f>
        <v>Child</v>
      </c>
      <c r="K326" s="117" t="str">
        <f>Lookup($A326, Students!$A$4:$A$1016,Students!$N$4:$N$1016)</f>
        <v>1D</v>
      </c>
      <c r="L326" t="str">
        <f>Lookup($A326, Students!$A$4:$A$1016,Students!$M$4:$M$1016)</f>
        <v>WB</v>
      </c>
      <c r="M326" t="str">
        <f>Lookup($A326, Students!$A$4:$A$1016,Students!$AT$4:$AT$1016)</f>
        <v>Student</v>
      </c>
      <c r="N326" s="71">
        <f>Lookup($A326, Students!$A$4:$A$1016,Students!$P$4:$P$1016)</f>
        <v>40615</v>
      </c>
      <c r="O326" s="72">
        <f t="shared" si="6"/>
        <v>42917</v>
      </c>
      <c r="P326">
        <f>Lookup($A326, Students!$A$4:$A$1016,Students!$Q$4:$Q$1016)</f>
        <v>6</v>
      </c>
      <c r="U326" s="71">
        <f>Lookup($A326, Students!$A$4:$A$1016,Students!$G$4:$G$1016)</f>
        <v>42853</v>
      </c>
      <c r="V326" s="76">
        <f t="shared" si="7"/>
        <v>4</v>
      </c>
      <c r="W326" s="76">
        <f t="shared" si="8"/>
        <v>2017</v>
      </c>
      <c r="X326" s="81">
        <f>IF($U326="","-",U326+Timeframes!$B$3)</f>
        <v>42898</v>
      </c>
      <c r="Y326" s="82"/>
      <c r="Z326" s="17" t="str">
        <f t="shared" si="9"/>
        <v>-</v>
      </c>
      <c r="AA326" s="81">
        <f>IF($U326="","-",X326+Timeframes!$C$3)</f>
        <v>42943</v>
      </c>
      <c r="AB326" s="82"/>
      <c r="AC326" s="17" t="str">
        <f t="shared" si="10"/>
        <v>-</v>
      </c>
      <c r="AD326" s="81">
        <f>IF($U326="","-",AA326+Timeframes!$D$3)</f>
        <v>43003</v>
      </c>
      <c r="AE326" s="82"/>
      <c r="AF326" s="17" t="str">
        <f t="shared" si="1"/>
        <v>-</v>
      </c>
      <c r="AG326" s="81">
        <f>IF($U326="","-",AD326+Timeframes!$E$3)</f>
        <v>43063</v>
      </c>
      <c r="AH326" s="82"/>
      <c r="AI326" s="17" t="str">
        <f t="shared" si="2"/>
        <v>-</v>
      </c>
      <c r="AJ326" s="81">
        <f>IF($U326="","-",AG326+Timeframes!$F$3)</f>
        <v>43243</v>
      </c>
      <c r="AK326" s="82"/>
      <c r="AL326" s="17" t="str">
        <f t="shared" si="3"/>
        <v>-</v>
      </c>
      <c r="AM326" s="81">
        <f>IF($U326="","-",AJ326+Timeframes!$G$3)</f>
        <v>43423</v>
      </c>
      <c r="AN326" s="82"/>
      <c r="AO326" s="17" t="str">
        <f t="shared" si="4"/>
        <v>-</v>
      </c>
      <c r="AP326" s="81">
        <f>IF($U326="","-",AM326+Timeframes!$H$3)</f>
        <v>43603</v>
      </c>
      <c r="AQ326" s="82"/>
      <c r="AR326" s="82"/>
    </row>
    <row r="327" ht="15.75" customHeight="1">
      <c r="A327" s="36">
        <v>326.0</v>
      </c>
      <c r="B327" s="36" t="str">
        <f>LOOKUP($A327,Students!$A$4:$A$1016,Students!$C$4:$C$1016)</f>
        <v>Kajal</v>
      </c>
      <c r="C327" s="36" t="str">
        <f>LOOKUP($A327,Students!$A$4:$A$1016,Students!$D$4:$D$1016)</f>
        <v/>
      </c>
      <c r="D327" s="36" t="str">
        <f>LOOKUP($A327,Students!$A$4:$A$1016,Students!$E$4:$E$1016)</f>
        <v>Sapkota</v>
      </c>
      <c r="E327" s="36" t="str">
        <f>LOOKUP($A327,Students!$A$4:$A1327,Students!$F$4:$F$1016)</f>
        <v/>
      </c>
      <c r="F327" s="49"/>
      <c r="G327" t="str">
        <f t="shared" si="5"/>
        <v>Kajal Sapkota</v>
      </c>
      <c r="H327" t="str">
        <f>Lookup($A327, Students!$A$4:$A$1016,Students!$K$4:$K$1016)</f>
        <v>Kirkland</v>
      </c>
      <c r="I327" s="54" t="str">
        <f>Lookup($A327, Students!$A$4:$A$1016,Students!$H$4:$H1327)</f>
        <v>Dropped</v>
      </c>
      <c r="J327" s="54" t="str">
        <f>Lookup($A327, Students!$A$4:$A$1016,Students!$O$4:$O$1016)</f>
        <v>Adult</v>
      </c>
      <c r="K327" s="117" t="str">
        <f>Lookup($A327, Students!$A$4:$A$1016,Students!$N$4:$N$1016)</f>
        <v>1D</v>
      </c>
      <c r="L327" t="str">
        <f>Lookup($A327, Students!$A$4:$A$1016,Students!$M$4:$M$1016)</f>
        <v>WB</v>
      </c>
      <c r="M327" t="str">
        <f>Lookup($A327, Students!$A$4:$A$1016,Students!$AT$4:$AT$1016)</f>
        <v>Assistant Teacher</v>
      </c>
      <c r="N327" s="71">
        <f>Lookup($A327, Students!$A$4:$A$1016,Students!$P$4:$P$1016)</f>
        <v>36407</v>
      </c>
      <c r="O327" s="72">
        <f t="shared" si="6"/>
        <v>42917</v>
      </c>
      <c r="P327">
        <f>Lookup($A327, Students!$A$4:$A$1016,Students!$Q$4:$Q$1016)</f>
        <v>17</v>
      </c>
      <c r="U327" s="71">
        <f>Lookup($A327, Students!$A$4:$A$1016,Students!$G$4:$G$1016)</f>
        <v>42840</v>
      </c>
      <c r="V327" s="76">
        <f t="shared" si="7"/>
        <v>4</v>
      </c>
      <c r="W327" s="76">
        <f t="shared" si="8"/>
        <v>2017</v>
      </c>
      <c r="X327" s="81">
        <f>IF($U327="","-",U327+Timeframes!$B$3)</f>
        <v>42885</v>
      </c>
      <c r="Y327" s="82"/>
      <c r="Z327" s="17" t="str">
        <f t="shared" si="9"/>
        <v>-</v>
      </c>
      <c r="AA327" s="81">
        <f>IF($U327="","-",X327+Timeframes!$C$3)</f>
        <v>42930</v>
      </c>
      <c r="AB327" s="82"/>
      <c r="AC327" s="17" t="str">
        <f t="shared" si="10"/>
        <v>-</v>
      </c>
      <c r="AD327" s="81">
        <f>IF($U327="","-",AA327+Timeframes!$D$3)</f>
        <v>42990</v>
      </c>
      <c r="AE327" s="82"/>
      <c r="AF327" s="17" t="str">
        <f t="shared" si="1"/>
        <v>-</v>
      </c>
      <c r="AG327" s="81">
        <f>IF($U327="","-",AD327+Timeframes!$E$3)</f>
        <v>43050</v>
      </c>
      <c r="AH327" s="82"/>
      <c r="AI327" s="17" t="str">
        <f t="shared" si="2"/>
        <v>-</v>
      </c>
      <c r="AJ327" s="81">
        <f>IF($U327="","-",AG327+Timeframes!$F$3)</f>
        <v>43230</v>
      </c>
      <c r="AK327" s="82"/>
      <c r="AL327" s="17" t="str">
        <f t="shared" si="3"/>
        <v>-</v>
      </c>
      <c r="AM327" s="81">
        <f>IF($U327="","-",AJ327+Timeframes!$G$3)</f>
        <v>43410</v>
      </c>
      <c r="AN327" s="82"/>
      <c r="AO327" s="17" t="str">
        <f t="shared" si="4"/>
        <v>-</v>
      </c>
      <c r="AP327" s="81">
        <f>IF($U327="","-",AM327+Timeframes!$H$3)</f>
        <v>43590</v>
      </c>
      <c r="AQ327" s="82"/>
      <c r="AR327" s="82"/>
    </row>
    <row r="328" ht="15.75" customHeight="1">
      <c r="A328" s="36">
        <v>327.0</v>
      </c>
      <c r="B328" s="36" t="str">
        <f>LOOKUP($A328,Students!$A$4:$A$1016,Students!$C$4:$C$1016)</f>
        <v>Constantine</v>
      </c>
      <c r="C328" s="36" t="str">
        <f>LOOKUP($A328,Students!$A$4:$A$1016,Students!$D$4:$D$1016)</f>
        <v/>
      </c>
      <c r="D328" s="36" t="str">
        <f>LOOKUP($A328,Students!$A$4:$A$1016,Students!$E$4:$E$1016)</f>
        <v>Arustanian</v>
      </c>
      <c r="E328" s="36" t="str">
        <f>LOOKUP($A328,Students!$A$4:$A1328,Students!$F$4:$F$1016)</f>
        <v/>
      </c>
      <c r="F328" s="49"/>
      <c r="G328" t="str">
        <f t="shared" si="5"/>
        <v>Constantine Arustanian</v>
      </c>
      <c r="H328" t="str">
        <f>Lookup($A328, Students!$A$4:$A$1016,Students!$K$4:$K$1016)</f>
        <v>Kirkland</v>
      </c>
      <c r="I328" s="54" t="str">
        <f>Lookup($A328, Students!$A$4:$A$1016,Students!$H$4:$H1328)</f>
        <v>Active</v>
      </c>
      <c r="J328" s="54" t="str">
        <f>Lookup($A328, Students!$A$4:$A$1016,Students!$O$4:$O$1016)</f>
        <v>Adult</v>
      </c>
      <c r="K328" s="117" t="str">
        <f>Lookup($A328, Students!$A$4:$A$1016,Students!$N$4:$N$1016)</f>
        <v>1D</v>
      </c>
      <c r="L328" t="str">
        <f>Lookup($A328, Students!$A$4:$A$1016,Students!$M$4:$M$1016)</f>
        <v>WB</v>
      </c>
      <c r="M328" t="str">
        <f>Lookup($A328, Students!$A$4:$A$1016,Students!$AT$4:$AT$1016)</f>
        <v>Insurance Examiner</v>
      </c>
      <c r="N328" s="71">
        <f>Lookup($A328, Students!$A$4:$A$1016,Students!$P$4:$P$1016)</f>
        <v>23169</v>
      </c>
      <c r="O328" s="72">
        <f t="shared" si="6"/>
        <v>42917</v>
      </c>
      <c r="P328">
        <f>Lookup($A328, Students!$A$4:$A$1016,Students!$Q$4:$Q$1016)</f>
        <v>54</v>
      </c>
      <c r="U328" s="71">
        <f>Lookup($A328, Students!$A$4:$A$1016,Students!$G$4:$G$1016)</f>
        <v>42856</v>
      </c>
      <c r="V328" s="76">
        <f t="shared" si="7"/>
        <v>5</v>
      </c>
      <c r="W328" s="76">
        <f t="shared" si="8"/>
        <v>2017</v>
      </c>
      <c r="X328" s="81">
        <f>IF($U328="","-",U328+Timeframes!$B$3)</f>
        <v>42901</v>
      </c>
      <c r="Y328" s="82"/>
      <c r="Z328" s="17" t="str">
        <f t="shared" si="9"/>
        <v>-</v>
      </c>
      <c r="AA328" s="81">
        <f>IF($U328="","-",X328+Timeframes!$C$3)</f>
        <v>42946</v>
      </c>
      <c r="AB328" s="82"/>
      <c r="AC328" s="17" t="str">
        <f t="shared" si="10"/>
        <v>-</v>
      </c>
      <c r="AD328" s="81">
        <f>IF($U328="","-",AA328+Timeframes!$D$3)</f>
        <v>43006</v>
      </c>
      <c r="AE328" s="82"/>
      <c r="AF328" s="17" t="str">
        <f t="shared" si="1"/>
        <v>-</v>
      </c>
      <c r="AG328" s="81">
        <f>IF($U328="","-",AD328+Timeframes!$E$3)</f>
        <v>43066</v>
      </c>
      <c r="AH328" s="82"/>
      <c r="AI328" s="17" t="str">
        <f t="shared" si="2"/>
        <v>-</v>
      </c>
      <c r="AJ328" s="81">
        <f>IF($U328="","-",AG328+Timeframes!$F$3)</f>
        <v>43246</v>
      </c>
      <c r="AK328" s="82"/>
      <c r="AL328" s="17" t="str">
        <f t="shared" si="3"/>
        <v>-</v>
      </c>
      <c r="AM328" s="81">
        <f>IF($U328="","-",AJ328+Timeframes!$G$3)</f>
        <v>43426</v>
      </c>
      <c r="AN328" s="82"/>
      <c r="AO328" s="17" t="str">
        <f t="shared" si="4"/>
        <v>-</v>
      </c>
      <c r="AP328" s="81">
        <f>IF($U328="","-",AM328+Timeframes!$H$3)</f>
        <v>43606</v>
      </c>
      <c r="AQ328" s="82"/>
      <c r="AR328" s="82"/>
    </row>
    <row r="329" ht="15.75" customHeight="1">
      <c r="A329" s="36">
        <v>328.0</v>
      </c>
      <c r="B329" s="36" t="str">
        <f>LOOKUP($A329,Students!$A$4:$A$1016,Students!$C$4:$C$1016)</f>
        <v>Joy</v>
      </c>
      <c r="C329" s="36" t="str">
        <f>LOOKUP($A329,Students!$A$4:$A$1016,Students!$D$4:$D$1016)</f>
        <v/>
      </c>
      <c r="D329" s="36" t="str">
        <f>LOOKUP($A329,Students!$A$4:$A$1016,Students!$E$4:$E$1016)</f>
        <v>Hou</v>
      </c>
      <c r="E329" s="36" t="str">
        <f>LOOKUP($A329,Students!$A$4:$A1329,Students!$F$4:$F$1016)</f>
        <v/>
      </c>
      <c r="F329" s="49"/>
      <c r="G329" t="str">
        <f t="shared" si="5"/>
        <v>Joy Hou</v>
      </c>
      <c r="H329" t="str">
        <f>Lookup($A329, Students!$A$4:$A$1016,Students!$K$4:$K$1016)</f>
        <v>Seattle</v>
      </c>
      <c r="I329" s="54" t="str">
        <f>Lookup($A329, Students!$A$4:$A$1016,Students!$H$4:$H1329)</f>
        <v>Active</v>
      </c>
      <c r="J329" s="54" t="str">
        <f>Lookup($A329, Students!$A$4:$A$1016,Students!$O$4:$O$1016)</f>
        <v>Adult</v>
      </c>
      <c r="K329" s="117" t="str">
        <f>Lookup($A329, Students!$A$4:$A$1016,Students!$N$4:$N$1016)</f>
        <v>1D</v>
      </c>
      <c r="L329" t="str">
        <f>Lookup($A329, Students!$A$4:$A$1016,Students!$M$4:$M$1016)</f>
        <v>1S</v>
      </c>
      <c r="M329" t="str">
        <f>Lookup($A329, Students!$A$4:$A$1016,Students!$AT$4:$AT$1016)</f>
        <v/>
      </c>
      <c r="N329" s="71">
        <f>Lookup($A329, Students!$A$4:$A$1016,Students!$P$4:$P$1016)</f>
        <v>31894</v>
      </c>
      <c r="O329" s="72">
        <f t="shared" si="6"/>
        <v>42917</v>
      </c>
      <c r="P329">
        <f>Lookup($A329, Students!$A$4:$A$1016,Students!$Q$4:$Q$1016)</f>
        <v>30</v>
      </c>
      <c r="U329" s="71">
        <f>Lookup($A329, Students!$A$4:$A$1016,Students!$G$4:$G$1016)</f>
        <v>42812</v>
      </c>
      <c r="V329" s="76">
        <f t="shared" si="7"/>
        <v>3</v>
      </c>
      <c r="W329" s="76">
        <f t="shared" si="8"/>
        <v>2017</v>
      </c>
      <c r="X329" s="81">
        <f>IF($U329="","-",U329+Timeframes!$B$3)</f>
        <v>42857</v>
      </c>
      <c r="Y329" s="217">
        <v>42812.0</v>
      </c>
      <c r="Z329" s="17" t="str">
        <f t="shared" si="9"/>
        <v>-</v>
      </c>
      <c r="AA329" s="81">
        <f>IF($U329="","-",X329+Timeframes!$C$3)</f>
        <v>42902</v>
      </c>
      <c r="AB329" s="82"/>
      <c r="AC329" s="17" t="str">
        <f t="shared" si="10"/>
        <v>-</v>
      </c>
      <c r="AD329" s="81">
        <f>IF($U329="","-",AA329+Timeframes!$D$3)</f>
        <v>42962</v>
      </c>
      <c r="AE329" s="82"/>
      <c r="AF329" s="17" t="str">
        <f t="shared" si="1"/>
        <v>-</v>
      </c>
      <c r="AG329" s="81">
        <f>IF($U329="","-",AD329+Timeframes!$E$3)</f>
        <v>43022</v>
      </c>
      <c r="AH329" s="82"/>
      <c r="AI329" s="17" t="str">
        <f t="shared" si="2"/>
        <v>-</v>
      </c>
      <c r="AJ329" s="81">
        <f>IF($U329="","-",AG329+Timeframes!$F$3)</f>
        <v>43202</v>
      </c>
      <c r="AK329" s="82"/>
      <c r="AL329" s="17" t="str">
        <f t="shared" si="3"/>
        <v>-</v>
      </c>
      <c r="AM329" s="81">
        <f>IF($U329="","-",AJ329+Timeframes!$G$3)</f>
        <v>43382</v>
      </c>
      <c r="AN329" s="82"/>
      <c r="AO329" s="17" t="str">
        <f t="shared" si="4"/>
        <v>-</v>
      </c>
      <c r="AP329" s="81">
        <f>IF($U329="","-",AM329+Timeframes!$H$3)</f>
        <v>43562</v>
      </c>
      <c r="AQ329" s="82"/>
      <c r="AR329" s="82"/>
    </row>
    <row r="330" ht="15.75" customHeight="1">
      <c r="A330" s="36">
        <v>329.0</v>
      </c>
      <c r="B330" s="36" t="str">
        <f>LOOKUP($A330,Students!$A$4:$A$1016,Students!$C$4:$C$1016)</f>
        <v>Irina</v>
      </c>
      <c r="C330" s="36" t="str">
        <f>LOOKUP($A330,Students!$A$4:$A$1016,Students!$D$4:$D$1016)</f>
        <v/>
      </c>
      <c r="D330" s="36" t="str">
        <f>LOOKUP($A330,Students!$A$4:$A$1016,Students!$E$4:$E$1016)</f>
        <v>Berger</v>
      </c>
      <c r="E330" s="36" t="str">
        <f>LOOKUP($A330,Students!$A$4:$A1330,Students!$F$4:$F$1016)</f>
        <v/>
      </c>
      <c r="F330" s="49"/>
      <c r="G330" t="str">
        <f t="shared" si="5"/>
        <v>Irina Berger</v>
      </c>
      <c r="H330" t="str">
        <f>Lookup($A330, Students!$A$4:$A$1016,Students!$K$4:$K$1016)</f>
        <v>Redmond</v>
      </c>
      <c r="I330" s="54" t="str">
        <f>Lookup($A330, Students!$A$4:$A$1016,Students!$H$4:$H1330)</f>
        <v>Active</v>
      </c>
      <c r="J330" s="54" t="str">
        <f>Lookup($A330, Students!$A$4:$A$1016,Students!$O$4:$O$1016)</f>
        <v>Adult</v>
      </c>
      <c r="K330" t="str">
        <f>Lookup($A330, Students!$A$4:$A$1016,Students!$N$4:$N$1016)</f>
        <v>2D</v>
      </c>
      <c r="L330" t="str">
        <f>Lookup($A330, Students!$A$4:$A$1016,Students!$M$4:$M$1016)</f>
        <v>1D</v>
      </c>
      <c r="M330" t="str">
        <f>Lookup($A330, Students!$A$4:$A$1016,Students!$AT$4:$AT$1016)</f>
        <v>Software Dev and Tester</v>
      </c>
      <c r="N330" s="71">
        <f>Lookup($A330, Students!$A$4:$A$1016,Students!$P$4:$P$1016)</f>
        <v>22146</v>
      </c>
      <c r="O330" s="72">
        <f t="shared" si="6"/>
        <v>42917</v>
      </c>
      <c r="P330">
        <f>Lookup($A330, Students!$A$4:$A$1016,Students!$Q$4:$Q$1016)</f>
        <v>56</v>
      </c>
      <c r="U330" s="71">
        <f>Lookup($A330, Students!$A$4:$A$1016,Students!$G$4:$G$1016)</f>
        <v>37987</v>
      </c>
      <c r="V330" s="76">
        <f t="shared" si="7"/>
        <v>1</v>
      </c>
      <c r="W330" s="76">
        <f t="shared" si="8"/>
        <v>2004</v>
      </c>
      <c r="X330" s="81">
        <f>IF($U330="","-",U330+Timeframes!$B$3)</f>
        <v>38032</v>
      </c>
      <c r="Y330" s="217"/>
      <c r="Z330" s="17" t="str">
        <f t="shared" si="9"/>
        <v>-</v>
      </c>
      <c r="AA330" s="81">
        <f>IF($U330="","-",X330+Timeframes!$C$3)</f>
        <v>38077</v>
      </c>
      <c r="AB330" s="82"/>
      <c r="AC330" s="17" t="str">
        <f t="shared" si="10"/>
        <v>-</v>
      </c>
      <c r="AD330" s="81">
        <f>IF($U330="","-",AA330+Timeframes!$D$3)</f>
        <v>38137</v>
      </c>
      <c r="AE330" s="82"/>
      <c r="AF330" s="17" t="str">
        <f t="shared" si="1"/>
        <v>-</v>
      </c>
      <c r="AG330" s="81">
        <f>IF($U330="","-",AD330+Timeframes!$E$3)</f>
        <v>38197</v>
      </c>
      <c r="AH330" s="82"/>
      <c r="AI330" s="17" t="str">
        <f t="shared" si="2"/>
        <v>-</v>
      </c>
      <c r="AJ330" s="81">
        <f>IF($U330="","-",AG330+Timeframes!$F$3)</f>
        <v>38377</v>
      </c>
      <c r="AK330" s="82"/>
      <c r="AL330" s="17" t="str">
        <f t="shared" si="3"/>
        <v>-</v>
      </c>
      <c r="AM330" s="81">
        <f>IF($U330="","-",AJ330+Timeframes!$G$3)</f>
        <v>38557</v>
      </c>
      <c r="AN330" s="82"/>
      <c r="AO330" s="17" t="str">
        <f t="shared" si="4"/>
        <v>-</v>
      </c>
      <c r="AP330" s="81">
        <f>IF($U330="","-",AM330+Timeframes!$H$3)</f>
        <v>38737</v>
      </c>
      <c r="AQ330" s="82"/>
      <c r="AR330" s="82"/>
    </row>
    <row r="331" ht="15.75" customHeight="1">
      <c r="A331" s="36">
        <v>330.0</v>
      </c>
      <c r="B331" s="36" t="str">
        <f>LOOKUP($A331,Students!$A$4:$A$1016,Students!$C$4:$C$1016)</f>
        <v>Manoj</v>
      </c>
      <c r="C331" s="36" t="str">
        <f>LOOKUP($A331,Students!$A$4:$A$1016,Students!$D$4:$D$1016)</f>
        <v/>
      </c>
      <c r="D331" s="36" t="str">
        <f>LOOKUP($A331,Students!$A$4:$A$1016,Students!$E$4:$E$1016)</f>
        <v>Chulki</v>
      </c>
      <c r="E331" s="36" t="str">
        <f>LOOKUP($A331,Students!$A$4:$A1331,Students!$F$4:$F$1016)</f>
        <v/>
      </c>
      <c r="F331" s="49"/>
      <c r="G331" t="str">
        <f t="shared" si="5"/>
        <v>Manoj Chulki</v>
      </c>
      <c r="H331" t="str">
        <f>Lookup($A331, Students!$A$4:$A$1016,Students!$K$4:$K$1016)</f>
        <v>Issaquah</v>
      </c>
      <c r="I331" s="54" t="str">
        <f>Lookup($A331, Students!$A$4:$A$1016,Students!$H$4:$H1331)</f>
        <v>Active</v>
      </c>
      <c r="J331" s="54" t="str">
        <f>Lookup($A331, Students!$A$4:$A$1016,Students!$O$4:$O$1016)</f>
        <v>Adult</v>
      </c>
      <c r="K331" t="str">
        <f>Lookup($A331, Students!$A$4:$A$1016,Students!$N$4:$N$1016)</f>
        <v>1D</v>
      </c>
      <c r="L331" t="str">
        <f>Lookup($A331, Students!$A$4:$A$1016,Students!$M$4:$M$1016)</f>
        <v>1S</v>
      </c>
      <c r="M331" t="str">
        <f>Lookup($A331, Students!$A$4:$A$1016,Students!$AT$4:$AT$1016)</f>
        <v/>
      </c>
      <c r="N331" s="71">
        <f>Lookup($A331, Students!$A$4:$A$1016,Students!$P$4:$P$1016)</f>
        <v>29221</v>
      </c>
      <c r="O331" s="72">
        <f t="shared" si="6"/>
        <v>42917</v>
      </c>
      <c r="P331">
        <f>Lookup($A331, Students!$A$4:$A$1016,Students!$Q$4:$Q$1016)</f>
        <v>37</v>
      </c>
      <c r="U331" s="71">
        <f>Lookup($A331, Students!$A$4:$A$1016,Students!$G$4:$G$1016)</f>
        <v>42552</v>
      </c>
      <c r="V331" s="76">
        <f t="shared" si="7"/>
        <v>7</v>
      </c>
      <c r="W331" s="76">
        <f t="shared" si="8"/>
        <v>2016</v>
      </c>
      <c r="X331" s="81">
        <f>IF($U331="","-",U331+Timeframes!$B$3)</f>
        <v>42597</v>
      </c>
      <c r="Y331" s="157">
        <v>42803.0</v>
      </c>
      <c r="Z331" s="17" t="str">
        <f t="shared" si="9"/>
        <v>!</v>
      </c>
      <c r="AA331" s="81">
        <f>IF($U331="","-",X331+Timeframes!$C$3)</f>
        <v>42642</v>
      </c>
      <c r="AB331" s="82"/>
      <c r="AC331" s="17" t="str">
        <f t="shared" si="10"/>
        <v>-</v>
      </c>
      <c r="AD331" s="81">
        <f>IF($U331="","-",AA331+Timeframes!$D$3)</f>
        <v>42702</v>
      </c>
      <c r="AE331" s="82"/>
      <c r="AF331" s="17" t="str">
        <f t="shared" si="1"/>
        <v>-</v>
      </c>
      <c r="AG331" s="81">
        <f>IF($U331="","-",AD331+Timeframes!$E$3)</f>
        <v>42762</v>
      </c>
      <c r="AH331" s="82"/>
      <c r="AI331" s="17" t="str">
        <f t="shared" si="2"/>
        <v>-</v>
      </c>
      <c r="AJ331" s="81">
        <f>IF($U331="","-",AG331+Timeframes!$F$3)</f>
        <v>42942</v>
      </c>
      <c r="AK331" s="82"/>
      <c r="AL331" s="17" t="str">
        <f t="shared" si="3"/>
        <v>-</v>
      </c>
      <c r="AM331" s="81">
        <f>IF($U331="","-",AJ331+Timeframes!$G$3)</f>
        <v>43122</v>
      </c>
      <c r="AN331" s="82"/>
      <c r="AO331" s="17" t="str">
        <f t="shared" si="4"/>
        <v>-</v>
      </c>
      <c r="AP331" s="81">
        <f>IF($U331="","-",AM331+Timeframes!$H$3)</f>
        <v>43302</v>
      </c>
      <c r="AQ331" s="82"/>
      <c r="AR331" s="82"/>
    </row>
    <row r="332" ht="15.75" customHeight="1">
      <c r="A332" s="36">
        <v>331.0</v>
      </c>
      <c r="B332" s="36" t="str">
        <f>LOOKUP($A332,Students!$A$4:$A$1016,Students!$C$4:$C$1016)</f>
        <v>Regis</v>
      </c>
      <c r="C332" s="36" t="str">
        <f>LOOKUP($A332,Students!$A$4:$A$1016,Students!$D$4:$D$1016)</f>
        <v/>
      </c>
      <c r="D332" s="36" t="str">
        <f>LOOKUP($A332,Students!$A$4:$A$1016,Students!$E$4:$E$1016)</f>
        <v>Gimenis</v>
      </c>
      <c r="E332" s="36" t="str">
        <f>LOOKUP($A332,Students!$A$4:$A1332,Students!$F$4:$F$1016)</f>
        <v/>
      </c>
      <c r="F332" s="49"/>
      <c r="G332" t="str">
        <f t="shared" si="5"/>
        <v>Regis Gimenis</v>
      </c>
      <c r="H332" t="str">
        <f>Lookup($A332, Students!$A$4:$A$1016,Students!$K$4:$K$1016)</f>
        <v>Issaquah</v>
      </c>
      <c r="I332" s="54" t="str">
        <f>Lookup($A332, Students!$A$4:$A$1016,Students!$H$4:$H1332)</f>
        <v>Active</v>
      </c>
      <c r="J332" s="54" t="str">
        <f>Lookup($A332, Students!$A$4:$A$1016,Students!$O$4:$O$1016)</f>
        <v>Adult</v>
      </c>
      <c r="K332" t="str">
        <f>Lookup($A332, Students!$A$4:$A$1016,Students!$N$4:$N$1016)</f>
        <v>1D</v>
      </c>
      <c r="L332" t="str">
        <f>Lookup($A332, Students!$A$4:$A$1016,Students!$M$4:$M$1016)</f>
        <v>1S</v>
      </c>
      <c r="M332" t="str">
        <f>Lookup($A332, Students!$A$4:$A$1016,Students!$AT$4:$AT$1016)</f>
        <v/>
      </c>
      <c r="N332" s="71">
        <f>Lookup($A332, Students!$A$4:$A$1016,Students!$P$4:$P$1016)</f>
        <v>26584</v>
      </c>
      <c r="O332" s="72">
        <f t="shared" si="6"/>
        <v>42917</v>
      </c>
      <c r="P332">
        <f>Lookup($A332, Students!$A$4:$A$1016,Students!$Q$4:$Q$1016)</f>
        <v>44</v>
      </c>
      <c r="U332" s="71">
        <f>Lookup($A332, Students!$A$4:$A$1016,Students!$G$4:$G$1016)</f>
        <v>42767</v>
      </c>
      <c r="V332" s="76">
        <f t="shared" si="7"/>
        <v>2</v>
      </c>
      <c r="W332" s="76">
        <f t="shared" si="8"/>
        <v>2017</v>
      </c>
      <c r="X332" s="81">
        <f>IF($U332="","-",U332+Timeframes!$B$3)</f>
        <v>42812</v>
      </c>
      <c r="Y332" s="157">
        <v>42802.0</v>
      </c>
      <c r="Z332" s="17" t="str">
        <f t="shared" si="9"/>
        <v>-</v>
      </c>
      <c r="AA332" s="81">
        <f>IF($U332="","-",X332+Timeframes!$C$3)</f>
        <v>42857</v>
      </c>
      <c r="AB332" s="82"/>
      <c r="AC332" s="17" t="str">
        <f t="shared" si="10"/>
        <v>-</v>
      </c>
      <c r="AD332" s="81">
        <f>IF($U332="","-",AA332+Timeframes!$D$3)</f>
        <v>42917</v>
      </c>
      <c r="AE332" s="82"/>
      <c r="AF332" s="17" t="str">
        <f t="shared" si="1"/>
        <v>-</v>
      </c>
      <c r="AG332" s="81">
        <f>IF($U332="","-",AD332+Timeframes!$E$3)</f>
        <v>42977</v>
      </c>
      <c r="AH332" s="82"/>
      <c r="AI332" s="17" t="str">
        <f t="shared" si="2"/>
        <v>-</v>
      </c>
      <c r="AJ332" s="81">
        <f>IF($U332="","-",AG332+Timeframes!$F$3)</f>
        <v>43157</v>
      </c>
      <c r="AK332" s="82"/>
      <c r="AL332" s="17" t="str">
        <f t="shared" si="3"/>
        <v>-</v>
      </c>
      <c r="AM332" s="81">
        <f>IF($U332="","-",AJ332+Timeframes!$G$3)</f>
        <v>43337</v>
      </c>
      <c r="AN332" s="82"/>
      <c r="AO332" s="17" t="str">
        <f t="shared" si="4"/>
        <v>-</v>
      </c>
      <c r="AP332" s="81">
        <f>IF($U332="","-",AM332+Timeframes!$H$3)</f>
        <v>43517</v>
      </c>
      <c r="AQ332" s="82"/>
      <c r="AR332" s="82"/>
    </row>
    <row r="333" ht="15.75" customHeight="1">
      <c r="A333" s="36">
        <v>332.0</v>
      </c>
      <c r="B333" s="36" t="str">
        <f>LOOKUP($A333,Students!$A$4:$A$1016,Students!$C$4:$C$1016)</f>
        <v>Shikha</v>
      </c>
      <c r="C333" s="36" t="str">
        <f>LOOKUP($A333,Students!$A$4:$A$1016,Students!$D$4:$D$1016)</f>
        <v/>
      </c>
      <c r="D333" s="36" t="str">
        <f>LOOKUP($A333,Students!$A$4:$A$1016,Students!$E$4:$E$1016)</f>
        <v>Sukumaran</v>
      </c>
      <c r="E333" s="36" t="str">
        <f>LOOKUP($A333,Students!$A$4:$A1333,Students!$F$4:$F$1016)</f>
        <v/>
      </c>
      <c r="F333" s="49"/>
      <c r="G333" t="str">
        <f t="shared" si="5"/>
        <v>Shikha Sukumaran</v>
      </c>
      <c r="H333" t="str">
        <f>Lookup($A333, Students!$A$4:$A$1016,Students!$K$4:$K$1016)</f>
        <v>Issaquah</v>
      </c>
      <c r="I333" s="54" t="str">
        <f>Lookup($A333, Students!$A$4:$A$1016,Students!$H$4:$H1333)</f>
        <v>Active</v>
      </c>
      <c r="J333" s="54" t="str">
        <f>Lookup($A333, Students!$A$4:$A$1016,Students!$O$4:$O$1016)</f>
        <v>Adult</v>
      </c>
      <c r="K333" t="str">
        <f>Lookup($A333, Students!$A$4:$A$1016,Students!$N$4:$N$1016)</f>
        <v>1D</v>
      </c>
      <c r="L333" t="str">
        <f>Lookup($A333, Students!$A$4:$A$1016,Students!$M$4:$M$1016)</f>
        <v>1S</v>
      </c>
      <c r="M333" t="str">
        <f>Lookup($A333, Students!$A$4:$A$1016,Students!$AT$4:$AT$1016)</f>
        <v/>
      </c>
      <c r="N333" s="71">
        <f>Lookup($A333, Students!$A$4:$A$1016,Students!$P$4:$P$1016)</f>
        <v>30754</v>
      </c>
      <c r="O333" s="72">
        <f t="shared" si="6"/>
        <v>42917</v>
      </c>
      <c r="P333">
        <f>Lookup($A333, Students!$A$4:$A$1016,Students!$Q$4:$Q$1016)</f>
        <v>33</v>
      </c>
      <c r="U333" s="71">
        <f>Lookup($A333, Students!$A$4:$A$1016,Students!$G$4:$G$1016)</f>
        <v>42750</v>
      </c>
      <c r="V333" s="76">
        <f t="shared" si="7"/>
        <v>1</v>
      </c>
      <c r="W333" s="76">
        <f t="shared" si="8"/>
        <v>2017</v>
      </c>
      <c r="X333" s="81">
        <f>IF($U333="","-",U333+Timeframes!$B$3)</f>
        <v>42795</v>
      </c>
      <c r="Y333" s="157">
        <v>42817.0</v>
      </c>
      <c r="Z333" s="17" t="str">
        <f t="shared" si="9"/>
        <v>!</v>
      </c>
      <c r="AA333" s="81">
        <f>IF($U333="","-",X333+Timeframes!$C$3)</f>
        <v>42840</v>
      </c>
      <c r="AB333" s="82"/>
      <c r="AC333" s="17" t="str">
        <f t="shared" si="10"/>
        <v>-</v>
      </c>
      <c r="AD333" s="81">
        <f>IF($U333="","-",AA333+Timeframes!$D$3)</f>
        <v>42900</v>
      </c>
      <c r="AE333" s="82"/>
      <c r="AF333" s="17" t="str">
        <f t="shared" si="1"/>
        <v>-</v>
      </c>
      <c r="AG333" s="81">
        <f>IF($U333="","-",AD333+Timeframes!$E$3)</f>
        <v>42960</v>
      </c>
      <c r="AH333" s="82"/>
      <c r="AI333" s="17" t="str">
        <f t="shared" si="2"/>
        <v>-</v>
      </c>
      <c r="AJ333" s="81">
        <f>IF($U333="","-",AG333+Timeframes!$F$3)</f>
        <v>43140</v>
      </c>
      <c r="AK333" s="82"/>
      <c r="AL333" s="17" t="str">
        <f t="shared" si="3"/>
        <v>-</v>
      </c>
      <c r="AM333" s="81">
        <f>IF($U333="","-",AJ333+Timeframes!$G$3)</f>
        <v>43320</v>
      </c>
      <c r="AN333" s="82"/>
      <c r="AO333" s="17" t="str">
        <f t="shared" si="4"/>
        <v>-</v>
      </c>
      <c r="AP333" s="81">
        <f>IF($U333="","-",AM333+Timeframes!$H$3)</f>
        <v>43500</v>
      </c>
      <c r="AQ333" s="82"/>
      <c r="AR333" s="82"/>
    </row>
    <row r="334" ht="15.75" customHeight="1">
      <c r="A334" s="36">
        <v>333.0</v>
      </c>
      <c r="B334" s="36" t="str">
        <f>LOOKUP($A334,Students!$A$4:$A$1016,Students!$C$4:$C$1016)</f>
        <v>Anton</v>
      </c>
      <c r="C334" s="36" t="str">
        <f>LOOKUP($A334,Students!$A$4:$A$1016,Students!$D$4:$D$1016)</f>
        <v/>
      </c>
      <c r="D334" s="36" t="str">
        <f>LOOKUP($A334,Students!$A$4:$A$1016,Students!$E$4:$E$1016)</f>
        <v>Friedrich</v>
      </c>
      <c r="E334" s="36" t="str">
        <f>LOOKUP($A334,Students!$A$4:$A1334,Students!$F$4:$F$1016)</f>
        <v/>
      </c>
      <c r="F334" s="49"/>
      <c r="G334" t="str">
        <f t="shared" si="5"/>
        <v>Anton Friedrich</v>
      </c>
      <c r="H334" t="str">
        <f>Lookup($A334, Students!$A$4:$A$1016,Students!$K$4:$K$1016)</f>
        <v>Seattle</v>
      </c>
      <c r="I334" s="54" t="str">
        <f>Lookup($A334, Students!$A$4:$A$1016,Students!$H$4:$H1334)</f>
        <v>Active</v>
      </c>
      <c r="J334" s="54" t="str">
        <f>Lookup($A334, Students!$A$4:$A$1016,Students!$O$4:$O$1016)</f>
        <v>Child</v>
      </c>
      <c r="K334" t="str">
        <f>Lookup($A334, Students!$A$4:$A$1016,Students!$N$4:$N$1016)</f>
        <v>1D</v>
      </c>
      <c r="L334" t="str">
        <f>Lookup($A334, Students!$A$4:$A$1016,Students!$M$4:$M$1016)</f>
        <v>WB</v>
      </c>
      <c r="M334" t="str">
        <f>Lookup($A334, Students!$A$4:$A$1016,Students!$AT$4:$AT$1016)</f>
        <v/>
      </c>
      <c r="N334" s="71">
        <f>Lookup($A334, Students!$A$4:$A$1016,Students!$P$4:$P$1016)</f>
        <v>41313</v>
      </c>
      <c r="O334" s="72">
        <f t="shared" si="6"/>
        <v>42917</v>
      </c>
      <c r="P334">
        <f>Lookup($A334, Students!$A$4:$A$1016,Students!$Q$4:$Q$1016)</f>
        <v>4</v>
      </c>
      <c r="U334" s="71">
        <f>Lookup($A334, Students!$A$4:$A$1016,Students!$G$4:$G$1016)</f>
        <v>42780</v>
      </c>
      <c r="V334" s="76">
        <f t="shared" si="7"/>
        <v>2</v>
      </c>
      <c r="W334" s="76">
        <f t="shared" si="8"/>
        <v>2017</v>
      </c>
      <c r="X334" s="81">
        <f>IF($U334="","-",U334+Timeframes!$B$3)</f>
        <v>42825</v>
      </c>
      <c r="Y334" s="157"/>
      <c r="Z334" s="17" t="str">
        <f t="shared" si="9"/>
        <v>-</v>
      </c>
      <c r="AA334" s="81">
        <f>IF($U334="","-",X334+Timeframes!$C$3)</f>
        <v>42870</v>
      </c>
      <c r="AB334" s="82"/>
      <c r="AC334" s="17" t="str">
        <f t="shared" si="10"/>
        <v>-</v>
      </c>
      <c r="AD334" s="81">
        <f>IF($U334="","-",AA334+Timeframes!$D$3)</f>
        <v>42930</v>
      </c>
      <c r="AE334" s="82"/>
      <c r="AF334" s="17" t="str">
        <f t="shared" si="1"/>
        <v>-</v>
      </c>
      <c r="AG334" s="81">
        <f>IF($U334="","-",AD334+Timeframes!$E$3)</f>
        <v>42990</v>
      </c>
      <c r="AH334" s="82"/>
      <c r="AI334" s="17" t="str">
        <f t="shared" si="2"/>
        <v>-</v>
      </c>
      <c r="AJ334" s="81">
        <f>IF($U334="","-",AG334+Timeframes!$F$3)</f>
        <v>43170</v>
      </c>
      <c r="AK334" s="82"/>
      <c r="AL334" s="17" t="str">
        <f t="shared" si="3"/>
        <v>-</v>
      </c>
      <c r="AM334" s="81">
        <f>IF($U334="","-",AJ334+Timeframes!$G$3)</f>
        <v>43350</v>
      </c>
      <c r="AN334" s="82"/>
      <c r="AO334" s="17" t="str">
        <f t="shared" si="4"/>
        <v>-</v>
      </c>
      <c r="AP334" s="81">
        <f>IF($U334="","-",AM334+Timeframes!$H$3)</f>
        <v>43530</v>
      </c>
      <c r="AQ334" s="82"/>
      <c r="AR334" s="82"/>
    </row>
    <row r="335" ht="15.75" customHeight="1">
      <c r="A335" s="36">
        <v>334.0</v>
      </c>
      <c r="B335" s="36" t="str">
        <f>LOOKUP($A335,Students!$A$4:$A$1016,Students!$C$4:$C$1016)</f>
        <v>Pia</v>
      </c>
      <c r="C335" s="36" t="str">
        <f>LOOKUP($A335,Students!$A$4:$A$1016,Students!$D$4:$D$1016)</f>
        <v/>
      </c>
      <c r="D335" s="36" t="str">
        <f>LOOKUP($A335,Students!$A$4:$A$1016,Students!$E$4:$E$1016)</f>
        <v>Friedrich</v>
      </c>
      <c r="E335" s="36" t="str">
        <f>LOOKUP($A335,Students!$A$4:$A1335,Students!$F$4:$F$1016)</f>
        <v/>
      </c>
      <c r="F335" s="49"/>
      <c r="G335" t="str">
        <f t="shared" si="5"/>
        <v>Pia Friedrich</v>
      </c>
      <c r="H335" t="str">
        <f>Lookup($A335, Students!$A$4:$A$1016,Students!$K$4:$K$1016)</f>
        <v>Seattle</v>
      </c>
      <c r="I335" s="54" t="str">
        <f>Lookup($A335, Students!$A$4:$A$1016,Students!$H$4:$H1335)</f>
        <v>Active</v>
      </c>
      <c r="J335" s="54" t="str">
        <f>Lookup($A335, Students!$A$4:$A$1016,Students!$O$4:$O$1016)</f>
        <v>Child</v>
      </c>
      <c r="K335" t="str">
        <f>Lookup($A335, Students!$A$4:$A$1016,Students!$N$4:$N$1016)</f>
        <v>1D</v>
      </c>
      <c r="L335" t="str">
        <f>Lookup($A335, Students!$A$4:$A$1016,Students!$M$4:$M$1016)</f>
        <v>WB</v>
      </c>
      <c r="M335" t="str">
        <f>Lookup($A335, Students!$A$4:$A$1016,Students!$AT$4:$AT$1016)</f>
        <v/>
      </c>
      <c r="N335" s="71">
        <f>Lookup($A335, Students!$A$4:$A$1016,Students!$P$4:$P$1016)</f>
        <v>40398</v>
      </c>
      <c r="O335" s="72">
        <f t="shared" si="6"/>
        <v>42917</v>
      </c>
      <c r="P335">
        <f>Lookup($A335, Students!$A$4:$A$1016,Students!$Q$4:$Q$1016)</f>
        <v>6</v>
      </c>
      <c r="U335" s="71">
        <f>Lookup($A335, Students!$A$4:$A$1016,Students!$G$4:$G$1016)</f>
        <v>42780</v>
      </c>
      <c r="V335" s="76">
        <f t="shared" si="7"/>
        <v>2</v>
      </c>
      <c r="W335" s="76">
        <f t="shared" si="8"/>
        <v>2017</v>
      </c>
      <c r="X335" s="81">
        <f>IF($U335="","-",U335+Timeframes!$B$3)</f>
        <v>42825</v>
      </c>
      <c r="Y335" s="157"/>
      <c r="Z335" s="17" t="str">
        <f t="shared" si="9"/>
        <v>-</v>
      </c>
      <c r="AA335" s="81">
        <f>IF($U335="","-",X335+Timeframes!$C$3)</f>
        <v>42870</v>
      </c>
      <c r="AB335" s="82"/>
      <c r="AC335" s="17" t="str">
        <f t="shared" si="10"/>
        <v>-</v>
      </c>
      <c r="AD335" s="81">
        <f>IF($U335="","-",AA335+Timeframes!$D$3)</f>
        <v>42930</v>
      </c>
      <c r="AE335" s="82"/>
      <c r="AF335" s="17" t="str">
        <f t="shared" si="1"/>
        <v>-</v>
      </c>
      <c r="AG335" s="81">
        <f>IF($U335="","-",AD335+Timeframes!$E$3)</f>
        <v>42990</v>
      </c>
      <c r="AH335" s="82"/>
      <c r="AI335" s="17" t="str">
        <f t="shared" si="2"/>
        <v>-</v>
      </c>
      <c r="AJ335" s="81">
        <f>IF($U335="","-",AG335+Timeframes!$F$3)</f>
        <v>43170</v>
      </c>
      <c r="AK335" s="82"/>
      <c r="AL335" s="17" t="str">
        <f t="shared" si="3"/>
        <v>-</v>
      </c>
      <c r="AM335" s="81">
        <f>IF($U335="","-",AJ335+Timeframes!$G$3)</f>
        <v>43350</v>
      </c>
      <c r="AN335" s="82"/>
      <c r="AO335" s="17" t="str">
        <f t="shared" si="4"/>
        <v>-</v>
      </c>
      <c r="AP335" s="81">
        <f>IF($U335="","-",AM335+Timeframes!$H$3)</f>
        <v>43530</v>
      </c>
      <c r="AQ335" s="82"/>
      <c r="AR335" s="82"/>
    </row>
    <row r="336" ht="15.75" customHeight="1">
      <c r="A336" s="218"/>
      <c r="B336" s="189"/>
      <c r="C336" s="189"/>
      <c r="D336" s="189"/>
      <c r="E336" s="189"/>
      <c r="F336" s="89"/>
      <c r="G336" s="94"/>
      <c r="H336" s="94"/>
      <c r="I336" s="94"/>
      <c r="J336" s="94"/>
      <c r="K336" s="94"/>
      <c r="L336" s="94"/>
      <c r="M336" s="94"/>
      <c r="Y336" s="82"/>
      <c r="AB336" s="82"/>
      <c r="AE336" s="82"/>
      <c r="AH336" s="82"/>
      <c r="AK336" s="82"/>
      <c r="AN336" s="82"/>
      <c r="AQ336" s="82"/>
      <c r="AR336" s="82"/>
    </row>
    <row r="337" ht="15.75" customHeight="1">
      <c r="A337" s="218"/>
      <c r="B337" s="189"/>
      <c r="C337" s="189"/>
      <c r="D337" s="189"/>
      <c r="E337" s="189"/>
      <c r="F337" s="89"/>
      <c r="G337" s="94"/>
      <c r="H337" s="94"/>
      <c r="I337" s="94"/>
      <c r="J337" s="94"/>
      <c r="K337" s="94"/>
      <c r="L337" s="94"/>
      <c r="M337" s="94"/>
      <c r="Y337" s="82"/>
      <c r="AB337" s="82"/>
      <c r="AE337" s="82"/>
      <c r="AH337" s="82"/>
      <c r="AK337" s="82"/>
      <c r="AN337" s="82"/>
      <c r="AQ337" s="82"/>
      <c r="AR337" s="82"/>
    </row>
    <row r="338" ht="15.75" customHeight="1">
      <c r="A338" s="218"/>
      <c r="B338" s="189"/>
      <c r="C338" s="189"/>
      <c r="D338" s="189"/>
      <c r="E338" s="189"/>
      <c r="F338" s="89"/>
      <c r="G338" s="94"/>
      <c r="H338" s="94"/>
      <c r="I338" s="94"/>
      <c r="J338" s="94"/>
      <c r="K338" s="94"/>
      <c r="L338" s="94"/>
      <c r="M338" s="94"/>
      <c r="Y338" s="82"/>
      <c r="AB338" s="82"/>
      <c r="AE338" s="82"/>
      <c r="AH338" s="82"/>
      <c r="AK338" s="82"/>
      <c r="AN338" s="82"/>
      <c r="AQ338" s="82"/>
      <c r="AR338" s="82"/>
    </row>
    <row r="339" ht="15.75" customHeight="1">
      <c r="A339" s="218"/>
      <c r="B339" s="189"/>
      <c r="C339" s="189"/>
      <c r="D339" s="189"/>
      <c r="E339" s="189"/>
      <c r="F339" s="89"/>
      <c r="G339" s="94"/>
      <c r="H339" s="94"/>
      <c r="I339" s="94"/>
      <c r="J339" s="94"/>
      <c r="K339" s="94"/>
      <c r="L339" s="94"/>
      <c r="M339" s="94"/>
      <c r="Y339" s="82"/>
      <c r="AB339" s="82"/>
      <c r="AE339" s="82"/>
      <c r="AH339" s="82"/>
      <c r="AK339" s="82"/>
      <c r="AN339" s="82"/>
      <c r="AQ339" s="82"/>
      <c r="AR339" s="82"/>
    </row>
    <row r="340" ht="15.75" customHeight="1">
      <c r="A340" s="218"/>
      <c r="B340" s="189"/>
      <c r="C340" s="189"/>
      <c r="D340" s="189"/>
      <c r="E340" s="189"/>
      <c r="F340" s="89"/>
      <c r="G340" s="94"/>
      <c r="H340" s="94"/>
      <c r="I340" s="94"/>
      <c r="J340" s="94"/>
      <c r="K340" s="94"/>
      <c r="L340" s="94"/>
      <c r="M340" s="94"/>
      <c r="Y340" s="82"/>
      <c r="AB340" s="82"/>
      <c r="AE340" s="82"/>
      <c r="AH340" s="82"/>
      <c r="AK340" s="82"/>
      <c r="AN340" s="82"/>
      <c r="AQ340" s="82"/>
      <c r="AR340" s="82"/>
    </row>
    <row r="341" ht="15.75" customHeight="1">
      <c r="A341" s="218"/>
      <c r="B341" s="189"/>
      <c r="C341" s="189"/>
      <c r="D341" s="189"/>
      <c r="E341" s="189"/>
      <c r="F341" s="89"/>
      <c r="G341" s="94"/>
      <c r="H341" s="94"/>
      <c r="I341" s="94"/>
      <c r="J341" s="94"/>
      <c r="K341" s="94"/>
      <c r="L341" s="94"/>
      <c r="M341" s="94"/>
      <c r="Y341" s="82"/>
      <c r="AB341" s="82"/>
      <c r="AE341" s="82"/>
      <c r="AH341" s="82"/>
      <c r="AK341" s="82"/>
      <c r="AN341" s="82"/>
      <c r="AQ341" s="82"/>
      <c r="AR341" s="82"/>
    </row>
    <row r="342" ht="15.75" customHeight="1">
      <c r="A342" s="218"/>
      <c r="B342" s="189"/>
      <c r="C342" s="189"/>
      <c r="D342" s="189"/>
      <c r="E342" s="189"/>
      <c r="F342" s="89"/>
      <c r="G342" s="94"/>
      <c r="H342" s="94"/>
      <c r="I342" s="94"/>
      <c r="J342" s="94"/>
      <c r="K342" s="94"/>
      <c r="L342" s="94"/>
      <c r="M342" s="94"/>
      <c r="Y342" s="82"/>
      <c r="AB342" s="82"/>
      <c r="AE342" s="82"/>
      <c r="AH342" s="82"/>
      <c r="AK342" s="82"/>
      <c r="AN342" s="82"/>
      <c r="AQ342" s="82"/>
      <c r="AR342" s="82"/>
    </row>
    <row r="343" ht="15.75" customHeight="1">
      <c r="A343" s="218"/>
      <c r="B343" s="189"/>
      <c r="C343" s="189"/>
      <c r="D343" s="189"/>
      <c r="E343" s="189"/>
      <c r="F343" s="89"/>
      <c r="G343" s="94"/>
      <c r="H343" s="94"/>
      <c r="I343" s="94"/>
      <c r="J343" s="94"/>
      <c r="K343" s="94"/>
      <c r="L343" s="94"/>
      <c r="M343" s="94"/>
      <c r="Y343" s="82"/>
      <c r="AB343" s="82"/>
      <c r="AE343" s="82"/>
      <c r="AH343" s="82"/>
      <c r="AK343" s="82"/>
      <c r="AN343" s="82"/>
      <c r="AQ343" s="82"/>
      <c r="AR343" s="82"/>
    </row>
    <row r="344" ht="15.75" customHeight="1">
      <c r="A344" s="218"/>
      <c r="B344" s="189"/>
      <c r="C344" s="189"/>
      <c r="D344" s="189"/>
      <c r="E344" s="189"/>
      <c r="F344" s="219"/>
      <c r="G344" s="137"/>
      <c r="H344" s="137"/>
      <c r="I344" s="137"/>
      <c r="J344" s="137"/>
      <c r="K344" s="137"/>
      <c r="L344" s="137"/>
      <c r="M344" s="137"/>
      <c r="Y344" s="82"/>
      <c r="AB344" s="82"/>
      <c r="AE344" s="82"/>
      <c r="AH344" s="82"/>
      <c r="AK344" s="82"/>
      <c r="AN344" s="82"/>
      <c r="AQ344" s="82"/>
      <c r="AR344" s="82"/>
    </row>
    <row r="345" ht="15.75" customHeight="1">
      <c r="A345" s="218"/>
      <c r="B345" s="189"/>
      <c r="C345" s="189"/>
      <c r="D345" s="189"/>
      <c r="E345" s="189"/>
      <c r="F345" s="219"/>
      <c r="G345" s="137"/>
      <c r="H345" s="137"/>
      <c r="I345" s="137"/>
      <c r="J345" s="137"/>
      <c r="K345" s="137"/>
      <c r="L345" s="137"/>
      <c r="M345" s="137"/>
      <c r="Y345" s="82"/>
      <c r="AB345" s="82"/>
      <c r="AE345" s="82"/>
      <c r="AH345" s="82"/>
      <c r="AK345" s="82"/>
      <c r="AN345" s="82"/>
      <c r="AQ345" s="82"/>
      <c r="AR345" s="82"/>
    </row>
    <row r="346" ht="15.75" customHeight="1">
      <c r="A346" s="218"/>
      <c r="B346" s="189"/>
      <c r="C346" s="189"/>
      <c r="D346" s="189"/>
      <c r="E346" s="189"/>
      <c r="F346" s="89"/>
      <c r="G346" s="94"/>
      <c r="H346" s="94"/>
      <c r="I346" s="94"/>
      <c r="J346" s="94"/>
      <c r="K346" s="94"/>
      <c r="L346" s="94"/>
      <c r="M346" s="94"/>
      <c r="Y346" s="82"/>
      <c r="AB346" s="82"/>
      <c r="AE346" s="82"/>
      <c r="AH346" s="82"/>
      <c r="AK346" s="82"/>
      <c r="AN346" s="82"/>
      <c r="AQ346" s="82"/>
      <c r="AR346" s="82"/>
    </row>
    <row r="347" ht="15.75" customHeight="1">
      <c r="A347" s="218"/>
      <c r="B347" s="189"/>
      <c r="C347" s="189"/>
      <c r="D347" s="189"/>
      <c r="E347" s="189"/>
      <c r="F347" s="89"/>
      <c r="G347" s="94"/>
      <c r="H347" s="94"/>
      <c r="I347" s="94"/>
      <c r="J347" s="94"/>
      <c r="K347" s="94"/>
      <c r="L347" s="94"/>
      <c r="M347" s="94"/>
      <c r="Y347" s="82"/>
      <c r="AB347" s="82"/>
      <c r="AE347" s="82"/>
      <c r="AH347" s="82"/>
      <c r="AK347" s="82"/>
      <c r="AN347" s="82"/>
      <c r="AQ347" s="82"/>
      <c r="AR347" s="82"/>
    </row>
    <row r="348" ht="15.75" customHeight="1">
      <c r="A348" s="218"/>
      <c r="B348" s="189"/>
      <c r="C348" s="189"/>
      <c r="D348" s="189"/>
      <c r="E348" s="189"/>
      <c r="F348" s="89"/>
      <c r="G348" s="94"/>
      <c r="H348" s="94"/>
      <c r="I348" s="94"/>
      <c r="J348" s="94"/>
      <c r="K348" s="94"/>
      <c r="L348" s="94"/>
      <c r="M348" s="94"/>
      <c r="Y348" s="82"/>
      <c r="AB348" s="82"/>
      <c r="AE348" s="82"/>
      <c r="AH348" s="82"/>
      <c r="AK348" s="82"/>
      <c r="AN348" s="82"/>
      <c r="AQ348" s="82"/>
      <c r="AR348" s="82"/>
    </row>
    <row r="349" ht="15.75" customHeight="1">
      <c r="A349" s="218"/>
      <c r="B349" s="189"/>
      <c r="C349" s="189"/>
      <c r="D349" s="189"/>
      <c r="E349" s="189"/>
      <c r="F349" s="89"/>
      <c r="G349" s="94"/>
      <c r="H349" s="94"/>
      <c r="I349" s="94"/>
      <c r="J349" s="94"/>
      <c r="K349" s="94"/>
      <c r="L349" s="94"/>
      <c r="M349" s="94"/>
      <c r="Y349" s="82"/>
      <c r="AB349" s="82"/>
      <c r="AE349" s="82"/>
      <c r="AH349" s="82"/>
      <c r="AK349" s="82"/>
      <c r="AN349" s="82"/>
      <c r="AQ349" s="82"/>
      <c r="AR349" s="82"/>
    </row>
    <row r="350" ht="15.75" customHeight="1">
      <c r="A350" s="218"/>
      <c r="B350" s="189"/>
      <c r="C350" s="189"/>
      <c r="D350" s="189"/>
      <c r="E350" s="189"/>
      <c r="F350" s="89"/>
      <c r="G350" s="94"/>
      <c r="H350" s="94"/>
      <c r="I350" s="94"/>
      <c r="J350" s="94"/>
      <c r="K350" s="94"/>
      <c r="L350" s="94"/>
      <c r="M350" s="94"/>
      <c r="Y350" s="82"/>
      <c r="AB350" s="82"/>
      <c r="AE350" s="82"/>
      <c r="AH350" s="82"/>
      <c r="AK350" s="82"/>
      <c r="AN350" s="82"/>
      <c r="AQ350" s="82"/>
      <c r="AR350" s="82"/>
    </row>
    <row r="351" ht="15.75" customHeight="1">
      <c r="A351" s="218"/>
      <c r="B351" s="189"/>
      <c r="C351" s="189"/>
      <c r="D351" s="189"/>
      <c r="E351" s="189"/>
      <c r="F351" s="89"/>
      <c r="G351" s="94"/>
      <c r="H351" s="94"/>
      <c r="I351" s="94"/>
      <c r="J351" s="94"/>
      <c r="K351" s="94"/>
      <c r="L351" s="94"/>
      <c r="M351" s="94"/>
      <c r="Y351" s="82"/>
      <c r="AB351" s="82"/>
      <c r="AE351" s="82"/>
      <c r="AH351" s="82"/>
      <c r="AK351" s="82"/>
      <c r="AN351" s="82"/>
      <c r="AQ351" s="82"/>
      <c r="AR351" s="82"/>
    </row>
    <row r="352" ht="15.75" customHeight="1">
      <c r="A352" s="218"/>
      <c r="B352" s="189"/>
      <c r="C352" s="189"/>
      <c r="D352" s="189"/>
      <c r="E352" s="189"/>
      <c r="F352" s="89"/>
      <c r="G352" s="94"/>
      <c r="H352" s="94"/>
      <c r="I352" s="94"/>
      <c r="J352" s="94"/>
      <c r="K352" s="94"/>
      <c r="L352" s="94"/>
      <c r="M352" s="94"/>
      <c r="Y352" s="82"/>
      <c r="AB352" s="82"/>
      <c r="AE352" s="82"/>
      <c r="AH352" s="82"/>
      <c r="AK352" s="82"/>
      <c r="AN352" s="82"/>
      <c r="AQ352" s="82"/>
      <c r="AR352" s="82"/>
    </row>
    <row r="353" ht="15.75" customHeight="1">
      <c r="A353" s="218"/>
      <c r="B353" s="189"/>
      <c r="C353" s="189"/>
      <c r="D353" s="189"/>
      <c r="E353" s="189"/>
      <c r="F353" s="89"/>
      <c r="G353" s="94"/>
      <c r="H353" s="94"/>
      <c r="I353" s="94"/>
      <c r="J353" s="94"/>
      <c r="K353" s="94"/>
      <c r="L353" s="94"/>
      <c r="M353" s="94"/>
      <c r="Y353" s="82"/>
      <c r="AB353" s="82"/>
      <c r="AE353" s="82"/>
      <c r="AH353" s="82"/>
      <c r="AK353" s="82"/>
      <c r="AN353" s="82"/>
      <c r="AQ353" s="82"/>
      <c r="AR353" s="82"/>
    </row>
    <row r="354" ht="15.75" customHeight="1">
      <c r="A354" s="218"/>
      <c r="B354" s="189"/>
      <c r="C354" s="189"/>
      <c r="D354" s="189"/>
      <c r="E354" s="189"/>
      <c r="F354" s="79"/>
      <c r="G354" s="83"/>
      <c r="H354" s="83"/>
      <c r="Y354" s="82"/>
      <c r="AB354" s="82"/>
      <c r="AE354" s="82"/>
      <c r="AH354" s="82"/>
      <c r="AK354" s="82"/>
      <c r="AN354" s="82"/>
      <c r="AQ354" s="82"/>
      <c r="AR354" s="82"/>
    </row>
    <row r="355" ht="15.75" customHeight="1">
      <c r="A355" s="218"/>
      <c r="B355" s="189"/>
      <c r="C355" s="189"/>
      <c r="D355" s="189"/>
      <c r="E355" s="189"/>
      <c r="F355" s="79"/>
      <c r="G355" s="83"/>
      <c r="H355" s="83"/>
      <c r="Y355" s="82"/>
      <c r="AB355" s="82"/>
      <c r="AE355" s="82"/>
      <c r="AH355" s="82"/>
      <c r="AK355" s="82"/>
      <c r="AN355" s="82"/>
      <c r="AQ355" s="82"/>
      <c r="AR355" s="82"/>
    </row>
    <row r="356" ht="15.75" customHeight="1">
      <c r="A356" s="218"/>
      <c r="B356" s="189"/>
      <c r="C356" s="189"/>
      <c r="D356" s="189"/>
      <c r="E356" s="189"/>
      <c r="F356" s="79"/>
      <c r="G356" s="83"/>
      <c r="H356" s="83"/>
      <c r="Y356" s="82"/>
      <c r="AB356" s="82"/>
      <c r="AE356" s="82"/>
      <c r="AH356" s="82"/>
      <c r="AK356" s="82"/>
      <c r="AN356" s="82"/>
      <c r="AQ356" s="82"/>
      <c r="AR356" s="82"/>
    </row>
    <row r="357" ht="15.75" customHeight="1">
      <c r="A357" s="218"/>
      <c r="B357" s="189"/>
      <c r="C357" s="189"/>
      <c r="D357" s="189"/>
      <c r="E357" s="189"/>
      <c r="F357" s="79"/>
      <c r="G357" s="83"/>
      <c r="H357" s="83"/>
      <c r="Y357" s="82"/>
      <c r="AB357" s="82"/>
      <c r="AE357" s="82"/>
      <c r="AH357" s="82"/>
      <c r="AK357" s="82"/>
      <c r="AN357" s="82"/>
      <c r="AQ357" s="82"/>
      <c r="AR357" s="82"/>
    </row>
    <row r="358" ht="15.75" customHeight="1">
      <c r="A358" s="218"/>
      <c r="B358" s="189"/>
      <c r="C358" s="189"/>
      <c r="D358" s="189"/>
      <c r="E358" s="189"/>
      <c r="F358" s="79"/>
      <c r="G358" s="83"/>
      <c r="H358" s="83"/>
      <c r="Y358" s="82"/>
      <c r="AB358" s="82"/>
      <c r="AE358" s="82"/>
      <c r="AH358" s="82"/>
      <c r="AK358" s="82"/>
      <c r="AN358" s="82"/>
      <c r="AQ358" s="82"/>
      <c r="AR358" s="82"/>
    </row>
    <row r="359" ht="15.75" customHeight="1">
      <c r="A359" s="218"/>
      <c r="B359" s="189"/>
      <c r="C359" s="189"/>
      <c r="D359" s="189"/>
      <c r="E359" s="189"/>
      <c r="F359" s="79"/>
      <c r="G359" s="83"/>
      <c r="H359" s="83"/>
      <c r="Y359" s="82"/>
      <c r="AB359" s="82"/>
      <c r="AE359" s="82"/>
      <c r="AH359" s="82"/>
      <c r="AK359" s="82"/>
      <c r="AN359" s="82"/>
      <c r="AQ359" s="82"/>
      <c r="AR359" s="82"/>
    </row>
    <row r="360" ht="15.75" customHeight="1">
      <c r="A360" s="218"/>
      <c r="B360" s="189"/>
      <c r="C360" s="189"/>
      <c r="D360" s="189"/>
      <c r="E360" s="189"/>
      <c r="F360" s="79"/>
      <c r="G360" s="83"/>
      <c r="H360" s="83"/>
      <c r="Y360" s="82"/>
      <c r="AB360" s="82"/>
      <c r="AE360" s="82"/>
      <c r="AH360" s="82"/>
      <c r="AK360" s="82"/>
      <c r="AN360" s="82"/>
      <c r="AQ360" s="82"/>
      <c r="AR360" s="82"/>
    </row>
    <row r="361" ht="15.75" customHeight="1">
      <c r="A361" s="218"/>
      <c r="B361" s="189"/>
      <c r="C361" s="189"/>
      <c r="D361" s="189"/>
      <c r="E361" s="189"/>
      <c r="F361" s="79"/>
      <c r="G361" s="83"/>
      <c r="H361" s="83"/>
      <c r="Y361" s="82"/>
      <c r="AB361" s="82"/>
      <c r="AE361" s="82"/>
      <c r="AH361" s="82"/>
      <c r="AK361" s="82"/>
      <c r="AN361" s="82"/>
      <c r="AQ361" s="82"/>
      <c r="AR361" s="82"/>
    </row>
    <row r="362" ht="15.75" customHeight="1">
      <c r="A362" s="218"/>
      <c r="B362" s="189"/>
      <c r="C362" s="189"/>
      <c r="D362" s="189"/>
      <c r="E362" s="189"/>
      <c r="F362" s="79"/>
      <c r="G362" s="83"/>
      <c r="H362" s="83"/>
      <c r="Y362" s="82"/>
      <c r="AB362" s="82"/>
      <c r="AE362" s="82"/>
      <c r="AH362" s="82"/>
      <c r="AK362" s="82"/>
      <c r="AN362" s="82"/>
      <c r="AQ362" s="82"/>
      <c r="AR362" s="82"/>
    </row>
    <row r="363" ht="15.75" customHeight="1">
      <c r="A363" s="218"/>
      <c r="B363" s="189"/>
      <c r="C363" s="189"/>
      <c r="D363" s="189"/>
      <c r="E363" s="189"/>
      <c r="F363" s="79"/>
      <c r="G363" s="83"/>
      <c r="H363" s="83"/>
      <c r="Y363" s="82"/>
      <c r="AB363" s="82"/>
      <c r="AE363" s="82"/>
      <c r="AH363" s="82"/>
      <c r="AK363" s="82"/>
      <c r="AN363" s="82"/>
      <c r="AQ363" s="82"/>
      <c r="AR363" s="82"/>
    </row>
    <row r="364" ht="15.75" customHeight="1">
      <c r="A364" s="218"/>
      <c r="B364" s="189"/>
      <c r="C364" s="189"/>
      <c r="D364" s="189"/>
      <c r="E364" s="189"/>
      <c r="F364" s="79"/>
      <c r="G364" s="83"/>
      <c r="H364" s="83"/>
      <c r="Y364" s="82"/>
      <c r="AB364" s="82"/>
      <c r="AE364" s="82"/>
      <c r="AH364" s="82"/>
      <c r="AK364" s="82"/>
      <c r="AN364" s="82"/>
      <c r="AQ364" s="82"/>
      <c r="AR364" s="82"/>
    </row>
    <row r="365" ht="15.75" customHeight="1">
      <c r="A365" s="218"/>
      <c r="B365" s="189"/>
      <c r="C365" s="189"/>
      <c r="D365" s="189"/>
      <c r="E365" s="189"/>
      <c r="F365" s="79"/>
      <c r="G365" s="83"/>
      <c r="H365" s="83"/>
      <c r="Y365" s="82"/>
      <c r="AB365" s="82"/>
      <c r="AE365" s="82"/>
      <c r="AH365" s="82"/>
      <c r="AK365" s="82"/>
      <c r="AN365" s="82"/>
      <c r="AQ365" s="82"/>
      <c r="AR365" s="82"/>
    </row>
    <row r="366" ht="15.75" customHeight="1">
      <c r="A366" s="218"/>
      <c r="B366" s="189"/>
      <c r="C366" s="189"/>
      <c r="D366" s="189"/>
      <c r="E366" s="189"/>
      <c r="F366" s="79"/>
      <c r="G366" s="83"/>
      <c r="H366" s="83"/>
      <c r="Y366" s="82"/>
      <c r="AB366" s="82"/>
      <c r="AE366" s="82"/>
      <c r="AH366" s="82"/>
      <c r="AK366" s="82"/>
      <c r="AN366" s="82"/>
      <c r="AQ366" s="82"/>
      <c r="AR366" s="82"/>
    </row>
    <row r="367" ht="15.75" customHeight="1">
      <c r="A367" s="218"/>
      <c r="B367" s="189"/>
      <c r="C367" s="189"/>
      <c r="D367" s="189"/>
      <c r="E367" s="189"/>
      <c r="F367" s="79"/>
      <c r="G367" s="83"/>
      <c r="H367" s="83"/>
      <c r="Y367" s="82"/>
      <c r="AB367" s="82"/>
      <c r="AE367" s="82"/>
      <c r="AH367" s="82"/>
      <c r="AK367" s="82"/>
      <c r="AN367" s="82"/>
      <c r="AQ367" s="82"/>
      <c r="AR367" s="82"/>
    </row>
    <row r="368" ht="15.75" customHeight="1">
      <c r="A368" s="218"/>
      <c r="B368" s="189"/>
      <c r="C368" s="189"/>
      <c r="D368" s="189"/>
      <c r="E368" s="189"/>
      <c r="F368" s="79"/>
      <c r="G368" s="83"/>
      <c r="H368" s="83"/>
      <c r="Y368" s="82"/>
      <c r="AB368" s="82"/>
      <c r="AE368" s="82"/>
      <c r="AH368" s="82"/>
      <c r="AK368" s="82"/>
      <c r="AN368" s="82"/>
      <c r="AQ368" s="82"/>
      <c r="AR368" s="82"/>
    </row>
    <row r="369" ht="15.75" customHeight="1">
      <c r="A369" s="218"/>
      <c r="B369" s="189"/>
      <c r="C369" s="189"/>
      <c r="D369" s="189"/>
      <c r="E369" s="189"/>
      <c r="F369" s="79"/>
      <c r="G369" s="83"/>
      <c r="H369" s="83"/>
      <c r="Y369" s="82"/>
      <c r="AB369" s="82"/>
      <c r="AE369" s="82"/>
      <c r="AH369" s="82"/>
      <c r="AK369" s="82"/>
      <c r="AN369" s="82"/>
      <c r="AQ369" s="82"/>
      <c r="AR369" s="82"/>
    </row>
    <row r="370" ht="15.75" customHeight="1">
      <c r="A370" s="218"/>
      <c r="B370" s="189"/>
      <c r="C370" s="189"/>
      <c r="D370" s="189"/>
      <c r="E370" s="189"/>
      <c r="F370" s="79"/>
      <c r="G370" s="83"/>
      <c r="H370" s="83"/>
      <c r="Y370" s="82"/>
      <c r="AB370" s="82"/>
      <c r="AE370" s="82"/>
      <c r="AH370" s="82"/>
      <c r="AK370" s="82"/>
      <c r="AN370" s="82"/>
      <c r="AQ370" s="82"/>
      <c r="AR370" s="82"/>
    </row>
    <row r="371" ht="15.75" customHeight="1">
      <c r="A371" s="218"/>
      <c r="B371" s="189"/>
      <c r="C371" s="189"/>
      <c r="D371" s="189"/>
      <c r="E371" s="189"/>
      <c r="F371" s="79"/>
      <c r="G371" s="83"/>
      <c r="H371" s="83"/>
      <c r="Y371" s="82"/>
      <c r="AB371" s="82"/>
      <c r="AE371" s="82"/>
      <c r="AH371" s="82"/>
      <c r="AK371" s="82"/>
      <c r="AN371" s="82"/>
      <c r="AQ371" s="82"/>
      <c r="AR371" s="82"/>
    </row>
    <row r="372" ht="15.75" customHeight="1">
      <c r="A372" s="218"/>
      <c r="B372" s="189"/>
      <c r="C372" s="189"/>
      <c r="D372" s="189"/>
      <c r="E372" s="189"/>
      <c r="F372" s="79"/>
      <c r="G372" s="83"/>
      <c r="H372" s="83"/>
      <c r="Y372" s="82"/>
      <c r="AB372" s="82"/>
      <c r="AE372" s="82"/>
      <c r="AH372" s="82"/>
      <c r="AK372" s="82"/>
      <c r="AN372" s="82"/>
      <c r="AQ372" s="82"/>
      <c r="AR372" s="82"/>
    </row>
    <row r="373" ht="15.75" customHeight="1">
      <c r="A373" s="218"/>
      <c r="B373" s="189"/>
      <c r="C373" s="189"/>
      <c r="D373" s="189"/>
      <c r="E373" s="189"/>
      <c r="F373" s="79"/>
      <c r="G373" s="83"/>
      <c r="H373" s="83"/>
      <c r="Y373" s="82"/>
      <c r="AB373" s="82"/>
      <c r="AE373" s="82"/>
      <c r="AH373" s="82"/>
      <c r="AK373" s="82"/>
      <c r="AN373" s="82"/>
      <c r="AQ373" s="82"/>
      <c r="AR373" s="82"/>
    </row>
    <row r="374" ht="15.75" customHeight="1">
      <c r="A374" s="218"/>
      <c r="B374" s="189"/>
      <c r="C374" s="189"/>
      <c r="D374" s="189"/>
      <c r="E374" s="189"/>
      <c r="F374" s="79"/>
      <c r="G374" s="83"/>
      <c r="H374" s="83"/>
      <c r="Y374" s="82"/>
      <c r="AB374" s="82"/>
      <c r="AE374" s="82"/>
      <c r="AH374" s="82"/>
      <c r="AK374" s="82"/>
      <c r="AN374" s="82"/>
      <c r="AQ374" s="82"/>
      <c r="AR374" s="82"/>
    </row>
    <row r="375" ht="15.75" customHeight="1">
      <c r="A375" s="218"/>
      <c r="B375" s="189"/>
      <c r="C375" s="189"/>
      <c r="D375" s="189"/>
      <c r="E375" s="189"/>
      <c r="F375" s="79"/>
      <c r="G375" s="83"/>
      <c r="H375" s="83"/>
      <c r="Y375" s="82"/>
      <c r="AB375" s="82"/>
      <c r="AE375" s="82"/>
      <c r="AH375" s="82"/>
      <c r="AK375" s="82"/>
      <c r="AN375" s="82"/>
      <c r="AQ375" s="82"/>
      <c r="AR375" s="82"/>
    </row>
    <row r="376" ht="15.75" customHeight="1">
      <c r="A376" s="218"/>
      <c r="B376" s="189"/>
      <c r="C376" s="189"/>
      <c r="D376" s="189"/>
      <c r="E376" s="189"/>
      <c r="F376" s="79"/>
      <c r="G376" s="83"/>
      <c r="H376" s="83"/>
      <c r="Y376" s="82"/>
      <c r="AB376" s="82"/>
      <c r="AE376" s="82"/>
      <c r="AH376" s="82"/>
      <c r="AK376" s="82"/>
      <c r="AN376" s="82"/>
      <c r="AQ376" s="82"/>
      <c r="AR376" s="82"/>
    </row>
    <row r="377" ht="15.75" customHeight="1">
      <c r="A377" s="218"/>
      <c r="B377" s="189"/>
      <c r="C377" s="189"/>
      <c r="D377" s="189"/>
      <c r="E377" s="189"/>
      <c r="F377" s="79"/>
      <c r="G377" s="83"/>
      <c r="H377" s="83"/>
      <c r="Y377" s="82"/>
      <c r="AB377" s="82"/>
      <c r="AE377" s="82"/>
      <c r="AH377" s="82"/>
      <c r="AK377" s="82"/>
      <c r="AN377" s="82"/>
      <c r="AQ377" s="82"/>
      <c r="AR377" s="82"/>
    </row>
    <row r="378" ht="15.75" customHeight="1">
      <c r="A378" s="218"/>
      <c r="B378" s="189"/>
      <c r="C378" s="189"/>
      <c r="D378" s="189"/>
      <c r="E378" s="189"/>
      <c r="F378" s="79"/>
      <c r="G378" s="83"/>
      <c r="H378" s="83"/>
      <c r="Y378" s="82"/>
      <c r="AB378" s="82"/>
      <c r="AE378" s="82"/>
      <c r="AH378" s="82"/>
      <c r="AK378" s="82"/>
      <c r="AN378" s="82"/>
      <c r="AQ378" s="82"/>
      <c r="AR378" s="82"/>
    </row>
    <row r="379" ht="15.75" customHeight="1">
      <c r="A379" s="218"/>
      <c r="B379" s="189"/>
      <c r="C379" s="189"/>
      <c r="D379" s="189"/>
      <c r="E379" s="189"/>
      <c r="F379" s="79"/>
      <c r="G379" s="83"/>
      <c r="H379" s="83"/>
      <c r="Y379" s="82"/>
      <c r="AB379" s="82"/>
      <c r="AE379" s="82"/>
      <c r="AH379" s="82"/>
      <c r="AK379" s="82"/>
      <c r="AN379" s="82"/>
      <c r="AQ379" s="82"/>
      <c r="AR379" s="82"/>
    </row>
    <row r="380" ht="15.75" customHeight="1">
      <c r="A380" s="218"/>
      <c r="B380" s="189"/>
      <c r="C380" s="189"/>
      <c r="D380" s="189"/>
      <c r="E380" s="189"/>
      <c r="F380" s="79"/>
      <c r="G380" s="83"/>
      <c r="H380" s="83"/>
      <c r="Y380" s="82"/>
      <c r="AB380" s="82"/>
      <c r="AE380" s="82"/>
      <c r="AH380" s="82"/>
      <c r="AK380" s="82"/>
      <c r="AN380" s="82"/>
      <c r="AQ380" s="82"/>
      <c r="AR380" s="82"/>
    </row>
    <row r="381" ht="15.75" customHeight="1">
      <c r="A381" s="218"/>
      <c r="B381" s="189"/>
      <c r="C381" s="189"/>
      <c r="D381" s="189"/>
      <c r="E381" s="189"/>
      <c r="F381" s="79"/>
      <c r="G381" s="83"/>
      <c r="H381" s="83"/>
      <c r="Y381" s="82"/>
      <c r="AB381" s="82"/>
      <c r="AE381" s="82"/>
      <c r="AH381" s="82"/>
      <c r="AK381" s="82"/>
      <c r="AN381" s="82"/>
      <c r="AQ381" s="82"/>
      <c r="AR381" s="82"/>
    </row>
    <row r="382" ht="15.75" customHeight="1">
      <c r="A382" s="218"/>
      <c r="B382" s="189"/>
      <c r="C382" s="189"/>
      <c r="D382" s="189"/>
      <c r="E382" s="189"/>
      <c r="F382" s="79"/>
      <c r="G382" s="83"/>
      <c r="H382" s="83"/>
      <c r="Y382" s="82"/>
      <c r="AB382" s="82"/>
      <c r="AE382" s="82"/>
      <c r="AH382" s="82"/>
      <c r="AK382" s="82"/>
      <c r="AN382" s="82"/>
      <c r="AQ382" s="82"/>
      <c r="AR382" s="82"/>
    </row>
    <row r="383" ht="15.75" customHeight="1">
      <c r="A383" s="218"/>
      <c r="B383" s="189"/>
      <c r="C383" s="189"/>
      <c r="D383" s="189"/>
      <c r="E383" s="189"/>
      <c r="F383" s="79"/>
      <c r="G383" s="83"/>
      <c r="H383" s="83"/>
      <c r="Y383" s="82"/>
      <c r="AB383" s="82"/>
      <c r="AE383" s="82"/>
      <c r="AH383" s="82"/>
      <c r="AK383" s="82"/>
      <c r="AN383" s="82"/>
      <c r="AQ383" s="82"/>
      <c r="AR383" s="82"/>
    </row>
    <row r="384" ht="15.75" customHeight="1">
      <c r="A384" s="218"/>
      <c r="B384" s="189"/>
      <c r="C384" s="189"/>
      <c r="D384" s="189"/>
      <c r="E384" s="189"/>
      <c r="F384" s="79"/>
      <c r="G384" s="83"/>
      <c r="H384" s="83"/>
      <c r="Y384" s="82"/>
      <c r="AB384" s="82"/>
      <c r="AE384" s="82"/>
      <c r="AH384" s="82"/>
      <c r="AK384" s="82"/>
      <c r="AN384" s="82"/>
      <c r="AQ384" s="82"/>
      <c r="AR384" s="82"/>
    </row>
    <row r="385" ht="15.75" customHeight="1">
      <c r="A385" s="218"/>
      <c r="B385" s="189"/>
      <c r="C385" s="189"/>
      <c r="D385" s="189"/>
      <c r="E385" s="189"/>
      <c r="F385" s="79"/>
      <c r="G385" s="83"/>
      <c r="H385" s="83"/>
      <c r="Y385" s="82"/>
      <c r="AB385" s="82"/>
      <c r="AE385" s="82"/>
      <c r="AH385" s="82"/>
      <c r="AK385" s="82"/>
      <c r="AN385" s="82"/>
      <c r="AQ385" s="82"/>
      <c r="AR385" s="82"/>
    </row>
    <row r="386" ht="15.75" customHeight="1">
      <c r="A386" s="218"/>
      <c r="B386" s="189"/>
      <c r="C386" s="189"/>
      <c r="D386" s="189"/>
      <c r="E386" s="189"/>
      <c r="F386" s="79"/>
      <c r="G386" s="83"/>
      <c r="H386" s="83"/>
      <c r="Y386" s="82"/>
      <c r="AB386" s="82"/>
      <c r="AE386" s="82"/>
      <c r="AH386" s="82"/>
      <c r="AK386" s="82"/>
      <c r="AN386" s="82"/>
      <c r="AQ386" s="82"/>
      <c r="AR386" s="82"/>
    </row>
    <row r="387" ht="15.75" customHeight="1">
      <c r="A387" s="218"/>
      <c r="B387" s="189"/>
      <c r="C387" s="189"/>
      <c r="D387" s="189"/>
      <c r="E387" s="189"/>
      <c r="F387" s="79"/>
      <c r="G387" s="83"/>
      <c r="H387" s="83"/>
      <c r="Y387" s="82"/>
      <c r="AB387" s="82"/>
      <c r="AE387" s="82"/>
      <c r="AH387" s="82"/>
      <c r="AK387" s="82"/>
      <c r="AN387" s="82"/>
      <c r="AQ387" s="82"/>
      <c r="AR387" s="82"/>
    </row>
    <row r="388" ht="15.75" customHeight="1">
      <c r="A388" s="218"/>
      <c r="B388" s="189"/>
      <c r="C388" s="189"/>
      <c r="D388" s="189"/>
      <c r="E388" s="189"/>
      <c r="F388" s="49"/>
      <c r="Y388" s="82"/>
      <c r="AB388" s="82"/>
      <c r="AE388" s="82"/>
      <c r="AH388" s="82"/>
      <c r="AK388" s="82"/>
      <c r="AN388" s="82"/>
      <c r="AQ388" s="82"/>
      <c r="AR388" s="82"/>
    </row>
    <row r="389" ht="15.75" customHeight="1">
      <c r="A389" s="218"/>
      <c r="B389" s="189"/>
      <c r="C389" s="189"/>
      <c r="D389" s="189"/>
      <c r="E389" s="189"/>
      <c r="F389" s="79"/>
      <c r="G389" s="83"/>
      <c r="H389" s="83"/>
      <c r="Y389" s="82"/>
      <c r="AB389" s="82"/>
      <c r="AE389" s="82"/>
      <c r="AH389" s="82"/>
      <c r="AK389" s="82"/>
      <c r="AN389" s="82"/>
      <c r="AQ389" s="82"/>
      <c r="AR389" s="82"/>
    </row>
    <row r="390" ht="15.75" customHeight="1">
      <c r="A390" s="218"/>
      <c r="B390" s="189"/>
      <c r="C390" s="189"/>
      <c r="D390" s="189"/>
      <c r="E390" s="189"/>
      <c r="F390" s="49"/>
      <c r="Y390" s="82"/>
      <c r="AB390" s="82"/>
      <c r="AE390" s="82"/>
      <c r="AH390" s="82"/>
      <c r="AK390" s="82"/>
      <c r="AN390" s="82"/>
      <c r="AQ390" s="82"/>
      <c r="AR390" s="82"/>
    </row>
    <row r="391" ht="15.75" customHeight="1">
      <c r="A391" s="218"/>
      <c r="B391" s="189"/>
      <c r="C391" s="189"/>
      <c r="D391" s="189"/>
      <c r="E391" s="189"/>
      <c r="F391" s="49"/>
      <c r="Y391" s="82"/>
      <c r="AB391" s="82"/>
      <c r="AE391" s="82"/>
      <c r="AH391" s="82"/>
      <c r="AK391" s="82"/>
      <c r="AN391" s="82"/>
      <c r="AQ391" s="82"/>
      <c r="AR391" s="82"/>
    </row>
    <row r="392" ht="15.75" customHeight="1">
      <c r="A392" s="218"/>
      <c r="B392" s="189"/>
      <c r="C392" s="189"/>
      <c r="D392" s="189"/>
      <c r="E392" s="189"/>
      <c r="F392" s="49"/>
      <c r="Y392" s="82"/>
      <c r="AB392" s="82"/>
      <c r="AE392" s="82"/>
      <c r="AH392" s="82"/>
      <c r="AK392" s="82"/>
      <c r="AN392" s="82"/>
      <c r="AQ392" s="82"/>
      <c r="AR392" s="82"/>
    </row>
    <row r="393" ht="15.75" customHeight="1">
      <c r="A393" s="218"/>
      <c r="B393" s="189"/>
      <c r="C393" s="189"/>
      <c r="D393" s="189"/>
      <c r="E393" s="189"/>
      <c r="F393" s="49"/>
      <c r="Y393" s="82"/>
      <c r="AB393" s="82"/>
      <c r="AE393" s="82"/>
      <c r="AH393" s="82"/>
      <c r="AK393" s="82"/>
      <c r="AN393" s="82"/>
      <c r="AQ393" s="82"/>
      <c r="AR393" s="82"/>
    </row>
    <row r="394" ht="15.75" customHeight="1">
      <c r="A394" s="218"/>
      <c r="B394" s="189"/>
      <c r="C394" s="189"/>
      <c r="D394" s="189"/>
      <c r="E394" s="189"/>
      <c r="F394" s="49"/>
      <c r="Y394" s="82"/>
      <c r="AB394" s="82"/>
      <c r="AE394" s="82"/>
      <c r="AH394" s="82"/>
      <c r="AK394" s="82"/>
      <c r="AN394" s="82"/>
      <c r="AQ394" s="82"/>
      <c r="AR394" s="82"/>
    </row>
    <row r="395" ht="15.75" customHeight="1">
      <c r="A395" s="218"/>
      <c r="B395" s="189"/>
      <c r="C395" s="189"/>
      <c r="D395" s="189"/>
      <c r="E395" s="189"/>
      <c r="F395" s="49"/>
      <c r="Y395" s="82"/>
      <c r="AB395" s="82"/>
      <c r="AE395" s="82"/>
      <c r="AH395" s="82"/>
      <c r="AK395" s="82"/>
      <c r="AN395" s="82"/>
      <c r="AQ395" s="82"/>
      <c r="AR395" s="82"/>
    </row>
    <row r="396" ht="15.75" customHeight="1">
      <c r="A396" s="218"/>
      <c r="B396" s="189"/>
      <c r="C396" s="189"/>
      <c r="D396" s="189"/>
      <c r="E396" s="189"/>
      <c r="F396" s="49"/>
      <c r="Y396" s="82"/>
      <c r="AB396" s="82"/>
      <c r="AE396" s="82"/>
      <c r="AH396" s="82"/>
      <c r="AK396" s="82"/>
      <c r="AN396" s="82"/>
      <c r="AQ396" s="82"/>
      <c r="AR396" s="82"/>
    </row>
    <row r="397" ht="15.75" customHeight="1">
      <c r="A397" s="218"/>
      <c r="B397" s="189"/>
      <c r="C397" s="189"/>
      <c r="D397" s="189"/>
      <c r="E397" s="189"/>
      <c r="F397" s="49"/>
      <c r="Y397" s="82"/>
      <c r="AB397" s="82"/>
      <c r="AE397" s="82"/>
      <c r="AH397" s="82"/>
      <c r="AK397" s="82"/>
      <c r="AN397" s="82"/>
      <c r="AQ397" s="82"/>
      <c r="AR397" s="82"/>
    </row>
    <row r="398" ht="15.75" customHeight="1">
      <c r="A398" s="218"/>
      <c r="B398" s="189"/>
      <c r="C398" s="189"/>
      <c r="D398" s="189"/>
      <c r="E398" s="189"/>
      <c r="F398" s="49"/>
      <c r="Y398" s="82"/>
      <c r="AB398" s="82"/>
      <c r="AE398" s="82"/>
      <c r="AH398" s="82"/>
      <c r="AK398" s="82"/>
      <c r="AN398" s="82"/>
      <c r="AQ398" s="82"/>
      <c r="AR398" s="82"/>
    </row>
    <row r="399" ht="15.75" customHeight="1">
      <c r="A399" s="218"/>
      <c r="B399" s="189"/>
      <c r="C399" s="189"/>
      <c r="D399" s="189"/>
      <c r="E399" s="189"/>
      <c r="F399" s="49"/>
      <c r="Y399" s="82"/>
      <c r="AB399" s="82"/>
      <c r="AE399" s="82"/>
      <c r="AH399" s="82"/>
      <c r="AK399" s="82"/>
      <c r="AN399" s="82"/>
      <c r="AQ399" s="82"/>
      <c r="AR399" s="82"/>
    </row>
    <row r="400" ht="15.75" customHeight="1">
      <c r="A400" s="218"/>
      <c r="B400" s="189"/>
      <c r="C400" s="189"/>
      <c r="D400" s="189"/>
      <c r="E400" s="189"/>
      <c r="F400" s="49"/>
      <c r="Y400" s="82"/>
      <c r="AB400" s="82"/>
      <c r="AE400" s="82"/>
      <c r="AH400" s="82"/>
      <c r="AK400" s="82"/>
      <c r="AN400" s="82"/>
      <c r="AQ400" s="82"/>
      <c r="AR400" s="82"/>
    </row>
    <row r="401" ht="15.75" customHeight="1">
      <c r="A401" s="218"/>
      <c r="B401" s="189"/>
      <c r="C401" s="189"/>
      <c r="D401" s="189"/>
      <c r="E401" s="189"/>
      <c r="F401" s="49"/>
      <c r="Y401" s="82"/>
      <c r="AB401" s="82"/>
      <c r="AE401" s="82"/>
      <c r="AH401" s="82"/>
      <c r="AK401" s="82"/>
      <c r="AN401" s="82"/>
      <c r="AQ401" s="82"/>
      <c r="AR401" s="82"/>
    </row>
    <row r="402" ht="15.75" customHeight="1">
      <c r="A402" s="218"/>
      <c r="B402" s="189"/>
      <c r="C402" s="189"/>
      <c r="D402" s="189"/>
      <c r="E402" s="189"/>
      <c r="F402" s="49"/>
      <c r="Y402" s="82"/>
      <c r="AB402" s="82"/>
      <c r="AE402" s="82"/>
      <c r="AH402" s="82"/>
      <c r="AK402" s="82"/>
      <c r="AN402" s="82"/>
      <c r="AQ402" s="82"/>
      <c r="AR402" s="82"/>
    </row>
    <row r="403" ht="15.75" customHeight="1">
      <c r="A403" s="218"/>
      <c r="B403" s="189"/>
      <c r="C403" s="189"/>
      <c r="D403" s="189"/>
      <c r="E403" s="189"/>
      <c r="F403" s="49"/>
      <c r="Y403" s="82"/>
      <c r="AB403" s="82"/>
      <c r="AE403" s="82"/>
      <c r="AH403" s="82"/>
      <c r="AK403" s="82"/>
      <c r="AN403" s="82"/>
      <c r="AQ403" s="82"/>
      <c r="AR403" s="82"/>
    </row>
    <row r="404" ht="15.75" customHeight="1">
      <c r="A404" s="218"/>
      <c r="B404" s="189"/>
      <c r="C404" s="189"/>
      <c r="D404" s="189"/>
      <c r="E404" s="189"/>
      <c r="F404" s="49"/>
      <c r="Y404" s="82"/>
      <c r="AB404" s="82"/>
      <c r="AE404" s="82"/>
      <c r="AH404" s="82"/>
      <c r="AK404" s="82"/>
      <c r="AN404" s="82"/>
      <c r="AQ404" s="82"/>
      <c r="AR404" s="82"/>
    </row>
    <row r="405" ht="15.75" customHeight="1">
      <c r="A405" s="218"/>
      <c r="B405" s="189"/>
      <c r="C405" s="189"/>
      <c r="D405" s="189"/>
      <c r="E405" s="189"/>
      <c r="F405" s="49"/>
      <c r="Y405" s="82"/>
      <c r="AB405" s="82"/>
      <c r="AE405" s="82"/>
      <c r="AH405" s="82"/>
      <c r="AK405" s="82"/>
      <c r="AN405" s="82"/>
      <c r="AQ405" s="82"/>
      <c r="AR405" s="82"/>
    </row>
    <row r="406" ht="15.75" customHeight="1">
      <c r="A406" s="218"/>
      <c r="B406" s="189"/>
      <c r="C406" s="189"/>
      <c r="D406" s="189"/>
      <c r="E406" s="189"/>
      <c r="F406" s="49"/>
      <c r="Y406" s="82"/>
      <c r="AB406" s="82"/>
      <c r="AE406" s="82"/>
      <c r="AH406" s="82"/>
      <c r="AK406" s="82"/>
      <c r="AN406" s="82"/>
      <c r="AQ406" s="82"/>
      <c r="AR406" s="82"/>
    </row>
    <row r="407" ht="15.75" customHeight="1">
      <c r="A407" s="218"/>
      <c r="B407" s="189"/>
      <c r="C407" s="189"/>
      <c r="D407" s="189"/>
      <c r="E407" s="189"/>
      <c r="F407" s="49"/>
      <c r="Y407" s="82"/>
      <c r="AB407" s="82"/>
      <c r="AE407" s="82"/>
      <c r="AH407" s="82"/>
      <c r="AK407" s="82"/>
      <c r="AN407" s="82"/>
      <c r="AQ407" s="82"/>
      <c r="AR407" s="82"/>
    </row>
    <row r="408" ht="15.75" customHeight="1">
      <c r="A408" s="218"/>
      <c r="B408" s="189"/>
      <c r="C408" s="189"/>
      <c r="D408" s="189"/>
      <c r="E408" s="189"/>
      <c r="F408" s="49"/>
      <c r="Y408" s="82"/>
      <c r="AB408" s="82"/>
      <c r="AE408" s="82"/>
      <c r="AH408" s="82"/>
      <c r="AK408" s="82"/>
      <c r="AN408" s="82"/>
      <c r="AQ408" s="82"/>
      <c r="AR408" s="82"/>
    </row>
    <row r="409" ht="15.75" customHeight="1">
      <c r="A409" s="218"/>
      <c r="B409" s="189"/>
      <c r="C409" s="189"/>
      <c r="D409" s="189"/>
      <c r="E409" s="189"/>
      <c r="F409" s="49"/>
      <c r="Y409" s="82"/>
      <c r="AB409" s="82"/>
      <c r="AE409" s="82"/>
      <c r="AH409" s="82"/>
      <c r="AK409" s="82"/>
      <c r="AN409" s="82"/>
      <c r="AQ409" s="82"/>
      <c r="AR409" s="82"/>
    </row>
    <row r="410" ht="15.75" customHeight="1">
      <c r="A410" s="218"/>
      <c r="B410" s="189"/>
      <c r="C410" s="189"/>
      <c r="D410" s="189"/>
      <c r="E410" s="189"/>
      <c r="F410" s="49"/>
      <c r="Y410" s="82"/>
      <c r="AB410" s="82"/>
      <c r="AE410" s="82"/>
      <c r="AH410" s="82"/>
      <c r="AK410" s="82"/>
      <c r="AN410" s="82"/>
      <c r="AQ410" s="82"/>
      <c r="AR410" s="82"/>
    </row>
    <row r="411" ht="15.75" customHeight="1">
      <c r="A411" s="218"/>
      <c r="B411" s="189"/>
      <c r="C411" s="189"/>
      <c r="D411" s="189"/>
      <c r="E411" s="189"/>
      <c r="F411" s="49"/>
      <c r="Y411" s="82"/>
      <c r="AB411" s="82"/>
      <c r="AE411" s="82"/>
      <c r="AH411" s="82"/>
      <c r="AK411" s="82"/>
      <c r="AN411" s="82"/>
      <c r="AQ411" s="82"/>
      <c r="AR411" s="82"/>
    </row>
    <row r="412" ht="15.75" customHeight="1">
      <c r="A412" s="218"/>
      <c r="B412" s="189"/>
      <c r="C412" s="189"/>
      <c r="D412" s="189"/>
      <c r="E412" s="189"/>
      <c r="F412" s="49"/>
      <c r="Y412" s="82"/>
      <c r="AB412" s="82"/>
      <c r="AE412" s="82"/>
      <c r="AH412" s="82"/>
      <c r="AK412" s="82"/>
      <c r="AN412" s="82"/>
      <c r="AQ412" s="82"/>
      <c r="AR412" s="82"/>
    </row>
    <row r="413" ht="15.75" customHeight="1">
      <c r="A413" s="218"/>
      <c r="B413" s="189"/>
      <c r="C413" s="189"/>
      <c r="D413" s="189"/>
      <c r="E413" s="189"/>
      <c r="F413" s="49"/>
      <c r="Y413" s="82"/>
      <c r="AB413" s="82"/>
      <c r="AE413" s="82"/>
      <c r="AH413" s="82"/>
      <c r="AK413" s="82"/>
      <c r="AN413" s="82"/>
      <c r="AQ413" s="82"/>
      <c r="AR413" s="82"/>
    </row>
    <row r="414" ht="15.75" customHeight="1">
      <c r="A414" s="218"/>
      <c r="B414" s="189"/>
      <c r="C414" s="189"/>
      <c r="D414" s="189"/>
      <c r="E414" s="189"/>
      <c r="F414" s="49"/>
      <c r="Y414" s="82"/>
      <c r="AB414" s="82"/>
      <c r="AE414" s="82"/>
      <c r="AH414" s="82"/>
      <c r="AK414" s="82"/>
      <c r="AN414" s="82"/>
      <c r="AQ414" s="82"/>
      <c r="AR414" s="82"/>
    </row>
    <row r="415" ht="15.75" customHeight="1">
      <c r="A415" s="218"/>
      <c r="B415" s="189"/>
      <c r="C415" s="189"/>
      <c r="D415" s="189"/>
      <c r="E415" s="189"/>
      <c r="F415" s="49"/>
      <c r="Y415" s="82"/>
      <c r="AB415" s="82"/>
      <c r="AE415" s="82"/>
      <c r="AH415" s="82"/>
      <c r="AK415" s="82"/>
      <c r="AN415" s="82"/>
      <c r="AQ415" s="82"/>
      <c r="AR415" s="82"/>
    </row>
    <row r="416" ht="15.75" customHeight="1">
      <c r="A416" s="218"/>
      <c r="B416" s="189"/>
      <c r="C416" s="189"/>
      <c r="D416" s="189"/>
      <c r="E416" s="189"/>
      <c r="F416" s="49"/>
      <c r="Y416" s="82"/>
      <c r="AB416" s="82"/>
      <c r="AE416" s="82"/>
      <c r="AH416" s="82"/>
      <c r="AK416" s="82"/>
      <c r="AN416" s="82"/>
      <c r="AQ416" s="82"/>
      <c r="AR416" s="82"/>
    </row>
    <row r="417" ht="15.75" customHeight="1">
      <c r="A417" s="218"/>
      <c r="B417" s="189"/>
      <c r="C417" s="189"/>
      <c r="D417" s="189"/>
      <c r="E417" s="189"/>
      <c r="F417" s="49"/>
      <c r="Y417" s="82"/>
      <c r="AB417" s="82"/>
      <c r="AE417" s="82"/>
      <c r="AH417" s="82"/>
      <c r="AK417" s="82"/>
      <c r="AN417" s="82"/>
      <c r="AQ417" s="82"/>
      <c r="AR417" s="82"/>
    </row>
    <row r="418" ht="15.75" customHeight="1">
      <c r="A418" s="218"/>
      <c r="B418" s="189"/>
      <c r="C418" s="189"/>
      <c r="D418" s="189"/>
      <c r="E418" s="189"/>
      <c r="F418" s="49"/>
      <c r="Y418" s="82"/>
      <c r="AB418" s="82"/>
      <c r="AE418" s="82"/>
      <c r="AH418" s="82"/>
      <c r="AK418" s="82"/>
      <c r="AN418" s="82"/>
      <c r="AQ418" s="82"/>
      <c r="AR418" s="82"/>
    </row>
    <row r="419" ht="15.75" customHeight="1">
      <c r="A419" s="218"/>
      <c r="B419" s="189"/>
      <c r="C419" s="189"/>
      <c r="D419" s="189"/>
      <c r="E419" s="189"/>
      <c r="F419" s="49"/>
      <c r="Y419" s="82"/>
      <c r="AB419" s="82"/>
      <c r="AE419" s="82"/>
      <c r="AH419" s="82"/>
      <c r="AK419" s="82"/>
      <c r="AN419" s="82"/>
      <c r="AQ419" s="82"/>
      <c r="AR419" s="82"/>
    </row>
    <row r="420" ht="15.75" customHeight="1">
      <c r="A420" s="218"/>
      <c r="B420" s="189"/>
      <c r="C420" s="189"/>
      <c r="D420" s="189"/>
      <c r="E420" s="189"/>
      <c r="F420" s="49"/>
      <c r="Y420" s="82"/>
      <c r="AB420" s="82"/>
      <c r="AE420" s="82"/>
      <c r="AH420" s="82"/>
      <c r="AK420" s="82"/>
      <c r="AN420" s="82"/>
      <c r="AQ420" s="82"/>
      <c r="AR420" s="82"/>
    </row>
    <row r="421" ht="15.75" customHeight="1">
      <c r="A421" s="218"/>
      <c r="B421" s="189"/>
      <c r="C421" s="189"/>
      <c r="D421" s="189"/>
      <c r="E421" s="189"/>
      <c r="F421" s="49"/>
      <c r="Y421" s="82"/>
      <c r="AB421" s="82"/>
      <c r="AE421" s="82"/>
      <c r="AH421" s="82"/>
      <c r="AK421" s="82"/>
      <c r="AN421" s="82"/>
      <c r="AQ421" s="82"/>
      <c r="AR421" s="82"/>
    </row>
    <row r="422" ht="15.75" customHeight="1">
      <c r="A422" s="218"/>
      <c r="B422" s="189"/>
      <c r="C422" s="189"/>
      <c r="D422" s="189"/>
      <c r="E422" s="189"/>
      <c r="F422" s="49"/>
      <c r="Y422" s="82"/>
      <c r="AB422" s="82"/>
      <c r="AE422" s="82"/>
      <c r="AH422" s="82"/>
      <c r="AK422" s="82"/>
      <c r="AN422" s="82"/>
      <c r="AQ422" s="82"/>
      <c r="AR422" s="82"/>
    </row>
    <row r="423" ht="15.75" customHeight="1">
      <c r="A423" s="218"/>
      <c r="B423" s="189"/>
      <c r="C423" s="189"/>
      <c r="D423" s="189"/>
      <c r="E423" s="189"/>
      <c r="F423" s="49"/>
      <c r="Y423" s="82"/>
      <c r="AB423" s="82"/>
      <c r="AE423" s="82"/>
      <c r="AH423" s="82"/>
      <c r="AK423" s="82"/>
      <c r="AN423" s="82"/>
      <c r="AQ423" s="82"/>
      <c r="AR423" s="82"/>
    </row>
    <row r="424" ht="15.75" customHeight="1">
      <c r="A424" s="218"/>
      <c r="B424" s="189"/>
      <c r="C424" s="189"/>
      <c r="D424" s="189"/>
      <c r="E424" s="189"/>
      <c r="F424" s="49"/>
      <c r="Y424" s="82"/>
      <c r="AB424" s="82"/>
      <c r="AE424" s="82"/>
      <c r="AH424" s="82"/>
      <c r="AK424" s="82"/>
      <c r="AN424" s="82"/>
      <c r="AQ424" s="82"/>
      <c r="AR424" s="82"/>
    </row>
    <row r="425" ht="15.75" customHeight="1">
      <c r="A425" s="218"/>
      <c r="B425" s="189"/>
      <c r="C425" s="189"/>
      <c r="D425" s="189"/>
      <c r="E425" s="189"/>
      <c r="F425" s="49"/>
      <c r="Y425" s="82"/>
      <c r="AB425" s="82"/>
      <c r="AE425" s="82"/>
      <c r="AH425" s="82"/>
      <c r="AK425" s="82"/>
      <c r="AN425" s="82"/>
      <c r="AQ425" s="82"/>
      <c r="AR425" s="82"/>
    </row>
    <row r="426" ht="15.75" customHeight="1">
      <c r="A426" s="218"/>
      <c r="B426" s="189"/>
      <c r="C426" s="189"/>
      <c r="D426" s="189"/>
      <c r="E426" s="189"/>
      <c r="F426" s="49"/>
      <c r="Y426" s="82"/>
      <c r="AB426" s="82"/>
      <c r="AE426" s="82"/>
      <c r="AH426" s="82"/>
      <c r="AK426" s="82"/>
      <c r="AN426" s="82"/>
      <c r="AQ426" s="82"/>
      <c r="AR426" s="82"/>
    </row>
    <row r="427" ht="15.75" customHeight="1">
      <c r="A427" s="218"/>
      <c r="B427" s="189"/>
      <c r="C427" s="189"/>
      <c r="D427" s="189"/>
      <c r="E427" s="189"/>
      <c r="F427" s="49"/>
      <c r="Y427" s="82"/>
      <c r="AB427" s="82"/>
      <c r="AE427" s="82"/>
      <c r="AH427" s="82"/>
      <c r="AK427" s="82"/>
      <c r="AN427" s="82"/>
      <c r="AQ427" s="82"/>
      <c r="AR427" s="82"/>
    </row>
    <row r="428" ht="15.75" customHeight="1">
      <c r="A428" s="218"/>
      <c r="B428" s="189"/>
      <c r="C428" s="189"/>
      <c r="D428" s="189"/>
      <c r="E428" s="189"/>
      <c r="F428" s="49"/>
      <c r="Y428" s="82"/>
      <c r="AB428" s="82"/>
      <c r="AE428" s="82"/>
      <c r="AH428" s="82"/>
      <c r="AK428" s="82"/>
      <c r="AN428" s="82"/>
      <c r="AQ428" s="82"/>
      <c r="AR428" s="82"/>
    </row>
    <row r="429" ht="15.75" customHeight="1">
      <c r="A429" s="218"/>
      <c r="B429" s="189"/>
      <c r="C429" s="189"/>
      <c r="D429" s="189"/>
      <c r="E429" s="189"/>
      <c r="F429" s="49"/>
      <c r="Y429" s="82"/>
      <c r="AB429" s="82"/>
      <c r="AE429" s="82"/>
      <c r="AH429" s="82"/>
      <c r="AK429" s="82"/>
      <c r="AN429" s="82"/>
      <c r="AQ429" s="82"/>
      <c r="AR429" s="82"/>
    </row>
    <row r="430" ht="15.75" customHeight="1">
      <c r="A430" s="218"/>
      <c r="B430" s="189"/>
      <c r="C430" s="189"/>
      <c r="D430" s="189"/>
      <c r="E430" s="189"/>
      <c r="F430" s="49"/>
      <c r="Y430" s="82"/>
      <c r="AB430" s="82"/>
      <c r="AE430" s="82"/>
      <c r="AH430" s="82"/>
      <c r="AK430" s="82"/>
      <c r="AN430" s="82"/>
      <c r="AQ430" s="82"/>
      <c r="AR430" s="82"/>
    </row>
    <row r="431" ht="15.75" customHeight="1">
      <c r="A431" s="218"/>
      <c r="B431" s="189"/>
      <c r="C431" s="189"/>
      <c r="D431" s="189"/>
      <c r="E431" s="189"/>
      <c r="F431" s="49"/>
      <c r="Y431" s="82"/>
      <c r="AB431" s="82"/>
      <c r="AE431" s="82"/>
      <c r="AH431" s="82"/>
      <c r="AK431" s="82"/>
      <c r="AN431" s="82"/>
      <c r="AQ431" s="82"/>
      <c r="AR431" s="82"/>
    </row>
    <row r="432" ht="15.75" customHeight="1">
      <c r="A432" s="218"/>
      <c r="B432" s="189"/>
      <c r="C432" s="189"/>
      <c r="D432" s="189"/>
      <c r="E432" s="189"/>
      <c r="F432" s="49"/>
      <c r="Y432" s="82"/>
      <c r="AB432" s="82"/>
      <c r="AE432" s="82"/>
      <c r="AH432" s="82"/>
      <c r="AK432" s="82"/>
      <c r="AN432" s="82"/>
      <c r="AQ432" s="82"/>
      <c r="AR432" s="82"/>
    </row>
    <row r="433" ht="15.75" customHeight="1">
      <c r="A433" s="218"/>
      <c r="B433" s="189"/>
      <c r="C433" s="189"/>
      <c r="D433" s="189"/>
      <c r="E433" s="189"/>
      <c r="F433" s="49"/>
      <c r="Y433" s="82"/>
      <c r="AB433" s="82"/>
      <c r="AE433" s="82"/>
      <c r="AH433" s="82"/>
      <c r="AK433" s="82"/>
      <c r="AN433" s="82"/>
      <c r="AQ433" s="82"/>
      <c r="AR433" s="82"/>
    </row>
    <row r="434" ht="15.75" customHeight="1">
      <c r="A434" s="218"/>
      <c r="B434" s="189"/>
      <c r="C434" s="189"/>
      <c r="D434" s="189"/>
      <c r="E434" s="189"/>
      <c r="F434" s="49"/>
      <c r="Y434" s="82"/>
      <c r="AB434" s="82"/>
      <c r="AE434" s="82"/>
      <c r="AH434" s="82"/>
      <c r="AK434" s="82"/>
      <c r="AN434" s="82"/>
      <c r="AQ434" s="82"/>
      <c r="AR434" s="82"/>
    </row>
    <row r="435" ht="15.75" customHeight="1">
      <c r="A435" s="218"/>
      <c r="B435" s="189"/>
      <c r="C435" s="189"/>
      <c r="D435" s="189"/>
      <c r="E435" s="189"/>
      <c r="F435" s="49"/>
      <c r="Y435" s="82"/>
      <c r="AB435" s="82"/>
      <c r="AE435" s="82"/>
      <c r="AH435" s="82"/>
      <c r="AK435" s="82"/>
      <c r="AN435" s="82"/>
      <c r="AQ435" s="82"/>
      <c r="AR435" s="82"/>
    </row>
    <row r="436" ht="15.75" customHeight="1">
      <c r="A436" s="218"/>
      <c r="B436" s="189"/>
      <c r="C436" s="189"/>
      <c r="D436" s="189"/>
      <c r="E436" s="189"/>
      <c r="F436" s="49"/>
      <c r="Y436" s="82"/>
      <c r="AB436" s="82"/>
      <c r="AE436" s="82"/>
      <c r="AH436" s="82"/>
      <c r="AK436" s="82"/>
      <c r="AN436" s="82"/>
      <c r="AQ436" s="82"/>
      <c r="AR436" s="82"/>
    </row>
    <row r="437" ht="15.75" customHeight="1">
      <c r="A437" s="218"/>
      <c r="B437" s="189"/>
      <c r="C437" s="189"/>
      <c r="D437" s="189"/>
      <c r="E437" s="189"/>
      <c r="F437" s="49"/>
      <c r="Y437" s="82"/>
      <c r="AB437" s="82"/>
      <c r="AE437" s="82"/>
      <c r="AH437" s="82"/>
      <c r="AK437" s="82"/>
      <c r="AN437" s="82"/>
      <c r="AQ437" s="82"/>
      <c r="AR437" s="82"/>
    </row>
    <row r="438" ht="15.75" customHeight="1">
      <c r="A438" s="218"/>
      <c r="B438" s="189"/>
      <c r="C438" s="189"/>
      <c r="D438" s="189"/>
      <c r="E438" s="189"/>
      <c r="F438" s="49"/>
      <c r="Y438" s="82"/>
      <c r="AB438" s="82"/>
      <c r="AE438" s="82"/>
      <c r="AH438" s="82"/>
      <c r="AK438" s="82"/>
      <c r="AN438" s="82"/>
      <c r="AQ438" s="82"/>
      <c r="AR438" s="82"/>
    </row>
    <row r="439" ht="15.75" customHeight="1">
      <c r="A439" s="218"/>
      <c r="B439" s="189"/>
      <c r="C439" s="189"/>
      <c r="D439" s="189"/>
      <c r="E439" s="189"/>
      <c r="F439" s="49"/>
      <c r="Y439" s="82"/>
      <c r="AB439" s="82"/>
      <c r="AE439" s="82"/>
      <c r="AH439" s="82"/>
      <c r="AK439" s="82"/>
      <c r="AN439" s="82"/>
      <c r="AQ439" s="82"/>
      <c r="AR439" s="82"/>
    </row>
    <row r="440" ht="15.75" customHeight="1">
      <c r="A440" s="218"/>
      <c r="B440" s="189"/>
      <c r="C440" s="189"/>
      <c r="D440" s="189"/>
      <c r="E440" s="189"/>
      <c r="F440" s="49"/>
      <c r="Y440" s="82"/>
      <c r="AB440" s="82"/>
      <c r="AE440" s="82"/>
      <c r="AH440" s="82"/>
      <c r="AK440" s="82"/>
      <c r="AN440" s="82"/>
      <c r="AQ440" s="82"/>
      <c r="AR440" s="82"/>
    </row>
    <row r="441" ht="15.75" customHeight="1">
      <c r="A441" s="218"/>
      <c r="B441" s="189"/>
      <c r="C441" s="189"/>
      <c r="D441" s="189"/>
      <c r="E441" s="189"/>
      <c r="F441" s="49"/>
      <c r="Y441" s="82"/>
      <c r="AB441" s="82"/>
      <c r="AE441" s="82"/>
      <c r="AH441" s="82"/>
      <c r="AK441" s="82"/>
      <c r="AN441" s="82"/>
      <c r="AQ441" s="82"/>
      <c r="AR441" s="82"/>
    </row>
    <row r="442" ht="15.75" customHeight="1">
      <c r="A442" s="218"/>
      <c r="B442" s="189"/>
      <c r="C442" s="189"/>
      <c r="D442" s="189"/>
      <c r="E442" s="189"/>
      <c r="F442" s="49"/>
      <c r="Y442" s="82"/>
      <c r="AB442" s="82"/>
      <c r="AE442" s="82"/>
      <c r="AH442" s="82"/>
      <c r="AK442" s="82"/>
      <c r="AN442" s="82"/>
      <c r="AQ442" s="82"/>
      <c r="AR442" s="82"/>
    </row>
    <row r="443" ht="15.75" customHeight="1">
      <c r="A443" s="218"/>
      <c r="B443" s="189"/>
      <c r="C443" s="189"/>
      <c r="D443" s="189"/>
      <c r="E443" s="189"/>
      <c r="F443" s="49"/>
      <c r="Y443" s="82"/>
      <c r="AB443" s="82"/>
      <c r="AE443" s="82"/>
      <c r="AH443" s="82"/>
      <c r="AK443" s="82"/>
      <c r="AN443" s="82"/>
      <c r="AQ443" s="82"/>
      <c r="AR443" s="82"/>
    </row>
    <row r="444" ht="15.75" customHeight="1">
      <c r="F444" s="49"/>
      <c r="Y444" s="82"/>
      <c r="AB444" s="82"/>
      <c r="AE444" s="82"/>
      <c r="AH444" s="82"/>
      <c r="AK444" s="82"/>
      <c r="AN444" s="82"/>
      <c r="AQ444" s="82"/>
      <c r="AR444" s="82"/>
    </row>
    <row r="445" ht="15.75" customHeight="1">
      <c r="F445" s="49"/>
      <c r="Y445" s="82"/>
      <c r="AB445" s="82"/>
      <c r="AE445" s="82"/>
      <c r="AH445" s="82"/>
      <c r="AK445" s="82"/>
      <c r="AN445" s="82"/>
      <c r="AQ445" s="82"/>
      <c r="AR445" s="82"/>
    </row>
    <row r="446" ht="15.75" customHeight="1">
      <c r="F446" s="49"/>
      <c r="Y446" s="82"/>
      <c r="AB446" s="82"/>
      <c r="AE446" s="82"/>
      <c r="AH446" s="82"/>
      <c r="AK446" s="82"/>
      <c r="AN446" s="82"/>
      <c r="AQ446" s="82"/>
      <c r="AR446" s="82"/>
    </row>
    <row r="447" ht="15.75" customHeight="1">
      <c r="F447" s="49"/>
      <c r="Y447" s="82"/>
      <c r="AB447" s="82"/>
      <c r="AE447" s="82"/>
      <c r="AH447" s="82"/>
      <c r="AK447" s="82"/>
      <c r="AN447" s="82"/>
      <c r="AQ447" s="82"/>
      <c r="AR447" s="82"/>
    </row>
    <row r="448" ht="15.75" customHeight="1">
      <c r="F448" s="49"/>
      <c r="Y448" s="82"/>
      <c r="AB448" s="82"/>
      <c r="AE448" s="82"/>
      <c r="AH448" s="82"/>
      <c r="AK448" s="82"/>
      <c r="AN448" s="82"/>
      <c r="AQ448" s="82"/>
      <c r="AR448" s="82"/>
    </row>
    <row r="449" ht="15.75" customHeight="1">
      <c r="F449" s="49"/>
      <c r="Y449" s="82"/>
      <c r="AB449" s="82"/>
      <c r="AE449" s="82"/>
      <c r="AH449" s="82"/>
      <c r="AK449" s="82"/>
      <c r="AN449" s="82"/>
      <c r="AQ449" s="82"/>
      <c r="AR449" s="82"/>
    </row>
    <row r="450" ht="15.75" customHeight="1">
      <c r="F450" s="49"/>
      <c r="Y450" s="82"/>
      <c r="AB450" s="82"/>
      <c r="AE450" s="82"/>
      <c r="AH450" s="82"/>
      <c r="AK450" s="82"/>
      <c r="AN450" s="82"/>
      <c r="AQ450" s="82"/>
      <c r="AR450" s="82"/>
    </row>
    <row r="451" ht="15.75" customHeight="1">
      <c r="F451" s="49"/>
      <c r="Y451" s="82"/>
      <c r="AB451" s="82"/>
      <c r="AE451" s="82"/>
      <c r="AH451" s="82"/>
      <c r="AK451" s="82"/>
      <c r="AN451" s="82"/>
      <c r="AQ451" s="82"/>
      <c r="AR451" s="82"/>
    </row>
    <row r="452" ht="15.75" customHeight="1">
      <c r="F452" s="49"/>
      <c r="Y452" s="82"/>
      <c r="AB452" s="82"/>
      <c r="AE452" s="82"/>
      <c r="AH452" s="82"/>
      <c r="AK452" s="82"/>
      <c r="AN452" s="82"/>
      <c r="AQ452" s="82"/>
      <c r="AR452" s="82"/>
    </row>
    <row r="453" ht="15.75" customHeight="1">
      <c r="F453" s="49"/>
      <c r="Y453" s="82"/>
      <c r="AB453" s="82"/>
      <c r="AE453" s="82"/>
      <c r="AH453" s="82"/>
      <c r="AK453" s="82"/>
      <c r="AN453" s="82"/>
      <c r="AQ453" s="82"/>
      <c r="AR453" s="82"/>
    </row>
    <row r="454" ht="15.75" customHeight="1">
      <c r="F454" s="49"/>
      <c r="Y454" s="82"/>
      <c r="AB454" s="82"/>
      <c r="AE454" s="82"/>
      <c r="AH454" s="82"/>
      <c r="AK454" s="82"/>
      <c r="AN454" s="82"/>
      <c r="AQ454" s="82"/>
      <c r="AR454" s="82"/>
    </row>
    <row r="455" ht="15.75" customHeight="1">
      <c r="F455" s="49"/>
      <c r="Y455" s="82"/>
      <c r="AB455" s="82"/>
      <c r="AE455" s="82"/>
      <c r="AH455" s="82"/>
      <c r="AK455" s="82"/>
      <c r="AN455" s="82"/>
      <c r="AQ455" s="82"/>
      <c r="AR455" s="82"/>
    </row>
    <row r="456" ht="15.75" customHeight="1">
      <c r="F456" s="49"/>
      <c r="Y456" s="82"/>
      <c r="AB456" s="82"/>
      <c r="AE456" s="82"/>
      <c r="AH456" s="82"/>
      <c r="AK456" s="82"/>
      <c r="AN456" s="82"/>
      <c r="AQ456" s="82"/>
      <c r="AR456" s="82"/>
    </row>
    <row r="457" ht="15.75" customHeight="1">
      <c r="F457" s="49"/>
      <c r="Y457" s="82"/>
      <c r="AB457" s="82"/>
      <c r="AE457" s="82"/>
      <c r="AH457" s="82"/>
      <c r="AK457" s="82"/>
      <c r="AN457" s="82"/>
      <c r="AQ457" s="82"/>
      <c r="AR457" s="82"/>
    </row>
    <row r="458" ht="15.75" customHeight="1">
      <c r="F458" s="49"/>
      <c r="Y458" s="82"/>
      <c r="AB458" s="82"/>
      <c r="AE458" s="82"/>
      <c r="AH458" s="82"/>
      <c r="AK458" s="82"/>
      <c r="AN458" s="82"/>
      <c r="AQ458" s="82"/>
      <c r="AR458" s="82"/>
    </row>
    <row r="459" ht="15.75" customHeight="1">
      <c r="F459" s="49"/>
      <c r="Y459" s="82"/>
      <c r="AB459" s="82"/>
      <c r="AE459" s="82"/>
      <c r="AH459" s="82"/>
      <c r="AK459" s="82"/>
      <c r="AN459" s="82"/>
      <c r="AQ459" s="82"/>
      <c r="AR459" s="82"/>
    </row>
    <row r="460" ht="15.75" customHeight="1">
      <c r="F460" s="49"/>
      <c r="Y460" s="82"/>
      <c r="AB460" s="82"/>
      <c r="AE460" s="82"/>
      <c r="AH460" s="82"/>
      <c r="AK460" s="82"/>
      <c r="AN460" s="82"/>
      <c r="AQ460" s="82"/>
      <c r="AR460" s="82"/>
    </row>
    <row r="461" ht="15.75" customHeight="1">
      <c r="F461" s="49"/>
      <c r="Y461" s="82"/>
      <c r="AB461" s="82"/>
      <c r="AE461" s="82"/>
      <c r="AH461" s="82"/>
      <c r="AK461" s="82"/>
      <c r="AN461" s="82"/>
      <c r="AQ461" s="82"/>
      <c r="AR461" s="82"/>
    </row>
    <row r="462" ht="15.75" customHeight="1">
      <c r="F462" s="49"/>
      <c r="Y462" s="82"/>
      <c r="AB462" s="82"/>
      <c r="AE462" s="82"/>
      <c r="AH462" s="82"/>
      <c r="AK462" s="82"/>
      <c r="AN462" s="82"/>
      <c r="AQ462" s="82"/>
      <c r="AR462" s="82"/>
    </row>
    <row r="463" ht="15.75" customHeight="1">
      <c r="F463" s="49"/>
      <c r="Y463" s="82"/>
      <c r="AB463" s="82"/>
      <c r="AE463" s="82"/>
      <c r="AH463" s="82"/>
      <c r="AK463" s="82"/>
      <c r="AN463" s="82"/>
      <c r="AQ463" s="82"/>
      <c r="AR463" s="82"/>
    </row>
    <row r="464" ht="15.75" customHeight="1">
      <c r="F464" s="49"/>
      <c r="Y464" s="82"/>
      <c r="AB464" s="82"/>
      <c r="AE464" s="82"/>
      <c r="AH464" s="82"/>
      <c r="AK464" s="82"/>
      <c r="AN464" s="82"/>
      <c r="AQ464" s="82"/>
      <c r="AR464" s="82"/>
    </row>
    <row r="465" ht="15.75" customHeight="1">
      <c r="F465" s="49"/>
      <c r="Y465" s="82"/>
      <c r="AB465" s="82"/>
      <c r="AE465" s="82"/>
      <c r="AH465" s="82"/>
      <c r="AK465" s="82"/>
      <c r="AN465" s="82"/>
      <c r="AQ465" s="82"/>
      <c r="AR465" s="82"/>
    </row>
    <row r="466" ht="15.75" customHeight="1">
      <c r="F466" s="49"/>
      <c r="Y466" s="82"/>
      <c r="AB466" s="82"/>
      <c r="AE466" s="82"/>
      <c r="AH466" s="82"/>
      <c r="AK466" s="82"/>
      <c r="AN466" s="82"/>
      <c r="AQ466" s="82"/>
      <c r="AR466" s="82"/>
    </row>
    <row r="467" ht="15.75" customHeight="1">
      <c r="F467" s="49"/>
      <c r="Y467" s="82"/>
      <c r="AB467" s="82"/>
      <c r="AE467" s="82"/>
      <c r="AH467" s="82"/>
      <c r="AK467" s="82"/>
      <c r="AN467" s="82"/>
      <c r="AQ467" s="82"/>
      <c r="AR467" s="82"/>
    </row>
    <row r="468" ht="15.75" customHeight="1">
      <c r="F468" s="49"/>
      <c r="Y468" s="82"/>
      <c r="AB468" s="82"/>
      <c r="AE468" s="82"/>
      <c r="AH468" s="82"/>
      <c r="AK468" s="82"/>
      <c r="AN468" s="82"/>
      <c r="AQ468" s="82"/>
      <c r="AR468" s="82"/>
    </row>
    <row r="469" ht="15.75" customHeight="1">
      <c r="F469" s="49"/>
      <c r="Y469" s="82"/>
      <c r="AB469" s="82"/>
      <c r="AE469" s="82"/>
      <c r="AH469" s="82"/>
      <c r="AK469" s="82"/>
      <c r="AN469" s="82"/>
      <c r="AQ469" s="82"/>
      <c r="AR469" s="82"/>
    </row>
    <row r="470" ht="15.75" customHeight="1">
      <c r="F470" s="49"/>
      <c r="Y470" s="82"/>
      <c r="AB470" s="82"/>
      <c r="AE470" s="82"/>
      <c r="AH470" s="82"/>
      <c r="AK470" s="82"/>
      <c r="AN470" s="82"/>
      <c r="AQ470" s="82"/>
      <c r="AR470" s="82"/>
    </row>
    <row r="471" ht="15.75" customHeight="1">
      <c r="F471" s="49"/>
      <c r="Y471" s="82"/>
      <c r="AB471" s="82"/>
      <c r="AE471" s="82"/>
      <c r="AH471" s="82"/>
      <c r="AK471" s="82"/>
      <c r="AN471" s="82"/>
      <c r="AQ471" s="82"/>
      <c r="AR471" s="82"/>
    </row>
    <row r="472" ht="15.75" customHeight="1">
      <c r="F472" s="49"/>
      <c r="Y472" s="82"/>
      <c r="AB472" s="82"/>
      <c r="AE472" s="82"/>
      <c r="AH472" s="82"/>
      <c r="AK472" s="82"/>
      <c r="AN472" s="82"/>
      <c r="AQ472" s="82"/>
      <c r="AR472" s="82"/>
    </row>
    <row r="473" ht="15.75" customHeight="1">
      <c r="F473" s="49"/>
      <c r="Y473" s="82"/>
      <c r="AB473" s="82"/>
      <c r="AE473" s="82"/>
      <c r="AH473" s="82"/>
      <c r="AK473" s="82"/>
      <c r="AN473" s="82"/>
      <c r="AQ473" s="82"/>
      <c r="AR473" s="82"/>
    </row>
    <row r="474" ht="15.75" customHeight="1">
      <c r="F474" s="49"/>
      <c r="Y474" s="82"/>
      <c r="AB474" s="82"/>
      <c r="AE474" s="82"/>
      <c r="AH474" s="82"/>
      <c r="AK474" s="82"/>
      <c r="AN474" s="82"/>
      <c r="AQ474" s="82"/>
      <c r="AR474" s="82"/>
    </row>
    <row r="475" ht="15.75" customHeight="1">
      <c r="F475" s="49"/>
      <c r="Y475" s="82"/>
      <c r="AB475" s="82"/>
      <c r="AE475" s="82"/>
      <c r="AH475" s="82"/>
      <c r="AK475" s="82"/>
      <c r="AN475" s="82"/>
      <c r="AQ475" s="82"/>
      <c r="AR475" s="82"/>
    </row>
    <row r="476" ht="15.75" customHeight="1">
      <c r="F476" s="49"/>
      <c r="Y476" s="82"/>
      <c r="AB476" s="82"/>
      <c r="AE476" s="82"/>
      <c r="AH476" s="82"/>
      <c r="AK476" s="82"/>
      <c r="AN476" s="82"/>
      <c r="AQ476" s="82"/>
      <c r="AR476" s="82"/>
    </row>
    <row r="477" ht="15.75" customHeight="1">
      <c r="F477" s="49"/>
      <c r="Y477" s="82"/>
      <c r="AB477" s="82"/>
      <c r="AE477" s="82"/>
      <c r="AH477" s="82"/>
      <c r="AK477" s="82"/>
      <c r="AN477" s="82"/>
      <c r="AQ477" s="82"/>
      <c r="AR477" s="82"/>
    </row>
    <row r="478" ht="15.75" customHeight="1">
      <c r="F478" s="49"/>
      <c r="Y478" s="82"/>
      <c r="AB478" s="82"/>
      <c r="AE478" s="82"/>
      <c r="AH478" s="82"/>
      <c r="AK478" s="82"/>
      <c r="AN478" s="82"/>
      <c r="AQ478" s="82"/>
      <c r="AR478" s="82"/>
    </row>
    <row r="479" ht="15.75" customHeight="1">
      <c r="F479" s="49"/>
      <c r="Y479" s="82"/>
      <c r="AB479" s="82"/>
      <c r="AE479" s="82"/>
      <c r="AH479" s="82"/>
      <c r="AK479" s="82"/>
      <c r="AN479" s="82"/>
      <c r="AQ479" s="82"/>
      <c r="AR479" s="82"/>
    </row>
    <row r="480" ht="15.75" customHeight="1">
      <c r="F480" s="49"/>
      <c r="Y480" s="82"/>
      <c r="AB480" s="82"/>
      <c r="AE480" s="82"/>
      <c r="AH480" s="82"/>
      <c r="AK480" s="82"/>
      <c r="AN480" s="82"/>
      <c r="AQ480" s="82"/>
      <c r="AR480" s="82"/>
    </row>
    <row r="481" ht="15.75" customHeight="1">
      <c r="F481" s="49"/>
      <c r="Y481" s="82"/>
      <c r="AB481" s="82"/>
      <c r="AE481" s="82"/>
      <c r="AH481" s="82"/>
      <c r="AK481" s="82"/>
      <c r="AN481" s="82"/>
      <c r="AQ481" s="82"/>
      <c r="AR481" s="82"/>
    </row>
    <row r="482" ht="15.75" customHeight="1">
      <c r="F482" s="49"/>
      <c r="Y482" s="82"/>
      <c r="AB482" s="82"/>
      <c r="AE482" s="82"/>
      <c r="AH482" s="82"/>
      <c r="AK482" s="82"/>
      <c r="AN482" s="82"/>
      <c r="AQ482" s="82"/>
      <c r="AR482" s="82"/>
    </row>
    <row r="483" ht="15.75" customHeight="1">
      <c r="F483" s="49"/>
      <c r="Y483" s="82"/>
      <c r="AB483" s="82"/>
      <c r="AE483" s="82"/>
      <c r="AH483" s="82"/>
      <c r="AK483" s="82"/>
      <c r="AN483" s="82"/>
      <c r="AQ483" s="82"/>
      <c r="AR483" s="82"/>
    </row>
    <row r="484" ht="15.75" customHeight="1">
      <c r="F484" s="49"/>
      <c r="Y484" s="82"/>
      <c r="AB484" s="82"/>
      <c r="AE484" s="82"/>
      <c r="AH484" s="82"/>
      <c r="AK484" s="82"/>
      <c r="AN484" s="82"/>
      <c r="AQ484" s="82"/>
      <c r="AR484" s="82"/>
    </row>
    <row r="485" ht="15.75" customHeight="1">
      <c r="F485" s="49"/>
      <c r="Y485" s="82"/>
      <c r="AB485" s="82"/>
      <c r="AE485" s="82"/>
      <c r="AH485" s="82"/>
      <c r="AK485" s="82"/>
      <c r="AN485" s="82"/>
      <c r="AQ485" s="82"/>
      <c r="AR485" s="82"/>
    </row>
    <row r="486" ht="15.75" customHeight="1">
      <c r="F486" s="49"/>
      <c r="Y486" s="82"/>
      <c r="AB486" s="82"/>
      <c r="AE486" s="82"/>
      <c r="AH486" s="82"/>
      <c r="AK486" s="82"/>
      <c r="AN486" s="82"/>
      <c r="AQ486" s="82"/>
      <c r="AR486" s="82"/>
    </row>
    <row r="487" ht="15.75" customHeight="1">
      <c r="F487" s="49"/>
      <c r="Y487" s="82"/>
      <c r="AB487" s="82"/>
      <c r="AE487" s="82"/>
      <c r="AH487" s="82"/>
      <c r="AK487" s="82"/>
      <c r="AN487" s="82"/>
      <c r="AQ487" s="82"/>
      <c r="AR487" s="82"/>
    </row>
    <row r="488" ht="15.75" customHeight="1">
      <c r="F488" s="49"/>
      <c r="Y488" s="82"/>
      <c r="AB488" s="82"/>
      <c r="AE488" s="82"/>
      <c r="AH488" s="82"/>
      <c r="AK488" s="82"/>
      <c r="AN488" s="82"/>
      <c r="AQ488" s="82"/>
      <c r="AR488" s="82"/>
    </row>
    <row r="489" ht="15.75" customHeight="1">
      <c r="F489" s="49"/>
      <c r="Y489" s="82"/>
      <c r="AB489" s="82"/>
      <c r="AE489" s="82"/>
      <c r="AH489" s="82"/>
      <c r="AK489" s="82"/>
      <c r="AN489" s="82"/>
      <c r="AQ489" s="82"/>
      <c r="AR489" s="82"/>
    </row>
    <row r="490" ht="15.75" customHeight="1">
      <c r="F490" s="49"/>
      <c r="Y490" s="82"/>
      <c r="AB490" s="82"/>
      <c r="AE490" s="82"/>
      <c r="AH490" s="82"/>
      <c r="AK490" s="82"/>
      <c r="AN490" s="82"/>
      <c r="AQ490" s="82"/>
      <c r="AR490" s="82"/>
    </row>
    <row r="491" ht="15.75" customHeight="1">
      <c r="F491" s="49"/>
      <c r="Y491" s="82"/>
      <c r="AB491" s="82"/>
      <c r="AE491" s="82"/>
      <c r="AH491" s="82"/>
      <c r="AK491" s="82"/>
      <c r="AN491" s="82"/>
      <c r="AQ491" s="82"/>
      <c r="AR491" s="82"/>
    </row>
    <row r="492" ht="15.75" customHeight="1">
      <c r="F492" s="49"/>
      <c r="Y492" s="82"/>
      <c r="AB492" s="82"/>
      <c r="AE492" s="82"/>
      <c r="AH492" s="82"/>
      <c r="AK492" s="82"/>
      <c r="AN492" s="82"/>
      <c r="AQ492" s="82"/>
      <c r="AR492" s="82"/>
    </row>
    <row r="493" ht="15.75" customHeight="1">
      <c r="F493" s="49"/>
      <c r="Y493" s="82"/>
      <c r="AB493" s="82"/>
      <c r="AE493" s="82"/>
      <c r="AH493" s="82"/>
      <c r="AK493" s="82"/>
      <c r="AN493" s="82"/>
      <c r="AQ493" s="82"/>
      <c r="AR493" s="82"/>
    </row>
    <row r="494" ht="15.75" customHeight="1">
      <c r="F494" s="49"/>
      <c r="Y494" s="82"/>
      <c r="AB494" s="82"/>
      <c r="AE494" s="82"/>
      <c r="AH494" s="82"/>
      <c r="AK494" s="82"/>
      <c r="AN494" s="82"/>
      <c r="AQ494" s="82"/>
      <c r="AR494" s="82"/>
    </row>
    <row r="495" ht="15.75" customHeight="1">
      <c r="F495" s="49"/>
      <c r="Y495" s="82"/>
      <c r="AB495" s="82"/>
      <c r="AE495" s="82"/>
      <c r="AH495" s="82"/>
      <c r="AK495" s="82"/>
      <c r="AN495" s="82"/>
      <c r="AQ495" s="82"/>
      <c r="AR495" s="82"/>
    </row>
    <row r="496" ht="15.75" customHeight="1">
      <c r="F496" s="49"/>
      <c r="Y496" s="82"/>
      <c r="AB496" s="82"/>
      <c r="AE496" s="82"/>
      <c r="AH496" s="82"/>
      <c r="AK496" s="82"/>
      <c r="AN496" s="82"/>
      <c r="AQ496" s="82"/>
      <c r="AR496" s="82"/>
    </row>
    <row r="497" ht="15.75" customHeight="1">
      <c r="F497" s="49"/>
      <c r="Y497" s="82"/>
      <c r="AB497" s="82"/>
      <c r="AE497" s="82"/>
      <c r="AH497" s="82"/>
      <c r="AK497" s="82"/>
      <c r="AN497" s="82"/>
      <c r="AQ497" s="82"/>
      <c r="AR497" s="82"/>
    </row>
    <row r="498" ht="15.75" customHeight="1">
      <c r="F498" s="49"/>
      <c r="Y498" s="82"/>
      <c r="AB498" s="82"/>
      <c r="AE498" s="82"/>
      <c r="AH498" s="82"/>
      <c r="AK498" s="82"/>
      <c r="AN498" s="82"/>
      <c r="AQ498" s="82"/>
      <c r="AR498" s="82"/>
    </row>
    <row r="499" ht="15.75" customHeight="1">
      <c r="F499" s="49"/>
      <c r="Y499" s="82"/>
      <c r="AB499" s="82"/>
      <c r="AE499" s="82"/>
      <c r="AH499" s="82"/>
      <c r="AK499" s="82"/>
      <c r="AN499" s="82"/>
      <c r="AQ499" s="82"/>
      <c r="AR499" s="82"/>
    </row>
    <row r="500" ht="15.75" customHeight="1">
      <c r="F500" s="49"/>
      <c r="Y500" s="82"/>
      <c r="AB500" s="82"/>
      <c r="AE500" s="82"/>
      <c r="AH500" s="82"/>
      <c r="AK500" s="82"/>
      <c r="AN500" s="82"/>
      <c r="AQ500" s="82"/>
      <c r="AR500" s="82"/>
    </row>
    <row r="501" ht="15.75" customHeight="1">
      <c r="F501" s="49"/>
      <c r="Y501" s="82"/>
      <c r="AB501" s="82"/>
      <c r="AE501" s="82"/>
      <c r="AH501" s="82"/>
      <c r="AK501" s="82"/>
      <c r="AN501" s="82"/>
      <c r="AQ501" s="82"/>
      <c r="AR501" s="82"/>
    </row>
    <row r="502" ht="15.75" customHeight="1">
      <c r="F502" s="49"/>
      <c r="Y502" s="82"/>
      <c r="AB502" s="82"/>
      <c r="AE502" s="82"/>
      <c r="AH502" s="82"/>
      <c r="AK502" s="82"/>
      <c r="AN502" s="82"/>
      <c r="AQ502" s="82"/>
      <c r="AR502" s="82"/>
    </row>
    <row r="503" ht="15.75" customHeight="1">
      <c r="F503" s="49"/>
      <c r="Y503" s="82"/>
      <c r="AB503" s="82"/>
      <c r="AE503" s="82"/>
      <c r="AH503" s="82"/>
      <c r="AK503" s="82"/>
      <c r="AN503" s="82"/>
      <c r="AQ503" s="82"/>
      <c r="AR503" s="82"/>
    </row>
    <row r="504" ht="15.75" customHeight="1">
      <c r="F504" s="49"/>
      <c r="Y504" s="82"/>
      <c r="AB504" s="82"/>
      <c r="AE504" s="82"/>
      <c r="AH504" s="82"/>
      <c r="AK504" s="82"/>
      <c r="AN504" s="82"/>
      <c r="AQ504" s="82"/>
      <c r="AR504" s="82"/>
    </row>
    <row r="505" ht="15.75" customHeight="1">
      <c r="F505" s="49"/>
      <c r="Y505" s="82"/>
      <c r="AB505" s="82"/>
      <c r="AE505" s="82"/>
      <c r="AH505" s="82"/>
      <c r="AK505" s="82"/>
      <c r="AN505" s="82"/>
      <c r="AQ505" s="82"/>
      <c r="AR505" s="82"/>
    </row>
    <row r="506" ht="15.75" customHeight="1">
      <c r="F506" s="49"/>
      <c r="Y506" s="82"/>
      <c r="AB506" s="82"/>
      <c r="AE506" s="82"/>
      <c r="AH506" s="82"/>
      <c r="AK506" s="82"/>
      <c r="AN506" s="82"/>
      <c r="AQ506" s="82"/>
      <c r="AR506" s="82"/>
    </row>
    <row r="507" ht="15.75" customHeight="1">
      <c r="F507" s="49"/>
      <c r="Y507" s="82"/>
      <c r="AB507" s="82"/>
      <c r="AE507" s="82"/>
      <c r="AH507" s="82"/>
      <c r="AK507" s="82"/>
      <c r="AN507" s="82"/>
      <c r="AQ507" s="82"/>
      <c r="AR507" s="82"/>
    </row>
    <row r="508" ht="15.75" customHeight="1">
      <c r="F508" s="49"/>
      <c r="Y508" s="82"/>
      <c r="AB508" s="82"/>
      <c r="AE508" s="82"/>
      <c r="AH508" s="82"/>
      <c r="AK508" s="82"/>
      <c r="AN508" s="82"/>
      <c r="AQ508" s="82"/>
      <c r="AR508" s="82"/>
    </row>
    <row r="509" ht="15.75" customHeight="1">
      <c r="F509" s="49"/>
      <c r="Y509" s="82"/>
      <c r="AB509" s="82"/>
      <c r="AE509" s="82"/>
      <c r="AH509" s="82"/>
      <c r="AK509" s="82"/>
      <c r="AN509" s="82"/>
      <c r="AQ509" s="82"/>
      <c r="AR509" s="82"/>
    </row>
    <row r="510" ht="15.75" customHeight="1">
      <c r="F510" s="49"/>
      <c r="Y510" s="82"/>
      <c r="AB510" s="82"/>
      <c r="AE510" s="82"/>
      <c r="AH510" s="82"/>
      <c r="AK510" s="82"/>
      <c r="AN510" s="82"/>
      <c r="AQ510" s="82"/>
      <c r="AR510" s="82"/>
    </row>
    <row r="511" ht="15.75" customHeight="1">
      <c r="F511" s="49"/>
      <c r="Y511" s="82"/>
      <c r="AB511" s="82"/>
      <c r="AE511" s="82"/>
      <c r="AH511" s="82"/>
      <c r="AK511" s="82"/>
      <c r="AN511" s="82"/>
      <c r="AQ511" s="82"/>
      <c r="AR511" s="82"/>
    </row>
    <row r="512" ht="15.75" customHeight="1">
      <c r="F512" s="49"/>
      <c r="Y512" s="82"/>
      <c r="AB512" s="82"/>
      <c r="AE512" s="82"/>
      <c r="AH512" s="82"/>
      <c r="AK512" s="82"/>
      <c r="AN512" s="82"/>
      <c r="AQ512" s="82"/>
      <c r="AR512" s="82"/>
    </row>
    <row r="513" ht="15.75" customHeight="1">
      <c r="F513" s="49"/>
      <c r="Y513" s="82"/>
      <c r="AB513" s="82"/>
      <c r="AE513" s="82"/>
      <c r="AH513" s="82"/>
      <c r="AK513" s="82"/>
      <c r="AN513" s="82"/>
      <c r="AQ513" s="82"/>
      <c r="AR513" s="82"/>
    </row>
    <row r="514" ht="15.75" customHeight="1">
      <c r="F514" s="49"/>
      <c r="Y514" s="82"/>
      <c r="AB514" s="82"/>
      <c r="AE514" s="82"/>
      <c r="AH514" s="82"/>
      <c r="AK514" s="82"/>
      <c r="AN514" s="82"/>
      <c r="AQ514" s="82"/>
      <c r="AR514" s="82"/>
    </row>
    <row r="515" ht="15.75" customHeight="1">
      <c r="F515" s="49"/>
      <c r="Y515" s="82"/>
      <c r="AB515" s="82"/>
      <c r="AE515" s="82"/>
      <c r="AH515" s="82"/>
      <c r="AK515" s="82"/>
      <c r="AN515" s="82"/>
      <c r="AQ515" s="82"/>
      <c r="AR515" s="82"/>
    </row>
    <row r="516" ht="15.75" customHeight="1">
      <c r="F516" s="49"/>
      <c r="Y516" s="82"/>
      <c r="AB516" s="82"/>
      <c r="AE516" s="82"/>
      <c r="AH516" s="82"/>
      <c r="AK516" s="82"/>
      <c r="AN516" s="82"/>
      <c r="AQ516" s="82"/>
      <c r="AR516" s="82"/>
    </row>
    <row r="517" ht="15.75" customHeight="1">
      <c r="F517" s="49"/>
      <c r="Y517" s="82"/>
      <c r="AB517" s="82"/>
      <c r="AE517" s="82"/>
      <c r="AH517" s="82"/>
      <c r="AK517" s="82"/>
      <c r="AN517" s="82"/>
      <c r="AQ517" s="82"/>
      <c r="AR517" s="82"/>
    </row>
    <row r="518" ht="15.75" customHeight="1">
      <c r="F518" s="49"/>
      <c r="Y518" s="82"/>
      <c r="AB518" s="82"/>
      <c r="AE518" s="82"/>
      <c r="AH518" s="82"/>
      <c r="AK518" s="82"/>
      <c r="AN518" s="82"/>
      <c r="AQ518" s="82"/>
      <c r="AR518" s="82"/>
    </row>
    <row r="519" ht="15.75" customHeight="1">
      <c r="F519" s="49"/>
      <c r="Y519" s="82"/>
      <c r="AB519" s="82"/>
      <c r="AE519" s="82"/>
      <c r="AH519" s="82"/>
      <c r="AK519" s="82"/>
      <c r="AN519" s="82"/>
      <c r="AQ519" s="82"/>
      <c r="AR519" s="82"/>
    </row>
    <row r="520" ht="15.75" customHeight="1">
      <c r="F520" s="49"/>
      <c r="Y520" s="82"/>
      <c r="AB520" s="82"/>
      <c r="AE520" s="82"/>
      <c r="AH520" s="82"/>
      <c r="AK520" s="82"/>
      <c r="AN520" s="82"/>
      <c r="AQ520" s="82"/>
      <c r="AR520" s="82"/>
    </row>
    <row r="521" ht="15.75" customHeight="1">
      <c r="F521" s="49"/>
      <c r="Y521" s="82"/>
      <c r="AB521" s="82"/>
      <c r="AE521" s="82"/>
      <c r="AH521" s="82"/>
      <c r="AK521" s="82"/>
      <c r="AN521" s="82"/>
      <c r="AQ521" s="82"/>
      <c r="AR521" s="82"/>
    </row>
    <row r="522" ht="15.75" customHeight="1">
      <c r="F522" s="49"/>
      <c r="Y522" s="82"/>
      <c r="AB522" s="82"/>
      <c r="AE522" s="82"/>
      <c r="AH522" s="82"/>
      <c r="AK522" s="82"/>
      <c r="AN522" s="82"/>
      <c r="AQ522" s="82"/>
      <c r="AR522" s="82"/>
    </row>
    <row r="523" ht="15.75" customHeight="1">
      <c r="F523" s="49"/>
      <c r="Y523" s="82"/>
      <c r="AB523" s="82"/>
      <c r="AE523" s="82"/>
      <c r="AH523" s="82"/>
      <c r="AK523" s="82"/>
      <c r="AN523" s="82"/>
      <c r="AQ523" s="82"/>
      <c r="AR523" s="82"/>
    </row>
    <row r="524" ht="15.75" customHeight="1">
      <c r="F524" s="49"/>
      <c r="Y524" s="82"/>
      <c r="AB524" s="82"/>
      <c r="AE524" s="82"/>
      <c r="AH524" s="82"/>
      <c r="AK524" s="82"/>
      <c r="AN524" s="82"/>
      <c r="AQ524" s="82"/>
      <c r="AR524" s="82"/>
    </row>
    <row r="525" ht="15.75" customHeight="1">
      <c r="F525" s="49"/>
      <c r="Y525" s="82"/>
      <c r="AB525" s="82"/>
      <c r="AE525" s="82"/>
      <c r="AH525" s="82"/>
      <c r="AK525" s="82"/>
      <c r="AN525" s="82"/>
      <c r="AQ525" s="82"/>
      <c r="AR525" s="82"/>
    </row>
    <row r="526" ht="15.75" customHeight="1">
      <c r="F526" s="49"/>
      <c r="Y526" s="82"/>
      <c r="AB526" s="82"/>
      <c r="AE526" s="82"/>
      <c r="AH526" s="82"/>
      <c r="AK526" s="82"/>
      <c r="AN526" s="82"/>
      <c r="AQ526" s="82"/>
      <c r="AR526" s="82"/>
    </row>
    <row r="527" ht="15.75" customHeight="1">
      <c r="F527" s="49"/>
      <c r="Y527" s="82"/>
      <c r="AB527" s="82"/>
      <c r="AE527" s="82"/>
      <c r="AH527" s="82"/>
      <c r="AK527" s="82"/>
      <c r="AN527" s="82"/>
      <c r="AQ527" s="82"/>
      <c r="AR527" s="82"/>
    </row>
    <row r="528" ht="15.75" customHeight="1">
      <c r="F528" s="49"/>
      <c r="Y528" s="82"/>
      <c r="AB528" s="82"/>
      <c r="AE528" s="82"/>
      <c r="AH528" s="82"/>
      <c r="AK528" s="82"/>
      <c r="AN528" s="82"/>
      <c r="AQ528" s="82"/>
      <c r="AR528" s="82"/>
    </row>
    <row r="529" ht="15.75" customHeight="1">
      <c r="F529" s="49"/>
      <c r="Y529" s="82"/>
      <c r="AB529" s="82"/>
      <c r="AE529" s="82"/>
      <c r="AH529" s="82"/>
      <c r="AK529" s="82"/>
      <c r="AN529" s="82"/>
      <c r="AQ529" s="82"/>
      <c r="AR529" s="82"/>
    </row>
    <row r="530" ht="15.75" customHeight="1">
      <c r="F530" s="49"/>
      <c r="Y530" s="82"/>
      <c r="AB530" s="82"/>
      <c r="AE530" s="82"/>
      <c r="AH530" s="82"/>
      <c r="AK530" s="82"/>
      <c r="AN530" s="82"/>
      <c r="AQ530" s="82"/>
      <c r="AR530" s="82"/>
    </row>
    <row r="531" ht="15.75" customHeight="1">
      <c r="F531" s="49"/>
      <c r="Y531" s="82"/>
      <c r="AB531" s="82"/>
      <c r="AE531" s="82"/>
      <c r="AH531" s="82"/>
      <c r="AK531" s="82"/>
      <c r="AN531" s="82"/>
      <c r="AQ531" s="82"/>
      <c r="AR531" s="82"/>
    </row>
    <row r="532" ht="15.75" customHeight="1">
      <c r="F532" s="49"/>
      <c r="Y532" s="82"/>
      <c r="AB532" s="82"/>
      <c r="AE532" s="82"/>
      <c r="AH532" s="82"/>
      <c r="AK532" s="82"/>
      <c r="AN532" s="82"/>
      <c r="AQ532" s="82"/>
      <c r="AR532" s="82"/>
    </row>
    <row r="533" ht="15.75" customHeight="1">
      <c r="F533" s="49"/>
      <c r="Y533" s="82"/>
      <c r="AB533" s="82"/>
      <c r="AE533" s="82"/>
      <c r="AH533" s="82"/>
      <c r="AK533" s="82"/>
      <c r="AN533" s="82"/>
      <c r="AQ533" s="82"/>
      <c r="AR533" s="82"/>
    </row>
    <row r="534" ht="15.75" customHeight="1">
      <c r="F534" s="49"/>
      <c r="Y534" s="82"/>
      <c r="AB534" s="82"/>
      <c r="AE534" s="82"/>
      <c r="AH534" s="82"/>
      <c r="AK534" s="82"/>
      <c r="AN534" s="82"/>
      <c r="AQ534" s="82"/>
      <c r="AR534" s="82"/>
    </row>
    <row r="535" ht="15.75" customHeight="1">
      <c r="F535" s="49"/>
      <c r="Y535" s="82"/>
      <c r="AB535" s="82"/>
      <c r="AE535" s="82"/>
      <c r="AH535" s="82"/>
      <c r="AK535" s="82"/>
      <c r="AN535" s="82"/>
      <c r="AQ535" s="82"/>
      <c r="AR535" s="82"/>
    </row>
    <row r="536" ht="15.75" customHeight="1">
      <c r="F536" s="49"/>
      <c r="Y536" s="82"/>
      <c r="AB536" s="82"/>
      <c r="AE536" s="82"/>
      <c r="AH536" s="82"/>
      <c r="AK536" s="82"/>
      <c r="AN536" s="82"/>
      <c r="AQ536" s="82"/>
      <c r="AR536" s="82"/>
    </row>
    <row r="537" ht="15.75" customHeight="1">
      <c r="F537" s="49"/>
      <c r="Y537" s="82"/>
      <c r="AB537" s="82"/>
      <c r="AE537" s="82"/>
      <c r="AH537" s="82"/>
      <c r="AK537" s="82"/>
      <c r="AN537" s="82"/>
      <c r="AQ537" s="82"/>
      <c r="AR537" s="82"/>
    </row>
    <row r="538" ht="15.75" customHeight="1">
      <c r="F538" s="49"/>
      <c r="Y538" s="82"/>
      <c r="AB538" s="82"/>
      <c r="AE538" s="82"/>
      <c r="AH538" s="82"/>
      <c r="AK538" s="82"/>
      <c r="AN538" s="82"/>
      <c r="AQ538" s="82"/>
      <c r="AR538" s="82"/>
    </row>
    <row r="539" ht="15.75" customHeight="1">
      <c r="F539" s="49"/>
      <c r="Y539" s="82"/>
      <c r="AB539" s="82"/>
      <c r="AE539" s="82"/>
      <c r="AH539" s="82"/>
      <c r="AK539" s="82"/>
      <c r="AN539" s="82"/>
      <c r="AQ539" s="82"/>
      <c r="AR539" s="82"/>
    </row>
    <row r="540" ht="15.75" customHeight="1">
      <c r="F540" s="49"/>
      <c r="Y540" s="82"/>
      <c r="AB540" s="82"/>
      <c r="AE540" s="82"/>
      <c r="AH540" s="82"/>
      <c r="AK540" s="82"/>
      <c r="AN540" s="82"/>
      <c r="AQ540" s="82"/>
      <c r="AR540" s="82"/>
    </row>
    <row r="541" ht="15.75" customHeight="1">
      <c r="F541" s="49"/>
      <c r="Y541" s="82"/>
      <c r="AB541" s="82"/>
      <c r="AE541" s="82"/>
      <c r="AH541" s="82"/>
      <c r="AK541" s="82"/>
      <c r="AN541" s="82"/>
      <c r="AQ541" s="82"/>
      <c r="AR541" s="82"/>
    </row>
    <row r="542" ht="15.75" customHeight="1">
      <c r="F542" s="49"/>
      <c r="Y542" s="82"/>
      <c r="AB542" s="82"/>
      <c r="AE542" s="82"/>
      <c r="AH542" s="82"/>
      <c r="AK542" s="82"/>
      <c r="AN542" s="82"/>
      <c r="AQ542" s="82"/>
      <c r="AR542" s="82"/>
    </row>
    <row r="543" ht="15.75" customHeight="1">
      <c r="F543" s="49"/>
      <c r="Y543" s="82"/>
      <c r="AB543" s="82"/>
      <c r="AE543" s="82"/>
      <c r="AH543" s="82"/>
      <c r="AK543" s="82"/>
      <c r="AN543" s="82"/>
      <c r="AQ543" s="82"/>
      <c r="AR543" s="82"/>
    </row>
    <row r="544" ht="15.75" customHeight="1">
      <c r="F544" s="49"/>
      <c r="Y544" s="82"/>
      <c r="AB544" s="82"/>
      <c r="AE544" s="82"/>
      <c r="AH544" s="82"/>
      <c r="AK544" s="82"/>
      <c r="AN544" s="82"/>
      <c r="AQ544" s="82"/>
      <c r="AR544" s="82"/>
    </row>
    <row r="545" ht="15.75" customHeight="1">
      <c r="F545" s="49"/>
      <c r="Y545" s="82"/>
      <c r="AB545" s="82"/>
      <c r="AE545" s="82"/>
      <c r="AH545" s="82"/>
      <c r="AK545" s="82"/>
      <c r="AN545" s="82"/>
      <c r="AQ545" s="82"/>
      <c r="AR545" s="82"/>
    </row>
    <row r="546" ht="15.75" customHeight="1">
      <c r="F546" s="49"/>
      <c r="Y546" s="82"/>
      <c r="AB546" s="82"/>
      <c r="AE546" s="82"/>
      <c r="AH546" s="82"/>
      <c r="AK546" s="82"/>
      <c r="AN546" s="82"/>
      <c r="AQ546" s="82"/>
      <c r="AR546" s="82"/>
    </row>
    <row r="547" ht="15.75" customHeight="1">
      <c r="F547" s="49"/>
      <c r="Y547" s="82"/>
      <c r="AB547" s="82"/>
      <c r="AE547" s="82"/>
      <c r="AH547" s="82"/>
      <c r="AK547" s="82"/>
      <c r="AN547" s="82"/>
      <c r="AQ547" s="82"/>
      <c r="AR547" s="82"/>
    </row>
    <row r="548" ht="15.75" customHeight="1">
      <c r="F548" s="49"/>
      <c r="Y548" s="82"/>
      <c r="AB548" s="82"/>
      <c r="AE548" s="82"/>
      <c r="AH548" s="82"/>
      <c r="AK548" s="82"/>
      <c r="AN548" s="82"/>
      <c r="AQ548" s="82"/>
      <c r="AR548" s="82"/>
    </row>
    <row r="549" ht="15.75" customHeight="1">
      <c r="F549" s="49"/>
      <c r="Y549" s="82"/>
      <c r="AB549" s="82"/>
      <c r="AE549" s="82"/>
      <c r="AH549" s="82"/>
      <c r="AK549" s="82"/>
      <c r="AN549" s="82"/>
      <c r="AQ549" s="82"/>
      <c r="AR549" s="82"/>
    </row>
    <row r="550" ht="15.75" customHeight="1">
      <c r="F550" s="49"/>
      <c r="Y550" s="82"/>
      <c r="AB550" s="82"/>
      <c r="AE550" s="82"/>
      <c r="AH550" s="82"/>
      <c r="AK550" s="82"/>
      <c r="AN550" s="82"/>
      <c r="AQ550" s="82"/>
      <c r="AR550" s="82"/>
    </row>
    <row r="551" ht="15.75" customHeight="1">
      <c r="F551" s="49"/>
      <c r="Y551" s="82"/>
      <c r="AB551" s="82"/>
      <c r="AE551" s="82"/>
      <c r="AH551" s="82"/>
      <c r="AK551" s="82"/>
      <c r="AN551" s="82"/>
      <c r="AQ551" s="82"/>
      <c r="AR551" s="82"/>
    </row>
    <row r="552" ht="15.75" customHeight="1">
      <c r="F552" s="49"/>
      <c r="Y552" s="82"/>
      <c r="AB552" s="82"/>
      <c r="AE552" s="82"/>
      <c r="AH552" s="82"/>
      <c r="AK552" s="82"/>
      <c r="AN552" s="82"/>
      <c r="AQ552" s="82"/>
      <c r="AR552" s="82"/>
    </row>
    <row r="553" ht="15.75" customHeight="1">
      <c r="F553" s="49"/>
      <c r="Y553" s="82"/>
      <c r="AB553" s="82"/>
      <c r="AE553" s="82"/>
      <c r="AH553" s="82"/>
      <c r="AK553" s="82"/>
      <c r="AN553" s="82"/>
      <c r="AQ553" s="82"/>
      <c r="AR553" s="82"/>
    </row>
    <row r="554" ht="15.75" customHeight="1">
      <c r="F554" s="49"/>
      <c r="Y554" s="82"/>
      <c r="AB554" s="82"/>
      <c r="AE554" s="82"/>
      <c r="AH554" s="82"/>
      <c r="AK554" s="82"/>
      <c r="AN554" s="82"/>
      <c r="AQ554" s="82"/>
      <c r="AR554" s="82"/>
    </row>
    <row r="555" ht="15.75" customHeight="1">
      <c r="F555" s="49"/>
      <c r="Y555" s="82"/>
      <c r="AB555" s="82"/>
      <c r="AE555" s="82"/>
      <c r="AH555" s="82"/>
      <c r="AK555" s="82"/>
      <c r="AN555" s="82"/>
      <c r="AQ555" s="82"/>
      <c r="AR555" s="82"/>
    </row>
    <row r="556" ht="15.75" customHeight="1">
      <c r="F556" s="49"/>
      <c r="Y556" s="82"/>
      <c r="AB556" s="82"/>
      <c r="AE556" s="82"/>
      <c r="AH556" s="82"/>
      <c r="AK556" s="82"/>
      <c r="AN556" s="82"/>
      <c r="AQ556" s="82"/>
      <c r="AR556" s="82"/>
    </row>
    <row r="557" ht="15.75" customHeight="1">
      <c r="F557" s="49"/>
      <c r="Y557" s="82"/>
      <c r="AB557" s="82"/>
      <c r="AE557" s="82"/>
      <c r="AH557" s="82"/>
      <c r="AK557" s="82"/>
      <c r="AN557" s="82"/>
      <c r="AQ557" s="82"/>
      <c r="AR557" s="82"/>
    </row>
    <row r="558" ht="15.75" customHeight="1">
      <c r="F558" s="49"/>
      <c r="Y558" s="82"/>
      <c r="AB558" s="82"/>
      <c r="AE558" s="82"/>
      <c r="AH558" s="82"/>
      <c r="AK558" s="82"/>
      <c r="AN558" s="82"/>
      <c r="AQ558" s="82"/>
      <c r="AR558" s="82"/>
    </row>
    <row r="559" ht="15.75" customHeight="1">
      <c r="F559" s="49"/>
      <c r="Y559" s="82"/>
      <c r="AB559" s="82"/>
      <c r="AE559" s="82"/>
      <c r="AH559" s="82"/>
      <c r="AK559" s="82"/>
      <c r="AN559" s="82"/>
      <c r="AQ559" s="82"/>
      <c r="AR559" s="82"/>
    </row>
    <row r="560" ht="15.75" customHeight="1">
      <c r="F560" s="49"/>
      <c r="Y560" s="82"/>
      <c r="AB560" s="82"/>
      <c r="AE560" s="82"/>
      <c r="AH560" s="82"/>
      <c r="AK560" s="82"/>
      <c r="AN560" s="82"/>
      <c r="AQ560" s="82"/>
      <c r="AR560" s="82"/>
    </row>
    <row r="561" ht="15.75" customHeight="1">
      <c r="F561" s="49"/>
      <c r="Y561" s="82"/>
      <c r="AB561" s="82"/>
      <c r="AE561" s="82"/>
      <c r="AH561" s="82"/>
      <c r="AK561" s="82"/>
      <c r="AN561" s="82"/>
      <c r="AQ561" s="82"/>
      <c r="AR561" s="82"/>
    </row>
    <row r="562" ht="15.75" customHeight="1">
      <c r="F562" s="49"/>
      <c r="Y562" s="82"/>
      <c r="AB562" s="82"/>
      <c r="AE562" s="82"/>
      <c r="AH562" s="82"/>
      <c r="AK562" s="82"/>
      <c r="AN562" s="82"/>
      <c r="AQ562" s="82"/>
      <c r="AR562" s="82"/>
    </row>
    <row r="563" ht="15.75" customHeight="1">
      <c r="F563" s="49"/>
      <c r="Y563" s="82"/>
      <c r="AB563" s="82"/>
      <c r="AE563" s="82"/>
      <c r="AH563" s="82"/>
      <c r="AK563" s="82"/>
      <c r="AN563" s="82"/>
      <c r="AQ563" s="82"/>
      <c r="AR563" s="82"/>
    </row>
    <row r="564" ht="15.75" customHeight="1">
      <c r="F564" s="49"/>
      <c r="Y564" s="82"/>
      <c r="AB564" s="82"/>
      <c r="AE564" s="82"/>
      <c r="AH564" s="82"/>
      <c r="AK564" s="82"/>
      <c r="AN564" s="82"/>
      <c r="AQ564" s="82"/>
      <c r="AR564" s="82"/>
    </row>
    <row r="565" ht="15.75" customHeight="1">
      <c r="F565" s="49"/>
      <c r="Y565" s="82"/>
      <c r="AB565" s="82"/>
      <c r="AE565" s="82"/>
      <c r="AH565" s="82"/>
      <c r="AK565" s="82"/>
      <c r="AN565" s="82"/>
      <c r="AQ565" s="82"/>
      <c r="AR565" s="82"/>
    </row>
    <row r="566" ht="15.75" customHeight="1">
      <c r="F566" s="49"/>
      <c r="Y566" s="82"/>
      <c r="AB566" s="82"/>
      <c r="AE566" s="82"/>
      <c r="AH566" s="82"/>
      <c r="AK566" s="82"/>
      <c r="AN566" s="82"/>
      <c r="AQ566" s="82"/>
      <c r="AR566" s="82"/>
    </row>
    <row r="567" ht="15.75" customHeight="1">
      <c r="F567" s="49"/>
      <c r="Y567" s="82"/>
      <c r="AB567" s="82"/>
      <c r="AE567" s="82"/>
      <c r="AH567" s="82"/>
      <c r="AK567" s="82"/>
      <c r="AN567" s="82"/>
      <c r="AQ567" s="82"/>
      <c r="AR567" s="82"/>
    </row>
    <row r="568" ht="15.75" customHeight="1">
      <c r="F568" s="49"/>
      <c r="Y568" s="82"/>
      <c r="AB568" s="82"/>
      <c r="AE568" s="82"/>
      <c r="AH568" s="82"/>
      <c r="AK568" s="82"/>
      <c r="AN568" s="82"/>
      <c r="AQ568" s="82"/>
      <c r="AR568" s="82"/>
    </row>
    <row r="569" ht="15.75" customHeight="1">
      <c r="F569" s="49"/>
      <c r="Y569" s="82"/>
      <c r="AB569" s="82"/>
      <c r="AE569" s="82"/>
      <c r="AH569" s="82"/>
      <c r="AK569" s="82"/>
      <c r="AN569" s="82"/>
      <c r="AQ569" s="82"/>
      <c r="AR569" s="82"/>
    </row>
    <row r="570" ht="15.75" customHeight="1">
      <c r="F570" s="49"/>
      <c r="Y570" s="82"/>
      <c r="AB570" s="82"/>
      <c r="AE570" s="82"/>
      <c r="AH570" s="82"/>
      <c r="AK570" s="82"/>
      <c r="AN570" s="82"/>
      <c r="AQ570" s="82"/>
      <c r="AR570" s="82"/>
    </row>
    <row r="571" ht="15.75" customHeight="1">
      <c r="F571" s="49"/>
      <c r="Y571" s="82"/>
      <c r="AB571" s="82"/>
      <c r="AE571" s="82"/>
      <c r="AH571" s="82"/>
      <c r="AK571" s="82"/>
      <c r="AN571" s="82"/>
      <c r="AQ571" s="82"/>
      <c r="AR571" s="82"/>
    </row>
    <row r="572" ht="15.75" customHeight="1">
      <c r="F572" s="49"/>
      <c r="Y572" s="82"/>
      <c r="AB572" s="82"/>
      <c r="AE572" s="82"/>
      <c r="AH572" s="82"/>
      <c r="AK572" s="82"/>
      <c r="AN572" s="82"/>
      <c r="AQ572" s="82"/>
      <c r="AR572" s="82"/>
    </row>
    <row r="573" ht="15.75" customHeight="1">
      <c r="F573" s="49"/>
      <c r="Y573" s="82"/>
      <c r="AB573" s="82"/>
      <c r="AE573" s="82"/>
      <c r="AH573" s="82"/>
      <c r="AK573" s="82"/>
      <c r="AN573" s="82"/>
      <c r="AQ573" s="82"/>
      <c r="AR573" s="82"/>
    </row>
    <row r="574" ht="15.75" customHeight="1">
      <c r="F574" s="49"/>
      <c r="Y574" s="82"/>
      <c r="AB574" s="82"/>
      <c r="AE574" s="82"/>
      <c r="AH574" s="82"/>
      <c r="AK574" s="82"/>
      <c r="AN574" s="82"/>
      <c r="AQ574" s="82"/>
      <c r="AR574" s="82"/>
    </row>
    <row r="575" ht="15.75" customHeight="1">
      <c r="F575" s="49"/>
      <c r="Y575" s="82"/>
      <c r="AB575" s="82"/>
      <c r="AE575" s="82"/>
      <c r="AH575" s="82"/>
      <c r="AK575" s="82"/>
      <c r="AN575" s="82"/>
      <c r="AQ575" s="82"/>
      <c r="AR575" s="82"/>
    </row>
    <row r="576" ht="15.75" customHeight="1">
      <c r="F576" s="49"/>
      <c r="Y576" s="82"/>
      <c r="AB576" s="82"/>
      <c r="AE576" s="82"/>
      <c r="AH576" s="82"/>
      <c r="AK576" s="82"/>
      <c r="AN576" s="82"/>
      <c r="AQ576" s="82"/>
      <c r="AR576" s="82"/>
    </row>
    <row r="577" ht="15.75" customHeight="1">
      <c r="F577" s="49"/>
      <c r="Y577" s="82"/>
      <c r="AB577" s="82"/>
      <c r="AE577" s="82"/>
      <c r="AH577" s="82"/>
      <c r="AK577" s="82"/>
      <c r="AN577" s="82"/>
      <c r="AQ577" s="82"/>
      <c r="AR577" s="82"/>
    </row>
    <row r="578" ht="15.75" customHeight="1">
      <c r="F578" s="49"/>
      <c r="Y578" s="82"/>
      <c r="AB578" s="82"/>
      <c r="AE578" s="82"/>
      <c r="AH578" s="82"/>
      <c r="AK578" s="82"/>
      <c r="AN578" s="82"/>
      <c r="AQ578" s="82"/>
      <c r="AR578" s="82"/>
    </row>
    <row r="579" ht="15.75" customHeight="1">
      <c r="F579" s="49"/>
      <c r="Y579" s="82"/>
      <c r="AB579" s="82"/>
      <c r="AE579" s="82"/>
      <c r="AH579" s="82"/>
      <c r="AK579" s="82"/>
      <c r="AN579" s="82"/>
      <c r="AQ579" s="82"/>
      <c r="AR579" s="82"/>
    </row>
    <row r="580" ht="15.75" customHeight="1">
      <c r="F580" s="49"/>
      <c r="Y580" s="82"/>
      <c r="AB580" s="82"/>
      <c r="AE580" s="82"/>
      <c r="AH580" s="82"/>
      <c r="AK580" s="82"/>
      <c r="AN580" s="82"/>
      <c r="AQ580" s="82"/>
      <c r="AR580" s="82"/>
    </row>
    <row r="581" ht="15.75" customHeight="1">
      <c r="F581" s="49"/>
      <c r="Y581" s="82"/>
      <c r="AB581" s="82"/>
      <c r="AE581" s="82"/>
      <c r="AH581" s="82"/>
      <c r="AK581" s="82"/>
      <c r="AN581" s="82"/>
      <c r="AQ581" s="82"/>
      <c r="AR581" s="82"/>
    </row>
    <row r="582" ht="15.75" customHeight="1">
      <c r="F582" s="49"/>
      <c r="Y582" s="82"/>
      <c r="AB582" s="82"/>
      <c r="AE582" s="82"/>
      <c r="AH582" s="82"/>
      <c r="AK582" s="82"/>
      <c r="AN582" s="82"/>
      <c r="AQ582" s="82"/>
      <c r="AR582" s="82"/>
    </row>
    <row r="583" ht="15.75" customHeight="1">
      <c r="F583" s="49"/>
      <c r="Y583" s="82"/>
      <c r="AB583" s="82"/>
      <c r="AE583" s="82"/>
      <c r="AH583" s="82"/>
      <c r="AK583" s="82"/>
      <c r="AN583" s="82"/>
      <c r="AQ583" s="82"/>
      <c r="AR583" s="82"/>
    </row>
    <row r="584" ht="15.75" customHeight="1">
      <c r="F584" s="49"/>
      <c r="Y584" s="82"/>
      <c r="AB584" s="82"/>
      <c r="AE584" s="82"/>
      <c r="AH584" s="82"/>
      <c r="AK584" s="82"/>
      <c r="AN584" s="82"/>
      <c r="AQ584" s="82"/>
      <c r="AR584" s="82"/>
    </row>
    <row r="585" ht="15.75" customHeight="1">
      <c r="F585" s="49"/>
      <c r="Y585" s="82"/>
      <c r="AB585" s="82"/>
      <c r="AE585" s="82"/>
      <c r="AH585" s="82"/>
      <c r="AK585" s="82"/>
      <c r="AN585" s="82"/>
      <c r="AQ585" s="82"/>
      <c r="AR585" s="82"/>
    </row>
    <row r="586" ht="15.75" customHeight="1">
      <c r="F586" s="49"/>
      <c r="Y586" s="82"/>
      <c r="AB586" s="82"/>
      <c r="AE586" s="82"/>
      <c r="AH586" s="82"/>
      <c r="AK586" s="82"/>
      <c r="AN586" s="82"/>
      <c r="AQ586" s="82"/>
      <c r="AR586" s="82"/>
    </row>
    <row r="587" ht="15.75" customHeight="1">
      <c r="F587" s="49"/>
      <c r="Y587" s="82"/>
      <c r="AB587" s="82"/>
      <c r="AE587" s="82"/>
      <c r="AH587" s="82"/>
      <c r="AK587" s="82"/>
      <c r="AN587" s="82"/>
      <c r="AQ587" s="82"/>
      <c r="AR587" s="82"/>
    </row>
    <row r="588" ht="15.75" customHeight="1">
      <c r="F588" s="49"/>
      <c r="Y588" s="82"/>
      <c r="AB588" s="82"/>
      <c r="AE588" s="82"/>
      <c r="AH588" s="82"/>
      <c r="AK588" s="82"/>
      <c r="AN588" s="82"/>
      <c r="AQ588" s="82"/>
      <c r="AR588" s="82"/>
    </row>
    <row r="589" ht="15.75" customHeight="1">
      <c r="F589" s="49"/>
      <c r="Y589" s="82"/>
      <c r="AB589" s="82"/>
      <c r="AE589" s="82"/>
      <c r="AH589" s="82"/>
      <c r="AK589" s="82"/>
      <c r="AN589" s="82"/>
      <c r="AQ589" s="82"/>
      <c r="AR589" s="82"/>
    </row>
    <row r="590" ht="15.75" customHeight="1">
      <c r="F590" s="49"/>
      <c r="Y590" s="82"/>
      <c r="AB590" s="82"/>
      <c r="AE590" s="82"/>
      <c r="AH590" s="82"/>
      <c r="AK590" s="82"/>
      <c r="AN590" s="82"/>
      <c r="AQ590" s="82"/>
      <c r="AR590" s="82"/>
    </row>
    <row r="591" ht="15.75" customHeight="1">
      <c r="F591" s="49"/>
      <c r="Y591" s="82"/>
      <c r="AB591" s="82"/>
      <c r="AE591" s="82"/>
      <c r="AH591" s="82"/>
      <c r="AK591" s="82"/>
      <c r="AN591" s="82"/>
      <c r="AQ591" s="82"/>
      <c r="AR591" s="82"/>
    </row>
    <row r="592" ht="15.75" customHeight="1">
      <c r="F592" s="49"/>
      <c r="Y592" s="82"/>
      <c r="AB592" s="82"/>
      <c r="AE592" s="82"/>
      <c r="AH592" s="82"/>
      <c r="AK592" s="82"/>
      <c r="AN592" s="82"/>
      <c r="AQ592" s="82"/>
      <c r="AR592" s="82"/>
    </row>
    <row r="593" ht="15.75" customHeight="1">
      <c r="F593" s="49"/>
      <c r="Y593" s="82"/>
      <c r="AB593" s="82"/>
      <c r="AE593" s="82"/>
      <c r="AH593" s="82"/>
      <c r="AK593" s="82"/>
      <c r="AN593" s="82"/>
      <c r="AQ593" s="82"/>
      <c r="AR593" s="82"/>
    </row>
    <row r="594" ht="15.75" customHeight="1">
      <c r="F594" s="49"/>
      <c r="Y594" s="82"/>
      <c r="AB594" s="82"/>
      <c r="AE594" s="82"/>
      <c r="AH594" s="82"/>
      <c r="AK594" s="82"/>
      <c r="AN594" s="82"/>
      <c r="AQ594" s="82"/>
      <c r="AR594" s="82"/>
    </row>
    <row r="595" ht="15.75" customHeight="1">
      <c r="F595" s="49"/>
      <c r="Y595" s="82"/>
      <c r="AB595" s="82"/>
      <c r="AE595" s="82"/>
      <c r="AH595" s="82"/>
      <c r="AK595" s="82"/>
      <c r="AN595" s="82"/>
      <c r="AQ595" s="82"/>
      <c r="AR595" s="82"/>
    </row>
    <row r="596" ht="15.75" customHeight="1">
      <c r="F596" s="49"/>
      <c r="Y596" s="82"/>
      <c r="AB596" s="82"/>
      <c r="AE596" s="82"/>
      <c r="AH596" s="82"/>
      <c r="AK596" s="82"/>
      <c r="AN596" s="82"/>
      <c r="AQ596" s="82"/>
      <c r="AR596" s="82"/>
    </row>
    <row r="597" ht="15.75" customHeight="1">
      <c r="F597" s="49"/>
      <c r="Y597" s="82"/>
      <c r="AB597" s="82"/>
      <c r="AE597" s="82"/>
      <c r="AH597" s="82"/>
      <c r="AK597" s="82"/>
      <c r="AN597" s="82"/>
      <c r="AQ597" s="82"/>
      <c r="AR597" s="82"/>
    </row>
    <row r="598" ht="15.75" customHeight="1">
      <c r="F598" s="49"/>
      <c r="Y598" s="82"/>
      <c r="AB598" s="82"/>
      <c r="AE598" s="82"/>
      <c r="AH598" s="82"/>
      <c r="AK598" s="82"/>
      <c r="AN598" s="82"/>
      <c r="AQ598" s="82"/>
      <c r="AR598" s="82"/>
    </row>
    <row r="599" ht="15.75" customHeight="1">
      <c r="F599" s="49"/>
      <c r="Y599" s="82"/>
      <c r="AB599" s="82"/>
      <c r="AE599" s="82"/>
      <c r="AH599" s="82"/>
      <c r="AK599" s="82"/>
      <c r="AN599" s="82"/>
      <c r="AQ599" s="82"/>
      <c r="AR599" s="82"/>
    </row>
    <row r="600" ht="15.75" customHeight="1">
      <c r="F600" s="49"/>
      <c r="Y600" s="82"/>
      <c r="AB600" s="82"/>
      <c r="AE600" s="82"/>
      <c r="AH600" s="82"/>
      <c r="AK600" s="82"/>
      <c r="AN600" s="82"/>
      <c r="AQ600" s="82"/>
      <c r="AR600" s="82"/>
    </row>
    <row r="601" ht="15.75" customHeight="1">
      <c r="F601" s="49"/>
      <c r="Y601" s="82"/>
      <c r="AB601" s="82"/>
      <c r="AE601" s="82"/>
      <c r="AH601" s="82"/>
      <c r="AK601" s="82"/>
      <c r="AN601" s="82"/>
      <c r="AQ601" s="82"/>
      <c r="AR601" s="82"/>
    </row>
    <row r="602" ht="15.75" customHeight="1">
      <c r="F602" s="49"/>
      <c r="Y602" s="82"/>
      <c r="AB602" s="82"/>
      <c r="AE602" s="82"/>
      <c r="AH602" s="82"/>
      <c r="AK602" s="82"/>
      <c r="AN602" s="82"/>
      <c r="AQ602" s="82"/>
      <c r="AR602" s="82"/>
    </row>
    <row r="603" ht="15.75" customHeight="1">
      <c r="F603" s="49"/>
      <c r="Y603" s="82"/>
      <c r="AB603" s="82"/>
      <c r="AE603" s="82"/>
      <c r="AH603" s="82"/>
      <c r="AK603" s="82"/>
      <c r="AN603" s="82"/>
      <c r="AQ603" s="82"/>
      <c r="AR603" s="82"/>
    </row>
    <row r="604" ht="15.75" customHeight="1">
      <c r="F604" s="49"/>
      <c r="Y604" s="82"/>
      <c r="AB604" s="82"/>
      <c r="AE604" s="82"/>
      <c r="AH604" s="82"/>
      <c r="AK604" s="82"/>
      <c r="AN604" s="82"/>
      <c r="AQ604" s="82"/>
      <c r="AR604" s="82"/>
    </row>
    <row r="605" ht="15.75" customHeight="1">
      <c r="F605" s="49"/>
      <c r="Y605" s="82"/>
      <c r="AB605" s="82"/>
      <c r="AE605" s="82"/>
      <c r="AH605" s="82"/>
      <c r="AK605" s="82"/>
      <c r="AN605" s="82"/>
      <c r="AQ605" s="82"/>
      <c r="AR605" s="82"/>
    </row>
    <row r="606" ht="15.75" customHeight="1">
      <c r="F606" s="49"/>
      <c r="Y606" s="82"/>
      <c r="AB606" s="82"/>
      <c r="AE606" s="82"/>
      <c r="AH606" s="82"/>
      <c r="AK606" s="82"/>
      <c r="AN606" s="82"/>
      <c r="AQ606" s="82"/>
      <c r="AR606" s="82"/>
    </row>
    <row r="607" ht="15.75" customHeight="1">
      <c r="F607" s="49"/>
      <c r="Y607" s="82"/>
      <c r="AB607" s="82"/>
      <c r="AE607" s="82"/>
      <c r="AH607" s="82"/>
      <c r="AK607" s="82"/>
      <c r="AN607" s="82"/>
      <c r="AQ607" s="82"/>
      <c r="AR607" s="82"/>
    </row>
    <row r="608" ht="15.75" customHeight="1">
      <c r="F608" s="49"/>
      <c r="Y608" s="82"/>
      <c r="AB608" s="82"/>
      <c r="AE608" s="82"/>
      <c r="AH608" s="82"/>
      <c r="AK608" s="82"/>
      <c r="AN608" s="82"/>
      <c r="AQ608" s="82"/>
      <c r="AR608" s="82"/>
    </row>
    <row r="609" ht="15.75" customHeight="1">
      <c r="F609" s="49"/>
      <c r="Y609" s="82"/>
      <c r="AB609" s="82"/>
      <c r="AE609" s="82"/>
      <c r="AH609" s="82"/>
      <c r="AK609" s="82"/>
      <c r="AN609" s="82"/>
      <c r="AQ609" s="82"/>
      <c r="AR609" s="82"/>
    </row>
    <row r="610" ht="15.75" customHeight="1">
      <c r="F610" s="49"/>
      <c r="Y610" s="82"/>
      <c r="AB610" s="82"/>
      <c r="AE610" s="82"/>
      <c r="AH610" s="82"/>
      <c r="AK610" s="82"/>
      <c r="AN610" s="82"/>
      <c r="AQ610" s="82"/>
      <c r="AR610" s="82"/>
    </row>
    <row r="611" ht="15.75" customHeight="1">
      <c r="F611" s="49"/>
      <c r="Y611" s="82"/>
      <c r="AB611" s="82"/>
      <c r="AE611" s="82"/>
      <c r="AH611" s="82"/>
      <c r="AK611" s="82"/>
      <c r="AN611" s="82"/>
      <c r="AQ611" s="82"/>
      <c r="AR611" s="82"/>
    </row>
    <row r="612" ht="15.75" customHeight="1">
      <c r="F612" s="49"/>
      <c r="Y612" s="82"/>
      <c r="AB612" s="82"/>
      <c r="AE612" s="82"/>
      <c r="AH612" s="82"/>
      <c r="AK612" s="82"/>
      <c r="AN612" s="82"/>
      <c r="AQ612" s="82"/>
      <c r="AR612" s="82"/>
    </row>
    <row r="613" ht="15.75" customHeight="1">
      <c r="F613" s="49"/>
      <c r="Y613" s="82"/>
      <c r="AB613" s="82"/>
      <c r="AE613" s="82"/>
      <c r="AH613" s="82"/>
      <c r="AK613" s="82"/>
      <c r="AN613" s="82"/>
      <c r="AQ613" s="82"/>
      <c r="AR613" s="82"/>
    </row>
    <row r="614" ht="15.75" customHeight="1">
      <c r="F614" s="49"/>
      <c r="Y614" s="82"/>
      <c r="AB614" s="82"/>
      <c r="AE614" s="82"/>
      <c r="AH614" s="82"/>
      <c r="AK614" s="82"/>
      <c r="AN614" s="82"/>
      <c r="AQ614" s="82"/>
      <c r="AR614" s="82"/>
    </row>
    <row r="615" ht="15.75" customHeight="1">
      <c r="F615" s="49"/>
      <c r="Y615" s="82"/>
      <c r="AB615" s="82"/>
      <c r="AE615" s="82"/>
      <c r="AH615" s="82"/>
      <c r="AK615" s="82"/>
      <c r="AN615" s="82"/>
      <c r="AQ615" s="82"/>
      <c r="AR615" s="82"/>
    </row>
    <row r="616" ht="15.75" customHeight="1">
      <c r="F616" s="49"/>
      <c r="Y616" s="82"/>
      <c r="AB616" s="82"/>
      <c r="AE616" s="82"/>
      <c r="AH616" s="82"/>
      <c r="AK616" s="82"/>
      <c r="AN616" s="82"/>
      <c r="AQ616" s="82"/>
      <c r="AR616" s="82"/>
    </row>
    <row r="617" ht="15.75" customHeight="1">
      <c r="F617" s="49"/>
      <c r="Y617" s="82"/>
      <c r="AB617" s="82"/>
      <c r="AE617" s="82"/>
      <c r="AH617" s="82"/>
      <c r="AK617" s="82"/>
      <c r="AN617" s="82"/>
      <c r="AQ617" s="82"/>
      <c r="AR617" s="82"/>
    </row>
    <row r="618" ht="15.75" customHeight="1">
      <c r="F618" s="49"/>
      <c r="Y618" s="82"/>
      <c r="AB618" s="82"/>
      <c r="AE618" s="82"/>
      <c r="AH618" s="82"/>
      <c r="AK618" s="82"/>
      <c r="AN618" s="82"/>
      <c r="AQ618" s="82"/>
      <c r="AR618" s="82"/>
    </row>
    <row r="619" ht="15.75" customHeight="1">
      <c r="F619" s="49"/>
      <c r="Y619" s="82"/>
      <c r="AB619" s="82"/>
      <c r="AE619" s="82"/>
      <c r="AH619" s="82"/>
      <c r="AK619" s="82"/>
      <c r="AN619" s="82"/>
      <c r="AQ619" s="82"/>
      <c r="AR619" s="82"/>
    </row>
    <row r="620" ht="15.75" customHeight="1">
      <c r="F620" s="49"/>
      <c r="Y620" s="82"/>
      <c r="AB620" s="82"/>
      <c r="AE620" s="82"/>
      <c r="AH620" s="82"/>
      <c r="AK620" s="82"/>
      <c r="AN620" s="82"/>
      <c r="AQ620" s="82"/>
      <c r="AR620" s="82"/>
    </row>
    <row r="621" ht="15.75" customHeight="1">
      <c r="F621" s="49"/>
      <c r="Y621" s="82"/>
      <c r="AB621" s="82"/>
      <c r="AE621" s="82"/>
      <c r="AH621" s="82"/>
      <c r="AK621" s="82"/>
      <c r="AN621" s="82"/>
      <c r="AQ621" s="82"/>
      <c r="AR621" s="82"/>
    </row>
    <row r="622" ht="15.75" customHeight="1">
      <c r="F622" s="49"/>
      <c r="Y622" s="82"/>
      <c r="AB622" s="82"/>
      <c r="AE622" s="82"/>
      <c r="AH622" s="82"/>
      <c r="AK622" s="82"/>
      <c r="AN622" s="82"/>
      <c r="AQ622" s="82"/>
      <c r="AR622" s="82"/>
    </row>
    <row r="623" ht="15.75" customHeight="1">
      <c r="F623" s="49"/>
      <c r="Y623" s="82"/>
      <c r="AB623" s="82"/>
      <c r="AE623" s="82"/>
      <c r="AH623" s="82"/>
      <c r="AK623" s="82"/>
      <c r="AN623" s="82"/>
      <c r="AQ623" s="82"/>
      <c r="AR623" s="82"/>
    </row>
    <row r="624" ht="15.75" customHeight="1">
      <c r="F624" s="49"/>
      <c r="Y624" s="82"/>
      <c r="AB624" s="82"/>
      <c r="AE624" s="82"/>
      <c r="AH624" s="82"/>
      <c r="AK624" s="82"/>
      <c r="AN624" s="82"/>
      <c r="AQ624" s="82"/>
      <c r="AR624" s="82"/>
    </row>
    <row r="625" ht="15.75" customHeight="1">
      <c r="F625" s="49"/>
      <c r="Y625" s="82"/>
      <c r="AB625" s="82"/>
      <c r="AE625" s="82"/>
      <c r="AH625" s="82"/>
      <c r="AK625" s="82"/>
      <c r="AN625" s="82"/>
      <c r="AQ625" s="82"/>
      <c r="AR625" s="82"/>
    </row>
    <row r="626" ht="15.75" customHeight="1">
      <c r="F626" s="49"/>
      <c r="Y626" s="82"/>
      <c r="AB626" s="82"/>
      <c r="AE626" s="82"/>
      <c r="AH626" s="82"/>
      <c r="AK626" s="82"/>
      <c r="AN626" s="82"/>
      <c r="AQ626" s="82"/>
      <c r="AR626" s="82"/>
    </row>
    <row r="627" ht="15.75" customHeight="1">
      <c r="F627" s="49"/>
      <c r="Y627" s="82"/>
      <c r="AB627" s="82"/>
      <c r="AE627" s="82"/>
      <c r="AH627" s="82"/>
      <c r="AK627" s="82"/>
      <c r="AN627" s="82"/>
      <c r="AQ627" s="82"/>
      <c r="AR627" s="82"/>
    </row>
    <row r="628" ht="15.75" customHeight="1">
      <c r="F628" s="49"/>
      <c r="Y628" s="82"/>
      <c r="AB628" s="82"/>
      <c r="AE628" s="82"/>
      <c r="AH628" s="82"/>
      <c r="AK628" s="82"/>
      <c r="AN628" s="82"/>
      <c r="AQ628" s="82"/>
      <c r="AR628" s="82"/>
    </row>
    <row r="629" ht="15.75" customHeight="1">
      <c r="F629" s="49"/>
      <c r="Y629" s="82"/>
      <c r="AB629" s="82"/>
      <c r="AE629" s="82"/>
      <c r="AH629" s="82"/>
      <c r="AK629" s="82"/>
      <c r="AN629" s="82"/>
      <c r="AQ629" s="82"/>
      <c r="AR629" s="82"/>
    </row>
    <row r="630" ht="15.75" customHeight="1">
      <c r="F630" s="49"/>
      <c r="Y630" s="82"/>
      <c r="AB630" s="82"/>
      <c r="AE630" s="82"/>
      <c r="AH630" s="82"/>
      <c r="AK630" s="82"/>
      <c r="AN630" s="82"/>
      <c r="AQ630" s="82"/>
      <c r="AR630" s="82"/>
    </row>
    <row r="631" ht="15.75" customHeight="1">
      <c r="F631" s="49"/>
      <c r="Y631" s="82"/>
      <c r="AB631" s="82"/>
      <c r="AE631" s="82"/>
      <c r="AH631" s="82"/>
      <c r="AK631" s="82"/>
      <c r="AN631" s="82"/>
      <c r="AQ631" s="82"/>
      <c r="AR631" s="82"/>
    </row>
    <row r="632" ht="15.75" customHeight="1">
      <c r="F632" s="49"/>
      <c r="Y632" s="82"/>
      <c r="AB632" s="82"/>
      <c r="AE632" s="82"/>
      <c r="AH632" s="82"/>
      <c r="AK632" s="82"/>
      <c r="AN632" s="82"/>
      <c r="AQ632" s="82"/>
      <c r="AR632" s="82"/>
    </row>
    <row r="633" ht="15.75" customHeight="1">
      <c r="F633" s="49"/>
      <c r="Y633" s="82"/>
      <c r="AB633" s="82"/>
      <c r="AE633" s="82"/>
      <c r="AH633" s="82"/>
      <c r="AK633" s="82"/>
      <c r="AN633" s="82"/>
      <c r="AQ633" s="82"/>
      <c r="AR633" s="82"/>
    </row>
    <row r="634" ht="15.75" customHeight="1">
      <c r="F634" s="49"/>
      <c r="Y634" s="82"/>
      <c r="AB634" s="82"/>
      <c r="AE634" s="82"/>
      <c r="AH634" s="82"/>
      <c r="AK634" s="82"/>
      <c r="AN634" s="82"/>
      <c r="AQ634" s="82"/>
      <c r="AR634" s="82"/>
    </row>
    <row r="635" ht="15.75" customHeight="1">
      <c r="F635" s="49"/>
      <c r="Y635" s="82"/>
      <c r="AB635" s="82"/>
      <c r="AE635" s="82"/>
      <c r="AH635" s="82"/>
      <c r="AK635" s="82"/>
      <c r="AN635" s="82"/>
      <c r="AQ635" s="82"/>
      <c r="AR635" s="82"/>
    </row>
    <row r="636" ht="15.75" customHeight="1">
      <c r="F636" s="49"/>
      <c r="Y636" s="82"/>
      <c r="AB636" s="82"/>
      <c r="AE636" s="82"/>
      <c r="AH636" s="82"/>
      <c r="AK636" s="82"/>
      <c r="AN636" s="82"/>
      <c r="AQ636" s="82"/>
      <c r="AR636" s="82"/>
    </row>
    <row r="637" ht="15.75" customHeight="1">
      <c r="F637" s="49"/>
      <c r="Y637" s="82"/>
      <c r="AB637" s="82"/>
      <c r="AE637" s="82"/>
      <c r="AH637" s="82"/>
      <c r="AK637" s="82"/>
      <c r="AN637" s="82"/>
      <c r="AQ637" s="82"/>
      <c r="AR637" s="82"/>
    </row>
    <row r="638" ht="15.75" customHeight="1">
      <c r="F638" s="49"/>
      <c r="Y638" s="82"/>
      <c r="AB638" s="82"/>
      <c r="AE638" s="82"/>
      <c r="AH638" s="82"/>
      <c r="AK638" s="82"/>
      <c r="AN638" s="82"/>
      <c r="AQ638" s="82"/>
      <c r="AR638" s="82"/>
    </row>
    <row r="639" ht="15.75" customHeight="1">
      <c r="F639" s="49"/>
      <c r="Y639" s="82"/>
      <c r="AB639" s="82"/>
      <c r="AE639" s="82"/>
      <c r="AH639" s="82"/>
      <c r="AK639" s="82"/>
      <c r="AN639" s="82"/>
      <c r="AQ639" s="82"/>
      <c r="AR639" s="82"/>
    </row>
    <row r="640" ht="15.75" customHeight="1">
      <c r="F640" s="49"/>
      <c r="Y640" s="82"/>
      <c r="AB640" s="82"/>
      <c r="AE640" s="82"/>
      <c r="AH640" s="82"/>
      <c r="AK640" s="82"/>
      <c r="AN640" s="82"/>
      <c r="AQ640" s="82"/>
      <c r="AR640" s="82"/>
    </row>
    <row r="641" ht="15.75" customHeight="1">
      <c r="F641" s="49"/>
      <c r="Y641" s="82"/>
      <c r="AB641" s="82"/>
      <c r="AE641" s="82"/>
      <c r="AH641" s="82"/>
      <c r="AK641" s="82"/>
      <c r="AN641" s="82"/>
      <c r="AQ641" s="82"/>
      <c r="AR641" s="82"/>
    </row>
    <row r="642" ht="15.75" customHeight="1">
      <c r="F642" s="49"/>
      <c r="Y642" s="82"/>
      <c r="AB642" s="82"/>
      <c r="AE642" s="82"/>
      <c r="AH642" s="82"/>
      <c r="AK642" s="82"/>
      <c r="AN642" s="82"/>
      <c r="AQ642" s="82"/>
      <c r="AR642" s="82"/>
    </row>
    <row r="643" ht="15.75" customHeight="1">
      <c r="F643" s="49"/>
      <c r="Y643" s="82"/>
      <c r="AB643" s="82"/>
      <c r="AE643" s="82"/>
      <c r="AH643" s="82"/>
      <c r="AK643" s="82"/>
      <c r="AN643" s="82"/>
      <c r="AQ643" s="82"/>
      <c r="AR643" s="82"/>
    </row>
    <row r="644" ht="15.75" customHeight="1">
      <c r="F644" s="49"/>
      <c r="Y644" s="82"/>
      <c r="AB644" s="82"/>
      <c r="AE644" s="82"/>
      <c r="AH644" s="82"/>
      <c r="AK644" s="82"/>
      <c r="AN644" s="82"/>
      <c r="AQ644" s="82"/>
      <c r="AR644" s="82"/>
    </row>
    <row r="645" ht="15.75" customHeight="1">
      <c r="F645" s="49"/>
      <c r="Y645" s="82"/>
      <c r="AB645" s="82"/>
      <c r="AE645" s="82"/>
      <c r="AH645" s="82"/>
      <c r="AK645" s="82"/>
      <c r="AN645" s="82"/>
      <c r="AQ645" s="82"/>
      <c r="AR645" s="82"/>
    </row>
    <row r="646" ht="15.75" customHeight="1">
      <c r="F646" s="49"/>
      <c r="Y646" s="82"/>
      <c r="AB646" s="82"/>
      <c r="AE646" s="82"/>
      <c r="AH646" s="82"/>
      <c r="AK646" s="82"/>
      <c r="AN646" s="82"/>
      <c r="AQ646" s="82"/>
      <c r="AR646" s="82"/>
    </row>
    <row r="647" ht="15.75" customHeight="1">
      <c r="F647" s="49"/>
      <c r="Y647" s="82"/>
      <c r="AB647" s="82"/>
      <c r="AE647" s="82"/>
      <c r="AH647" s="82"/>
      <c r="AK647" s="82"/>
      <c r="AN647" s="82"/>
      <c r="AQ647" s="82"/>
      <c r="AR647" s="82"/>
    </row>
    <row r="648" ht="15.75" customHeight="1">
      <c r="F648" s="49"/>
      <c r="Y648" s="82"/>
      <c r="AB648" s="82"/>
      <c r="AE648" s="82"/>
      <c r="AH648" s="82"/>
      <c r="AK648" s="82"/>
      <c r="AN648" s="82"/>
      <c r="AQ648" s="82"/>
      <c r="AR648" s="82"/>
    </row>
    <row r="649" ht="15.75" customHeight="1">
      <c r="F649" s="49"/>
      <c r="Y649" s="82"/>
      <c r="AB649" s="82"/>
      <c r="AE649" s="82"/>
      <c r="AH649" s="82"/>
      <c r="AK649" s="82"/>
      <c r="AN649" s="82"/>
      <c r="AQ649" s="82"/>
      <c r="AR649" s="82"/>
    </row>
    <row r="650" ht="15.75" customHeight="1">
      <c r="F650" s="49"/>
      <c r="Y650" s="82"/>
      <c r="AB650" s="82"/>
      <c r="AE650" s="82"/>
      <c r="AH650" s="82"/>
      <c r="AK650" s="82"/>
      <c r="AN650" s="82"/>
      <c r="AQ650" s="82"/>
      <c r="AR650" s="82"/>
    </row>
    <row r="651" ht="15.75" customHeight="1">
      <c r="F651" s="49"/>
      <c r="Y651" s="82"/>
      <c r="AB651" s="82"/>
      <c r="AE651" s="82"/>
      <c r="AH651" s="82"/>
      <c r="AK651" s="82"/>
      <c r="AN651" s="82"/>
      <c r="AQ651" s="82"/>
      <c r="AR651" s="82"/>
    </row>
    <row r="652" ht="15.75" customHeight="1">
      <c r="F652" s="49"/>
      <c r="Y652" s="82"/>
      <c r="AB652" s="82"/>
      <c r="AE652" s="82"/>
      <c r="AH652" s="82"/>
      <c r="AK652" s="82"/>
      <c r="AN652" s="82"/>
      <c r="AQ652" s="82"/>
      <c r="AR652" s="82"/>
    </row>
    <row r="653" ht="15.75" customHeight="1">
      <c r="F653" s="49"/>
      <c r="Y653" s="82"/>
      <c r="AB653" s="82"/>
      <c r="AE653" s="82"/>
      <c r="AH653" s="82"/>
      <c r="AK653" s="82"/>
      <c r="AN653" s="82"/>
      <c r="AQ653" s="82"/>
      <c r="AR653" s="82"/>
    </row>
    <row r="654" ht="15.75" customHeight="1">
      <c r="F654" s="49"/>
      <c r="Y654" s="82"/>
      <c r="AB654" s="82"/>
      <c r="AE654" s="82"/>
      <c r="AH654" s="82"/>
      <c r="AK654" s="82"/>
      <c r="AN654" s="82"/>
      <c r="AQ654" s="82"/>
      <c r="AR654" s="82"/>
    </row>
    <row r="655" ht="15.75" customHeight="1">
      <c r="F655" s="49"/>
      <c r="Y655" s="82"/>
      <c r="AB655" s="82"/>
      <c r="AE655" s="82"/>
      <c r="AH655" s="82"/>
      <c r="AK655" s="82"/>
      <c r="AN655" s="82"/>
      <c r="AQ655" s="82"/>
      <c r="AR655" s="82"/>
    </row>
    <row r="656" ht="15.75" customHeight="1">
      <c r="F656" s="49"/>
      <c r="Y656" s="82"/>
      <c r="AB656" s="82"/>
      <c r="AE656" s="82"/>
      <c r="AH656" s="82"/>
      <c r="AK656" s="82"/>
      <c r="AN656" s="82"/>
      <c r="AQ656" s="82"/>
      <c r="AR656" s="82"/>
    </row>
    <row r="657" ht="15.75" customHeight="1">
      <c r="F657" s="49"/>
      <c r="Y657" s="82"/>
      <c r="AB657" s="82"/>
      <c r="AE657" s="82"/>
      <c r="AH657" s="82"/>
      <c r="AK657" s="82"/>
      <c r="AN657" s="82"/>
      <c r="AQ657" s="82"/>
      <c r="AR657" s="82"/>
    </row>
    <row r="658" ht="15.75" customHeight="1">
      <c r="F658" s="49"/>
      <c r="Y658" s="82"/>
      <c r="AB658" s="82"/>
      <c r="AE658" s="82"/>
      <c r="AH658" s="82"/>
      <c r="AK658" s="82"/>
      <c r="AN658" s="82"/>
      <c r="AQ658" s="82"/>
      <c r="AR658" s="82"/>
    </row>
    <row r="659" ht="15.75" customHeight="1">
      <c r="F659" s="49"/>
      <c r="Y659" s="82"/>
      <c r="AB659" s="82"/>
      <c r="AE659" s="82"/>
      <c r="AH659" s="82"/>
      <c r="AK659" s="82"/>
      <c r="AN659" s="82"/>
      <c r="AQ659" s="82"/>
      <c r="AR659" s="82"/>
    </row>
    <row r="660" ht="15.75" customHeight="1">
      <c r="F660" s="49"/>
      <c r="Y660" s="82"/>
      <c r="AB660" s="82"/>
      <c r="AE660" s="82"/>
      <c r="AH660" s="82"/>
      <c r="AK660" s="82"/>
      <c r="AN660" s="82"/>
      <c r="AQ660" s="82"/>
      <c r="AR660" s="82"/>
    </row>
    <row r="661" ht="15.75" customHeight="1">
      <c r="F661" s="49"/>
      <c r="Y661" s="82"/>
      <c r="AB661" s="82"/>
      <c r="AE661" s="82"/>
      <c r="AH661" s="82"/>
      <c r="AK661" s="82"/>
      <c r="AN661" s="82"/>
      <c r="AQ661" s="82"/>
      <c r="AR661" s="82"/>
    </row>
    <row r="662" ht="15.75" customHeight="1">
      <c r="F662" s="49"/>
      <c r="Y662" s="82"/>
      <c r="AB662" s="82"/>
      <c r="AE662" s="82"/>
      <c r="AH662" s="82"/>
      <c r="AK662" s="82"/>
      <c r="AN662" s="82"/>
      <c r="AQ662" s="82"/>
      <c r="AR662" s="82"/>
    </row>
    <row r="663" ht="15.75" customHeight="1">
      <c r="F663" s="49"/>
      <c r="Y663" s="82"/>
      <c r="AB663" s="82"/>
      <c r="AE663" s="82"/>
      <c r="AH663" s="82"/>
      <c r="AK663" s="82"/>
      <c r="AN663" s="82"/>
      <c r="AQ663" s="82"/>
      <c r="AR663" s="82"/>
    </row>
    <row r="664" ht="15.75" customHeight="1">
      <c r="F664" s="49"/>
      <c r="Y664" s="82"/>
      <c r="AB664" s="82"/>
      <c r="AE664" s="82"/>
      <c r="AH664" s="82"/>
      <c r="AK664" s="82"/>
      <c r="AN664" s="82"/>
      <c r="AQ664" s="82"/>
      <c r="AR664" s="82"/>
    </row>
    <row r="665" ht="15.75" customHeight="1">
      <c r="F665" s="49"/>
      <c r="Y665" s="82"/>
      <c r="AB665" s="82"/>
      <c r="AE665" s="82"/>
      <c r="AH665" s="82"/>
      <c r="AK665" s="82"/>
      <c r="AN665" s="82"/>
      <c r="AQ665" s="82"/>
      <c r="AR665" s="82"/>
    </row>
    <row r="666" ht="15.75" customHeight="1">
      <c r="F666" s="49"/>
      <c r="Y666" s="82"/>
      <c r="AB666" s="82"/>
      <c r="AE666" s="82"/>
      <c r="AH666" s="82"/>
      <c r="AK666" s="82"/>
      <c r="AN666" s="82"/>
      <c r="AQ666" s="82"/>
      <c r="AR666" s="82"/>
    </row>
    <row r="667" ht="15.75" customHeight="1">
      <c r="F667" s="49"/>
      <c r="Y667" s="82"/>
      <c r="AB667" s="82"/>
      <c r="AE667" s="82"/>
      <c r="AH667" s="82"/>
      <c r="AK667" s="82"/>
      <c r="AN667" s="82"/>
      <c r="AQ667" s="82"/>
      <c r="AR667" s="82"/>
    </row>
    <row r="668" ht="15.75" customHeight="1">
      <c r="F668" s="49"/>
      <c r="Y668" s="82"/>
      <c r="AB668" s="82"/>
      <c r="AE668" s="82"/>
      <c r="AH668" s="82"/>
      <c r="AK668" s="82"/>
      <c r="AN668" s="82"/>
      <c r="AQ668" s="82"/>
      <c r="AR668" s="82"/>
    </row>
    <row r="669" ht="15.75" customHeight="1">
      <c r="F669" s="49"/>
      <c r="Y669" s="82"/>
      <c r="AB669" s="82"/>
      <c r="AE669" s="82"/>
      <c r="AH669" s="82"/>
      <c r="AK669" s="82"/>
      <c r="AN669" s="82"/>
      <c r="AQ669" s="82"/>
      <c r="AR669" s="82"/>
    </row>
    <row r="670" ht="15.75" customHeight="1">
      <c r="F670" s="49"/>
      <c r="Y670" s="82"/>
      <c r="AB670" s="82"/>
      <c r="AE670" s="82"/>
      <c r="AH670" s="82"/>
      <c r="AK670" s="82"/>
      <c r="AN670" s="82"/>
      <c r="AQ670" s="82"/>
      <c r="AR670" s="82"/>
    </row>
    <row r="671" ht="15.75" customHeight="1">
      <c r="F671" s="49"/>
      <c r="Y671" s="82"/>
      <c r="AB671" s="82"/>
      <c r="AE671" s="82"/>
      <c r="AH671" s="82"/>
      <c r="AK671" s="82"/>
      <c r="AN671" s="82"/>
      <c r="AQ671" s="82"/>
      <c r="AR671" s="82"/>
    </row>
    <row r="672" ht="15.75" customHeight="1">
      <c r="F672" s="49"/>
      <c r="Y672" s="82"/>
      <c r="AB672" s="82"/>
      <c r="AE672" s="82"/>
      <c r="AH672" s="82"/>
      <c r="AK672" s="82"/>
      <c r="AN672" s="82"/>
      <c r="AQ672" s="82"/>
      <c r="AR672" s="82"/>
    </row>
    <row r="673" ht="15.75" customHeight="1">
      <c r="F673" s="49"/>
      <c r="Y673" s="82"/>
      <c r="AB673" s="82"/>
      <c r="AE673" s="82"/>
      <c r="AH673" s="82"/>
      <c r="AK673" s="82"/>
      <c r="AN673" s="82"/>
      <c r="AQ673" s="82"/>
      <c r="AR673" s="82"/>
    </row>
    <row r="674" ht="15.75" customHeight="1">
      <c r="F674" s="49"/>
      <c r="Y674" s="82"/>
      <c r="AB674" s="82"/>
      <c r="AE674" s="82"/>
      <c r="AH674" s="82"/>
      <c r="AK674" s="82"/>
      <c r="AN674" s="82"/>
      <c r="AQ674" s="82"/>
      <c r="AR674" s="82"/>
    </row>
    <row r="675" ht="15.75" customHeight="1">
      <c r="F675" s="49"/>
      <c r="Y675" s="82"/>
      <c r="AB675" s="82"/>
      <c r="AE675" s="82"/>
      <c r="AH675" s="82"/>
      <c r="AK675" s="82"/>
      <c r="AN675" s="82"/>
      <c r="AQ675" s="82"/>
      <c r="AR675" s="82"/>
    </row>
    <row r="676" ht="15.75" customHeight="1">
      <c r="F676" s="49"/>
      <c r="Y676" s="82"/>
      <c r="AB676" s="82"/>
      <c r="AE676" s="82"/>
      <c r="AH676" s="82"/>
      <c r="AK676" s="82"/>
      <c r="AN676" s="82"/>
      <c r="AQ676" s="82"/>
      <c r="AR676" s="82"/>
    </row>
    <row r="677" ht="15.75" customHeight="1">
      <c r="F677" s="49"/>
      <c r="Y677" s="82"/>
      <c r="AB677" s="82"/>
      <c r="AE677" s="82"/>
      <c r="AH677" s="82"/>
      <c r="AK677" s="82"/>
      <c r="AN677" s="82"/>
      <c r="AQ677" s="82"/>
      <c r="AR677" s="82"/>
    </row>
    <row r="678" ht="15.75" customHeight="1">
      <c r="F678" s="49"/>
      <c r="Y678" s="82"/>
      <c r="AB678" s="82"/>
      <c r="AE678" s="82"/>
      <c r="AH678" s="82"/>
      <c r="AK678" s="82"/>
      <c r="AN678" s="82"/>
      <c r="AQ678" s="82"/>
      <c r="AR678" s="82"/>
    </row>
    <row r="679" ht="15.75" customHeight="1">
      <c r="F679" s="49"/>
      <c r="Y679" s="82"/>
      <c r="AB679" s="82"/>
      <c r="AE679" s="82"/>
      <c r="AH679" s="82"/>
      <c r="AK679" s="82"/>
      <c r="AN679" s="82"/>
      <c r="AQ679" s="82"/>
      <c r="AR679" s="82"/>
    </row>
    <row r="680" ht="15.75" customHeight="1">
      <c r="F680" s="49"/>
      <c r="Y680" s="82"/>
      <c r="AB680" s="82"/>
      <c r="AE680" s="82"/>
      <c r="AH680" s="82"/>
      <c r="AK680" s="82"/>
      <c r="AN680" s="82"/>
      <c r="AQ680" s="82"/>
      <c r="AR680" s="82"/>
    </row>
    <row r="681" ht="15.75" customHeight="1">
      <c r="F681" s="49"/>
      <c r="Y681" s="82"/>
      <c r="AB681" s="82"/>
      <c r="AE681" s="82"/>
      <c r="AH681" s="82"/>
      <c r="AK681" s="82"/>
      <c r="AN681" s="82"/>
      <c r="AQ681" s="82"/>
      <c r="AR681" s="82"/>
    </row>
    <row r="682" ht="15.75" customHeight="1">
      <c r="F682" s="49"/>
      <c r="Y682" s="82"/>
      <c r="AB682" s="82"/>
      <c r="AE682" s="82"/>
      <c r="AH682" s="82"/>
      <c r="AK682" s="82"/>
      <c r="AN682" s="82"/>
      <c r="AQ682" s="82"/>
      <c r="AR682" s="82"/>
    </row>
    <row r="683" ht="15.75" customHeight="1">
      <c r="F683" s="49"/>
      <c r="Y683" s="82"/>
      <c r="AB683" s="82"/>
      <c r="AE683" s="82"/>
      <c r="AH683" s="82"/>
      <c r="AK683" s="82"/>
      <c r="AN683" s="82"/>
      <c r="AQ683" s="82"/>
      <c r="AR683" s="82"/>
    </row>
    <row r="684" ht="15.75" customHeight="1">
      <c r="F684" s="49"/>
      <c r="Y684" s="82"/>
      <c r="AB684" s="82"/>
      <c r="AE684" s="82"/>
      <c r="AH684" s="82"/>
      <c r="AK684" s="82"/>
      <c r="AN684" s="82"/>
      <c r="AQ684" s="82"/>
      <c r="AR684" s="82"/>
    </row>
    <row r="685" ht="15.75" customHeight="1">
      <c r="F685" s="49"/>
      <c r="Y685" s="82"/>
      <c r="AB685" s="82"/>
      <c r="AE685" s="82"/>
      <c r="AH685" s="82"/>
      <c r="AK685" s="82"/>
      <c r="AN685" s="82"/>
      <c r="AQ685" s="82"/>
      <c r="AR685" s="82"/>
    </row>
    <row r="686" ht="15.75" customHeight="1">
      <c r="F686" s="49"/>
      <c r="Y686" s="82"/>
      <c r="AB686" s="82"/>
      <c r="AE686" s="82"/>
      <c r="AH686" s="82"/>
      <c r="AK686" s="82"/>
      <c r="AN686" s="82"/>
      <c r="AQ686" s="82"/>
      <c r="AR686" s="82"/>
    </row>
    <row r="687" ht="15.75" customHeight="1">
      <c r="F687" s="49"/>
      <c r="Y687" s="82"/>
      <c r="AB687" s="82"/>
      <c r="AE687" s="82"/>
      <c r="AH687" s="82"/>
      <c r="AK687" s="82"/>
      <c r="AN687" s="82"/>
      <c r="AQ687" s="82"/>
      <c r="AR687" s="82"/>
    </row>
    <row r="688" ht="15.75" customHeight="1">
      <c r="F688" s="49"/>
      <c r="Y688" s="82"/>
      <c r="AB688" s="82"/>
      <c r="AE688" s="82"/>
      <c r="AH688" s="82"/>
      <c r="AK688" s="82"/>
      <c r="AN688" s="82"/>
      <c r="AQ688" s="82"/>
      <c r="AR688" s="82"/>
    </row>
    <row r="689" ht="15.75" customHeight="1">
      <c r="F689" s="49"/>
      <c r="Y689" s="82"/>
      <c r="AB689" s="82"/>
      <c r="AE689" s="82"/>
      <c r="AH689" s="82"/>
      <c r="AK689" s="82"/>
      <c r="AN689" s="82"/>
      <c r="AQ689" s="82"/>
      <c r="AR689" s="82"/>
    </row>
    <row r="690" ht="15.75" customHeight="1">
      <c r="F690" s="49"/>
      <c r="Y690" s="82"/>
      <c r="AB690" s="82"/>
      <c r="AE690" s="82"/>
      <c r="AH690" s="82"/>
      <c r="AK690" s="82"/>
      <c r="AN690" s="82"/>
      <c r="AQ690" s="82"/>
      <c r="AR690" s="82"/>
    </row>
    <row r="691" ht="15.75" customHeight="1">
      <c r="F691" s="49"/>
      <c r="Y691" s="82"/>
      <c r="AB691" s="82"/>
      <c r="AE691" s="82"/>
      <c r="AH691" s="82"/>
      <c r="AK691" s="82"/>
      <c r="AN691" s="82"/>
      <c r="AQ691" s="82"/>
      <c r="AR691" s="82"/>
    </row>
    <row r="692" ht="15.75" customHeight="1">
      <c r="F692" s="49"/>
      <c r="Y692" s="82"/>
      <c r="AB692" s="82"/>
      <c r="AE692" s="82"/>
      <c r="AH692" s="82"/>
      <c r="AK692" s="82"/>
      <c r="AN692" s="82"/>
      <c r="AQ692" s="82"/>
      <c r="AR692" s="82"/>
    </row>
    <row r="693" ht="15.75" customHeight="1">
      <c r="F693" s="49"/>
      <c r="Y693" s="82"/>
      <c r="AB693" s="82"/>
      <c r="AE693" s="82"/>
      <c r="AH693" s="82"/>
      <c r="AK693" s="82"/>
      <c r="AN693" s="82"/>
      <c r="AQ693" s="82"/>
      <c r="AR693" s="82"/>
    </row>
    <row r="694" ht="15.75" customHeight="1">
      <c r="F694" s="49"/>
      <c r="Y694" s="82"/>
      <c r="AB694" s="82"/>
      <c r="AE694" s="82"/>
      <c r="AH694" s="82"/>
      <c r="AK694" s="82"/>
      <c r="AN694" s="82"/>
      <c r="AQ694" s="82"/>
      <c r="AR694" s="82"/>
    </row>
    <row r="695" ht="15.75" customHeight="1">
      <c r="F695" s="49"/>
      <c r="Y695" s="82"/>
      <c r="AB695" s="82"/>
      <c r="AE695" s="82"/>
      <c r="AH695" s="82"/>
      <c r="AK695" s="82"/>
      <c r="AN695" s="82"/>
      <c r="AQ695" s="82"/>
      <c r="AR695" s="82"/>
    </row>
    <row r="696" ht="15.75" customHeight="1">
      <c r="F696" s="49"/>
      <c r="Y696" s="82"/>
      <c r="AB696" s="82"/>
      <c r="AE696" s="82"/>
      <c r="AH696" s="82"/>
      <c r="AK696" s="82"/>
      <c r="AN696" s="82"/>
      <c r="AQ696" s="82"/>
      <c r="AR696" s="82"/>
    </row>
    <row r="697" ht="15.75" customHeight="1">
      <c r="F697" s="49"/>
      <c r="Y697" s="82"/>
      <c r="AB697" s="82"/>
      <c r="AE697" s="82"/>
      <c r="AH697" s="82"/>
      <c r="AK697" s="82"/>
      <c r="AN697" s="82"/>
      <c r="AQ697" s="82"/>
      <c r="AR697" s="82"/>
    </row>
    <row r="698" ht="15.75" customHeight="1">
      <c r="F698" s="49"/>
      <c r="Y698" s="82"/>
      <c r="AB698" s="82"/>
      <c r="AE698" s="82"/>
      <c r="AH698" s="82"/>
      <c r="AK698" s="82"/>
      <c r="AN698" s="82"/>
      <c r="AQ698" s="82"/>
      <c r="AR698" s="82"/>
    </row>
    <row r="699" ht="15.75" customHeight="1">
      <c r="F699" s="49"/>
      <c r="Y699" s="82"/>
      <c r="AB699" s="82"/>
      <c r="AE699" s="82"/>
      <c r="AH699" s="82"/>
      <c r="AK699" s="82"/>
      <c r="AN699" s="82"/>
      <c r="AQ699" s="82"/>
      <c r="AR699" s="82"/>
    </row>
    <row r="700" ht="15.75" customHeight="1">
      <c r="F700" s="49"/>
      <c r="Y700" s="82"/>
      <c r="AB700" s="82"/>
      <c r="AE700" s="82"/>
      <c r="AH700" s="82"/>
      <c r="AK700" s="82"/>
      <c r="AN700" s="82"/>
      <c r="AQ700" s="82"/>
      <c r="AR700" s="82"/>
    </row>
    <row r="701" ht="15.75" customHeight="1">
      <c r="F701" s="49"/>
      <c r="Y701" s="82"/>
      <c r="AB701" s="82"/>
      <c r="AE701" s="82"/>
      <c r="AH701" s="82"/>
      <c r="AK701" s="82"/>
      <c r="AN701" s="82"/>
      <c r="AQ701" s="82"/>
      <c r="AR701" s="82"/>
    </row>
    <row r="702" ht="15.75" customHeight="1">
      <c r="F702" s="49"/>
      <c r="Y702" s="82"/>
      <c r="AB702" s="82"/>
      <c r="AE702" s="82"/>
      <c r="AH702" s="82"/>
      <c r="AK702" s="82"/>
      <c r="AN702" s="82"/>
      <c r="AQ702" s="82"/>
      <c r="AR702" s="82"/>
    </row>
    <row r="703" ht="15.75" customHeight="1">
      <c r="F703" s="49"/>
      <c r="Y703" s="82"/>
      <c r="AB703" s="82"/>
      <c r="AE703" s="82"/>
      <c r="AH703" s="82"/>
      <c r="AK703" s="82"/>
      <c r="AN703" s="82"/>
      <c r="AQ703" s="82"/>
      <c r="AR703" s="82"/>
    </row>
    <row r="704" ht="15.75" customHeight="1">
      <c r="F704" s="49"/>
      <c r="Y704" s="82"/>
      <c r="AB704" s="82"/>
      <c r="AE704" s="82"/>
      <c r="AH704" s="82"/>
      <c r="AK704" s="82"/>
      <c r="AN704" s="82"/>
      <c r="AQ704" s="82"/>
      <c r="AR704" s="82"/>
    </row>
    <row r="705" ht="15.75" customHeight="1">
      <c r="F705" s="49"/>
      <c r="Y705" s="82"/>
      <c r="AB705" s="82"/>
      <c r="AE705" s="82"/>
      <c r="AH705" s="82"/>
      <c r="AK705" s="82"/>
      <c r="AN705" s="82"/>
      <c r="AQ705" s="82"/>
      <c r="AR705" s="82"/>
    </row>
    <row r="706" ht="15.75" customHeight="1">
      <c r="F706" s="49"/>
      <c r="Y706" s="82"/>
      <c r="AB706" s="82"/>
      <c r="AE706" s="82"/>
      <c r="AH706" s="82"/>
      <c r="AK706" s="82"/>
      <c r="AN706" s="82"/>
      <c r="AQ706" s="82"/>
      <c r="AR706" s="82"/>
    </row>
    <row r="707" ht="15.75" customHeight="1">
      <c r="F707" s="49"/>
      <c r="Y707" s="82"/>
      <c r="AB707" s="82"/>
      <c r="AE707" s="82"/>
      <c r="AH707" s="82"/>
      <c r="AK707" s="82"/>
      <c r="AN707" s="82"/>
      <c r="AQ707" s="82"/>
      <c r="AR707" s="82"/>
    </row>
    <row r="708" ht="15.75" customHeight="1">
      <c r="F708" s="49"/>
      <c r="Y708" s="82"/>
      <c r="AB708" s="82"/>
      <c r="AE708" s="82"/>
      <c r="AH708" s="82"/>
      <c r="AK708" s="82"/>
      <c r="AN708" s="82"/>
      <c r="AQ708" s="82"/>
      <c r="AR708" s="82"/>
    </row>
    <row r="709" ht="15.75" customHeight="1">
      <c r="F709" s="49"/>
      <c r="Y709" s="82"/>
      <c r="AB709" s="82"/>
      <c r="AE709" s="82"/>
      <c r="AH709" s="82"/>
      <c r="AK709" s="82"/>
      <c r="AN709" s="82"/>
      <c r="AQ709" s="82"/>
      <c r="AR709" s="82"/>
    </row>
    <row r="710" ht="15.75" customHeight="1">
      <c r="F710" s="49"/>
      <c r="Y710" s="82"/>
      <c r="AB710" s="82"/>
      <c r="AE710" s="82"/>
      <c r="AH710" s="82"/>
      <c r="AK710" s="82"/>
      <c r="AN710" s="82"/>
      <c r="AQ710" s="82"/>
      <c r="AR710" s="82"/>
    </row>
    <row r="711" ht="15.75" customHeight="1">
      <c r="F711" s="49"/>
      <c r="Y711" s="82"/>
      <c r="AB711" s="82"/>
      <c r="AE711" s="82"/>
      <c r="AH711" s="82"/>
      <c r="AK711" s="82"/>
      <c r="AN711" s="82"/>
      <c r="AQ711" s="82"/>
      <c r="AR711" s="82"/>
    </row>
    <row r="712" ht="15.75" customHeight="1">
      <c r="F712" s="49"/>
      <c r="Y712" s="82"/>
      <c r="AB712" s="82"/>
      <c r="AE712" s="82"/>
      <c r="AH712" s="82"/>
      <c r="AK712" s="82"/>
      <c r="AN712" s="82"/>
      <c r="AQ712" s="82"/>
      <c r="AR712" s="82"/>
    </row>
    <row r="713" ht="15.75" customHeight="1">
      <c r="F713" s="49"/>
      <c r="Y713" s="82"/>
      <c r="AB713" s="82"/>
      <c r="AE713" s="82"/>
      <c r="AH713" s="82"/>
      <c r="AK713" s="82"/>
      <c r="AN713" s="82"/>
      <c r="AQ713" s="82"/>
      <c r="AR713" s="82"/>
    </row>
    <row r="714" ht="15.75" customHeight="1">
      <c r="F714" s="49"/>
      <c r="Y714" s="82"/>
      <c r="AB714" s="82"/>
      <c r="AE714" s="82"/>
      <c r="AH714" s="82"/>
      <c r="AK714" s="82"/>
      <c r="AN714" s="82"/>
      <c r="AQ714" s="82"/>
      <c r="AR714" s="82"/>
    </row>
    <row r="715" ht="15.75" customHeight="1">
      <c r="F715" s="49"/>
      <c r="Y715" s="82"/>
      <c r="AB715" s="82"/>
      <c r="AE715" s="82"/>
      <c r="AH715" s="82"/>
      <c r="AK715" s="82"/>
      <c r="AN715" s="82"/>
      <c r="AQ715" s="82"/>
      <c r="AR715" s="82"/>
    </row>
    <row r="716" ht="15.75" customHeight="1">
      <c r="F716" s="49"/>
      <c r="Y716" s="82"/>
      <c r="AB716" s="82"/>
      <c r="AE716" s="82"/>
      <c r="AH716" s="82"/>
      <c r="AK716" s="82"/>
      <c r="AN716" s="82"/>
      <c r="AQ716" s="82"/>
      <c r="AR716" s="82"/>
    </row>
    <row r="717" ht="15.75" customHeight="1">
      <c r="F717" s="49"/>
      <c r="Y717" s="82"/>
      <c r="AB717" s="82"/>
      <c r="AE717" s="82"/>
      <c r="AH717" s="82"/>
      <c r="AK717" s="82"/>
      <c r="AN717" s="82"/>
      <c r="AQ717" s="82"/>
      <c r="AR717" s="82"/>
    </row>
    <row r="718" ht="15.75" customHeight="1">
      <c r="F718" s="49"/>
      <c r="Y718" s="82"/>
      <c r="AB718" s="82"/>
      <c r="AE718" s="82"/>
      <c r="AH718" s="82"/>
      <c r="AK718" s="82"/>
      <c r="AN718" s="82"/>
      <c r="AQ718" s="82"/>
      <c r="AR718" s="82"/>
    </row>
    <row r="719" ht="15.75" customHeight="1">
      <c r="F719" s="49"/>
      <c r="Y719" s="82"/>
      <c r="AB719" s="82"/>
      <c r="AE719" s="82"/>
      <c r="AH719" s="82"/>
      <c r="AK719" s="82"/>
      <c r="AN719" s="82"/>
      <c r="AQ719" s="82"/>
      <c r="AR719" s="82"/>
    </row>
    <row r="720" ht="15.75" customHeight="1">
      <c r="F720" s="49"/>
      <c r="Y720" s="82"/>
      <c r="AB720" s="82"/>
      <c r="AE720" s="82"/>
      <c r="AH720" s="82"/>
      <c r="AK720" s="82"/>
      <c r="AN720" s="82"/>
      <c r="AQ720" s="82"/>
      <c r="AR720" s="82"/>
    </row>
    <row r="721" ht="15.75" customHeight="1">
      <c r="F721" s="49"/>
      <c r="Y721" s="82"/>
      <c r="AB721" s="82"/>
      <c r="AE721" s="82"/>
      <c r="AH721" s="82"/>
      <c r="AK721" s="82"/>
      <c r="AN721" s="82"/>
      <c r="AQ721" s="82"/>
      <c r="AR721" s="82"/>
    </row>
    <row r="722" ht="15.75" customHeight="1">
      <c r="F722" s="49"/>
      <c r="Y722" s="82"/>
      <c r="AB722" s="82"/>
      <c r="AE722" s="82"/>
      <c r="AH722" s="82"/>
      <c r="AK722" s="82"/>
      <c r="AN722" s="82"/>
      <c r="AQ722" s="82"/>
      <c r="AR722" s="82"/>
    </row>
    <row r="723" ht="15.75" customHeight="1">
      <c r="F723" s="49"/>
      <c r="Y723" s="82"/>
      <c r="AB723" s="82"/>
      <c r="AE723" s="82"/>
      <c r="AH723" s="82"/>
      <c r="AK723" s="82"/>
      <c r="AN723" s="82"/>
      <c r="AQ723" s="82"/>
      <c r="AR723" s="82"/>
    </row>
    <row r="724" ht="15.75" customHeight="1">
      <c r="F724" s="49"/>
      <c r="Y724" s="82"/>
      <c r="AB724" s="82"/>
      <c r="AE724" s="82"/>
      <c r="AH724" s="82"/>
      <c r="AK724" s="82"/>
      <c r="AN724" s="82"/>
      <c r="AQ724" s="82"/>
      <c r="AR724" s="82"/>
    </row>
    <row r="725" ht="15.75" customHeight="1">
      <c r="F725" s="49"/>
      <c r="Y725" s="82"/>
      <c r="AB725" s="82"/>
      <c r="AE725" s="82"/>
      <c r="AH725" s="82"/>
      <c r="AK725" s="82"/>
      <c r="AN725" s="82"/>
      <c r="AQ725" s="82"/>
      <c r="AR725" s="82"/>
    </row>
    <row r="726" ht="15.75" customHeight="1">
      <c r="F726" s="49"/>
      <c r="Y726" s="82"/>
      <c r="AB726" s="82"/>
      <c r="AE726" s="82"/>
      <c r="AH726" s="82"/>
      <c r="AK726" s="82"/>
      <c r="AN726" s="82"/>
      <c r="AQ726" s="82"/>
      <c r="AR726" s="82"/>
    </row>
    <row r="727" ht="15.75" customHeight="1">
      <c r="F727" s="49"/>
      <c r="Y727" s="82"/>
      <c r="AB727" s="82"/>
      <c r="AE727" s="82"/>
      <c r="AH727" s="82"/>
      <c r="AK727" s="82"/>
      <c r="AN727" s="82"/>
      <c r="AQ727" s="82"/>
      <c r="AR727" s="82"/>
    </row>
    <row r="728" ht="15.75" customHeight="1">
      <c r="F728" s="49"/>
      <c r="Y728" s="82"/>
      <c r="AB728" s="82"/>
      <c r="AE728" s="82"/>
      <c r="AH728" s="82"/>
      <c r="AK728" s="82"/>
      <c r="AN728" s="82"/>
      <c r="AQ728" s="82"/>
      <c r="AR728" s="82"/>
    </row>
    <row r="729" ht="15.75" customHeight="1">
      <c r="F729" s="49"/>
      <c r="Y729" s="82"/>
      <c r="AB729" s="82"/>
      <c r="AE729" s="82"/>
      <c r="AH729" s="82"/>
      <c r="AK729" s="82"/>
      <c r="AN729" s="82"/>
      <c r="AQ729" s="82"/>
      <c r="AR729" s="82"/>
    </row>
    <row r="730" ht="15.75" customHeight="1">
      <c r="F730" s="49"/>
      <c r="Y730" s="82"/>
      <c r="AB730" s="82"/>
      <c r="AE730" s="82"/>
      <c r="AH730" s="82"/>
      <c r="AK730" s="82"/>
      <c r="AN730" s="82"/>
      <c r="AQ730" s="82"/>
      <c r="AR730" s="82"/>
    </row>
    <row r="731" ht="15.75" customHeight="1">
      <c r="F731" s="49"/>
      <c r="Y731" s="82"/>
      <c r="AB731" s="82"/>
      <c r="AE731" s="82"/>
      <c r="AH731" s="82"/>
      <c r="AK731" s="82"/>
      <c r="AN731" s="82"/>
      <c r="AQ731" s="82"/>
      <c r="AR731" s="82"/>
    </row>
    <row r="732" ht="15.75" customHeight="1">
      <c r="F732" s="49"/>
      <c r="Y732" s="82"/>
      <c r="AB732" s="82"/>
      <c r="AE732" s="82"/>
      <c r="AH732" s="82"/>
      <c r="AK732" s="82"/>
      <c r="AN732" s="82"/>
      <c r="AQ732" s="82"/>
      <c r="AR732" s="82"/>
    </row>
    <row r="733" ht="15.75" customHeight="1">
      <c r="F733" s="49"/>
      <c r="Y733" s="82"/>
      <c r="AB733" s="82"/>
      <c r="AE733" s="82"/>
      <c r="AH733" s="82"/>
      <c r="AK733" s="82"/>
      <c r="AN733" s="82"/>
      <c r="AQ733" s="82"/>
      <c r="AR733" s="82"/>
    </row>
    <row r="734" ht="15.75" customHeight="1">
      <c r="F734" s="49"/>
      <c r="Y734" s="82"/>
      <c r="AB734" s="82"/>
      <c r="AE734" s="82"/>
      <c r="AH734" s="82"/>
      <c r="AK734" s="82"/>
      <c r="AN734" s="82"/>
      <c r="AQ734" s="82"/>
      <c r="AR734" s="82"/>
    </row>
    <row r="735" ht="15.75" customHeight="1">
      <c r="F735" s="49"/>
      <c r="Y735" s="82"/>
      <c r="AB735" s="82"/>
      <c r="AE735" s="82"/>
      <c r="AH735" s="82"/>
      <c r="AK735" s="82"/>
      <c r="AN735" s="82"/>
      <c r="AQ735" s="82"/>
      <c r="AR735" s="82"/>
    </row>
    <row r="736" ht="15.75" customHeight="1">
      <c r="F736" s="49"/>
      <c r="Y736" s="82"/>
      <c r="AB736" s="82"/>
      <c r="AE736" s="82"/>
      <c r="AH736" s="82"/>
      <c r="AK736" s="82"/>
      <c r="AN736" s="82"/>
      <c r="AQ736" s="82"/>
      <c r="AR736" s="82"/>
    </row>
    <row r="737" ht="15.75" customHeight="1">
      <c r="F737" s="49"/>
      <c r="Y737" s="82"/>
      <c r="AB737" s="82"/>
      <c r="AE737" s="82"/>
      <c r="AH737" s="82"/>
      <c r="AK737" s="82"/>
      <c r="AN737" s="82"/>
      <c r="AQ737" s="82"/>
      <c r="AR737" s="82"/>
    </row>
    <row r="738" ht="15.75" customHeight="1">
      <c r="F738" s="49"/>
      <c r="Y738" s="82"/>
      <c r="AB738" s="82"/>
      <c r="AE738" s="82"/>
      <c r="AH738" s="82"/>
      <c r="AK738" s="82"/>
      <c r="AN738" s="82"/>
      <c r="AQ738" s="82"/>
      <c r="AR738" s="82"/>
    </row>
    <row r="739" ht="15.75" customHeight="1">
      <c r="F739" s="49"/>
      <c r="Y739" s="82"/>
      <c r="AB739" s="82"/>
      <c r="AE739" s="82"/>
      <c r="AH739" s="82"/>
      <c r="AK739" s="82"/>
      <c r="AN739" s="82"/>
      <c r="AQ739" s="82"/>
      <c r="AR739" s="82"/>
    </row>
    <row r="740" ht="15.75" customHeight="1">
      <c r="F740" s="49"/>
      <c r="Y740" s="82"/>
      <c r="AB740" s="82"/>
      <c r="AE740" s="82"/>
      <c r="AH740" s="82"/>
      <c r="AK740" s="82"/>
      <c r="AN740" s="82"/>
      <c r="AQ740" s="82"/>
      <c r="AR740" s="82"/>
    </row>
    <row r="741" ht="15.75" customHeight="1">
      <c r="F741" s="49"/>
      <c r="Y741" s="82"/>
      <c r="AB741" s="82"/>
      <c r="AE741" s="82"/>
      <c r="AH741" s="82"/>
      <c r="AK741" s="82"/>
      <c r="AN741" s="82"/>
      <c r="AQ741" s="82"/>
      <c r="AR741" s="82"/>
    </row>
    <row r="742" ht="15.75" customHeight="1">
      <c r="F742" s="49"/>
      <c r="Y742" s="82"/>
      <c r="AB742" s="82"/>
      <c r="AE742" s="82"/>
      <c r="AH742" s="82"/>
      <c r="AK742" s="82"/>
      <c r="AN742" s="82"/>
      <c r="AQ742" s="82"/>
      <c r="AR742" s="82"/>
    </row>
    <row r="743" ht="15.75" customHeight="1">
      <c r="F743" s="49"/>
      <c r="Y743" s="82"/>
      <c r="AB743" s="82"/>
      <c r="AE743" s="82"/>
      <c r="AH743" s="82"/>
      <c r="AK743" s="82"/>
      <c r="AN743" s="82"/>
      <c r="AQ743" s="82"/>
      <c r="AR743" s="82"/>
    </row>
    <row r="744" ht="15.75" customHeight="1">
      <c r="F744" s="49"/>
      <c r="Y744" s="82"/>
      <c r="AB744" s="82"/>
      <c r="AE744" s="82"/>
      <c r="AH744" s="82"/>
      <c r="AK744" s="82"/>
      <c r="AN744" s="82"/>
      <c r="AQ744" s="82"/>
      <c r="AR744" s="82"/>
    </row>
    <row r="745" ht="15.75" customHeight="1">
      <c r="F745" s="49"/>
      <c r="Y745" s="82"/>
      <c r="AB745" s="82"/>
      <c r="AE745" s="82"/>
      <c r="AH745" s="82"/>
      <c r="AK745" s="82"/>
      <c r="AN745" s="82"/>
      <c r="AQ745" s="82"/>
      <c r="AR745" s="82"/>
    </row>
    <row r="746" ht="15.75" customHeight="1">
      <c r="F746" s="49"/>
      <c r="Y746" s="82"/>
      <c r="AB746" s="82"/>
      <c r="AE746" s="82"/>
      <c r="AH746" s="82"/>
      <c r="AK746" s="82"/>
      <c r="AN746" s="82"/>
      <c r="AQ746" s="82"/>
      <c r="AR746" s="82"/>
    </row>
    <row r="747" ht="15.75" customHeight="1">
      <c r="F747" s="49"/>
      <c r="Y747" s="82"/>
      <c r="AB747" s="82"/>
      <c r="AE747" s="82"/>
      <c r="AH747" s="82"/>
      <c r="AK747" s="82"/>
      <c r="AN747" s="82"/>
      <c r="AQ747" s="82"/>
      <c r="AR747" s="82"/>
    </row>
    <row r="748" ht="15.75" customHeight="1">
      <c r="F748" s="49"/>
      <c r="Y748" s="82"/>
      <c r="AB748" s="82"/>
      <c r="AE748" s="82"/>
      <c r="AH748" s="82"/>
      <c r="AK748" s="82"/>
      <c r="AN748" s="82"/>
      <c r="AQ748" s="82"/>
      <c r="AR748" s="82"/>
    </row>
    <row r="749" ht="15.75" customHeight="1">
      <c r="F749" s="49"/>
      <c r="Y749" s="82"/>
      <c r="AB749" s="82"/>
      <c r="AE749" s="82"/>
      <c r="AH749" s="82"/>
      <c r="AK749" s="82"/>
      <c r="AN749" s="82"/>
      <c r="AQ749" s="82"/>
      <c r="AR749" s="82"/>
    </row>
    <row r="750" ht="15.75" customHeight="1">
      <c r="F750" s="49"/>
      <c r="Y750" s="82"/>
      <c r="AB750" s="82"/>
      <c r="AE750" s="82"/>
      <c r="AH750" s="82"/>
      <c r="AK750" s="82"/>
      <c r="AN750" s="82"/>
      <c r="AQ750" s="82"/>
      <c r="AR750" s="82"/>
    </row>
    <row r="751" ht="15.75" customHeight="1">
      <c r="F751" s="49"/>
      <c r="Y751" s="82"/>
      <c r="AB751" s="82"/>
      <c r="AE751" s="82"/>
      <c r="AH751" s="82"/>
      <c r="AK751" s="82"/>
      <c r="AN751" s="82"/>
      <c r="AQ751" s="82"/>
      <c r="AR751" s="82"/>
    </row>
    <row r="752" ht="15.75" customHeight="1">
      <c r="F752" s="49"/>
      <c r="Y752" s="82"/>
      <c r="AB752" s="82"/>
      <c r="AE752" s="82"/>
      <c r="AH752" s="82"/>
      <c r="AK752" s="82"/>
      <c r="AN752" s="82"/>
      <c r="AQ752" s="82"/>
      <c r="AR752" s="82"/>
    </row>
    <row r="753" ht="15.75" customHeight="1">
      <c r="F753" s="49"/>
      <c r="Y753" s="82"/>
      <c r="AB753" s="82"/>
      <c r="AE753" s="82"/>
      <c r="AH753" s="82"/>
      <c r="AK753" s="82"/>
      <c r="AN753" s="82"/>
      <c r="AQ753" s="82"/>
      <c r="AR753" s="82"/>
    </row>
    <row r="754" ht="15.75" customHeight="1">
      <c r="F754" s="49"/>
      <c r="Y754" s="82"/>
      <c r="AB754" s="82"/>
      <c r="AE754" s="82"/>
      <c r="AH754" s="82"/>
      <c r="AK754" s="82"/>
      <c r="AN754" s="82"/>
      <c r="AQ754" s="82"/>
      <c r="AR754" s="82"/>
    </row>
    <row r="755" ht="15.75" customHeight="1">
      <c r="F755" s="49"/>
      <c r="Y755" s="82"/>
      <c r="AB755" s="82"/>
      <c r="AE755" s="82"/>
      <c r="AH755" s="82"/>
      <c r="AK755" s="82"/>
      <c r="AN755" s="82"/>
      <c r="AQ755" s="82"/>
      <c r="AR755" s="82"/>
    </row>
    <row r="756" ht="15.75" customHeight="1">
      <c r="F756" s="49"/>
      <c r="Y756" s="82"/>
      <c r="AB756" s="82"/>
      <c r="AE756" s="82"/>
      <c r="AH756" s="82"/>
      <c r="AK756" s="82"/>
      <c r="AN756" s="82"/>
      <c r="AQ756" s="82"/>
      <c r="AR756" s="82"/>
    </row>
    <row r="757" ht="15.75" customHeight="1">
      <c r="F757" s="49"/>
      <c r="Y757" s="82"/>
      <c r="AB757" s="82"/>
      <c r="AE757" s="82"/>
      <c r="AH757" s="82"/>
      <c r="AK757" s="82"/>
      <c r="AN757" s="82"/>
      <c r="AQ757" s="82"/>
      <c r="AR757" s="82"/>
    </row>
    <row r="758" ht="15.75" customHeight="1">
      <c r="F758" s="49"/>
      <c r="Y758" s="82"/>
      <c r="AB758" s="82"/>
      <c r="AE758" s="82"/>
      <c r="AH758" s="82"/>
      <c r="AK758" s="82"/>
      <c r="AN758" s="82"/>
      <c r="AQ758" s="82"/>
      <c r="AR758" s="82"/>
    </row>
    <row r="759" ht="15.75" customHeight="1">
      <c r="F759" s="49"/>
      <c r="Y759" s="82"/>
      <c r="AB759" s="82"/>
      <c r="AE759" s="82"/>
      <c r="AH759" s="82"/>
      <c r="AK759" s="82"/>
      <c r="AN759" s="82"/>
      <c r="AQ759" s="82"/>
      <c r="AR759" s="82"/>
    </row>
    <row r="760" ht="15.75" customHeight="1">
      <c r="F760" s="49"/>
      <c r="Y760" s="82"/>
      <c r="AB760" s="82"/>
      <c r="AE760" s="82"/>
      <c r="AH760" s="82"/>
      <c r="AK760" s="82"/>
      <c r="AN760" s="82"/>
      <c r="AQ760" s="82"/>
      <c r="AR760" s="82"/>
    </row>
    <row r="761" ht="15.75" customHeight="1">
      <c r="F761" s="49"/>
      <c r="Y761" s="82"/>
      <c r="AB761" s="82"/>
      <c r="AE761" s="82"/>
      <c r="AH761" s="82"/>
      <c r="AK761" s="82"/>
      <c r="AN761" s="82"/>
      <c r="AQ761" s="82"/>
      <c r="AR761" s="82"/>
    </row>
    <row r="762" ht="15.75" customHeight="1">
      <c r="F762" s="49"/>
      <c r="Y762" s="82"/>
      <c r="AB762" s="82"/>
      <c r="AE762" s="82"/>
      <c r="AH762" s="82"/>
      <c r="AK762" s="82"/>
      <c r="AN762" s="82"/>
      <c r="AQ762" s="82"/>
      <c r="AR762" s="82"/>
    </row>
    <row r="763" ht="15.75" customHeight="1">
      <c r="F763" s="49"/>
      <c r="Y763" s="82"/>
      <c r="AB763" s="82"/>
      <c r="AE763" s="82"/>
      <c r="AH763" s="82"/>
      <c r="AK763" s="82"/>
      <c r="AN763" s="82"/>
      <c r="AQ763" s="82"/>
      <c r="AR763" s="82"/>
    </row>
    <row r="764" ht="15.75" customHeight="1">
      <c r="F764" s="49"/>
      <c r="Y764" s="82"/>
      <c r="AB764" s="82"/>
      <c r="AE764" s="82"/>
      <c r="AH764" s="82"/>
      <c r="AK764" s="82"/>
      <c r="AN764" s="82"/>
      <c r="AQ764" s="82"/>
      <c r="AR764" s="82"/>
    </row>
    <row r="765" ht="15.75" customHeight="1">
      <c r="F765" s="49"/>
      <c r="Y765" s="82"/>
      <c r="AB765" s="82"/>
      <c r="AE765" s="82"/>
      <c r="AH765" s="82"/>
      <c r="AK765" s="82"/>
      <c r="AN765" s="82"/>
      <c r="AQ765" s="82"/>
      <c r="AR765" s="82"/>
    </row>
    <row r="766" ht="15.75" customHeight="1">
      <c r="F766" s="49"/>
      <c r="Y766" s="82"/>
      <c r="AB766" s="82"/>
      <c r="AE766" s="82"/>
      <c r="AH766" s="82"/>
      <c r="AK766" s="82"/>
      <c r="AN766" s="82"/>
      <c r="AQ766" s="82"/>
      <c r="AR766" s="82"/>
    </row>
    <row r="767" ht="15.75" customHeight="1">
      <c r="F767" s="49"/>
      <c r="Y767" s="82"/>
      <c r="AB767" s="82"/>
      <c r="AE767" s="82"/>
      <c r="AH767" s="82"/>
      <c r="AK767" s="82"/>
      <c r="AN767" s="82"/>
      <c r="AQ767" s="82"/>
      <c r="AR767" s="82"/>
    </row>
    <row r="768" ht="15.75" customHeight="1">
      <c r="F768" s="49"/>
      <c r="Y768" s="82"/>
      <c r="AB768" s="82"/>
      <c r="AE768" s="82"/>
      <c r="AH768" s="82"/>
      <c r="AK768" s="82"/>
      <c r="AN768" s="82"/>
      <c r="AQ768" s="82"/>
      <c r="AR768" s="82"/>
    </row>
    <row r="769" ht="15.75" customHeight="1">
      <c r="F769" s="49"/>
      <c r="Y769" s="82"/>
      <c r="AB769" s="82"/>
      <c r="AE769" s="82"/>
      <c r="AH769" s="82"/>
      <c r="AK769" s="82"/>
      <c r="AN769" s="82"/>
      <c r="AQ769" s="82"/>
      <c r="AR769" s="82"/>
    </row>
    <row r="770" ht="15.75" customHeight="1">
      <c r="F770" s="49"/>
      <c r="Y770" s="82"/>
      <c r="AB770" s="82"/>
      <c r="AE770" s="82"/>
      <c r="AH770" s="82"/>
      <c r="AK770" s="82"/>
      <c r="AN770" s="82"/>
      <c r="AQ770" s="82"/>
      <c r="AR770" s="82"/>
    </row>
    <row r="771" ht="15.75" customHeight="1">
      <c r="F771" s="49"/>
      <c r="Y771" s="82"/>
      <c r="AB771" s="82"/>
      <c r="AE771" s="82"/>
      <c r="AH771" s="82"/>
      <c r="AK771" s="82"/>
      <c r="AN771" s="82"/>
      <c r="AQ771" s="82"/>
      <c r="AR771" s="82"/>
    </row>
    <row r="772" ht="15.75" customHeight="1">
      <c r="F772" s="49"/>
      <c r="Y772" s="82"/>
      <c r="AB772" s="82"/>
      <c r="AE772" s="82"/>
      <c r="AH772" s="82"/>
      <c r="AK772" s="82"/>
      <c r="AN772" s="82"/>
      <c r="AQ772" s="82"/>
      <c r="AR772" s="82"/>
    </row>
    <row r="773" ht="15.75" customHeight="1">
      <c r="F773" s="49"/>
      <c r="Y773" s="82"/>
      <c r="AB773" s="82"/>
      <c r="AE773" s="82"/>
      <c r="AH773" s="82"/>
      <c r="AK773" s="82"/>
      <c r="AN773" s="82"/>
      <c r="AQ773" s="82"/>
      <c r="AR773" s="82"/>
    </row>
    <row r="774" ht="15.75" customHeight="1">
      <c r="F774" s="49"/>
      <c r="Y774" s="82"/>
      <c r="AB774" s="82"/>
      <c r="AE774" s="82"/>
      <c r="AH774" s="82"/>
      <c r="AK774" s="82"/>
      <c r="AN774" s="82"/>
      <c r="AQ774" s="82"/>
      <c r="AR774" s="82"/>
    </row>
    <row r="775" ht="15.75" customHeight="1">
      <c r="F775" s="49"/>
      <c r="Y775" s="82"/>
      <c r="AB775" s="82"/>
      <c r="AE775" s="82"/>
      <c r="AH775" s="82"/>
      <c r="AK775" s="82"/>
      <c r="AN775" s="82"/>
      <c r="AQ775" s="82"/>
      <c r="AR775" s="82"/>
    </row>
    <row r="776" ht="15.75" customHeight="1">
      <c r="F776" s="49"/>
      <c r="Y776" s="82"/>
      <c r="AB776" s="82"/>
      <c r="AE776" s="82"/>
      <c r="AH776" s="82"/>
      <c r="AK776" s="82"/>
      <c r="AN776" s="82"/>
      <c r="AQ776" s="82"/>
      <c r="AR776" s="82"/>
    </row>
    <row r="777" ht="15.75" customHeight="1">
      <c r="F777" s="49"/>
      <c r="Y777" s="82"/>
      <c r="AB777" s="82"/>
      <c r="AE777" s="82"/>
      <c r="AH777" s="82"/>
      <c r="AK777" s="82"/>
      <c r="AN777" s="82"/>
      <c r="AQ777" s="82"/>
      <c r="AR777" s="82"/>
    </row>
    <row r="778" ht="15.75" customHeight="1">
      <c r="F778" s="49"/>
      <c r="Y778" s="82"/>
      <c r="AB778" s="82"/>
      <c r="AE778" s="82"/>
      <c r="AH778" s="82"/>
      <c r="AK778" s="82"/>
      <c r="AN778" s="82"/>
      <c r="AQ778" s="82"/>
      <c r="AR778" s="82"/>
    </row>
    <row r="779" ht="15.75" customHeight="1">
      <c r="F779" s="49"/>
      <c r="Y779" s="82"/>
      <c r="AB779" s="82"/>
      <c r="AE779" s="82"/>
      <c r="AH779" s="82"/>
      <c r="AK779" s="82"/>
      <c r="AN779" s="82"/>
      <c r="AQ779" s="82"/>
      <c r="AR779" s="82"/>
    </row>
    <row r="780" ht="15.75" customHeight="1">
      <c r="F780" s="49"/>
      <c r="Y780" s="82"/>
      <c r="AB780" s="82"/>
      <c r="AE780" s="82"/>
      <c r="AH780" s="82"/>
      <c r="AK780" s="82"/>
      <c r="AN780" s="82"/>
      <c r="AQ780" s="82"/>
      <c r="AR780" s="82"/>
    </row>
    <row r="781" ht="15.75" customHeight="1">
      <c r="F781" s="49"/>
      <c r="Y781" s="82"/>
      <c r="AB781" s="82"/>
      <c r="AE781" s="82"/>
      <c r="AH781" s="82"/>
      <c r="AK781" s="82"/>
      <c r="AN781" s="82"/>
      <c r="AQ781" s="82"/>
      <c r="AR781" s="82"/>
    </row>
    <row r="782" ht="15.75" customHeight="1">
      <c r="F782" s="49"/>
      <c r="Y782" s="82"/>
      <c r="AB782" s="82"/>
      <c r="AE782" s="82"/>
      <c r="AH782" s="82"/>
      <c r="AK782" s="82"/>
      <c r="AN782" s="82"/>
      <c r="AQ782" s="82"/>
      <c r="AR782" s="82"/>
    </row>
    <row r="783" ht="15.75" customHeight="1">
      <c r="F783" s="49"/>
      <c r="Y783" s="82"/>
      <c r="AB783" s="82"/>
      <c r="AE783" s="82"/>
      <c r="AH783" s="82"/>
      <c r="AK783" s="82"/>
      <c r="AN783" s="82"/>
      <c r="AQ783" s="82"/>
      <c r="AR783" s="82"/>
    </row>
    <row r="784" ht="15.75" customHeight="1">
      <c r="F784" s="49"/>
      <c r="Y784" s="82"/>
      <c r="AB784" s="82"/>
      <c r="AE784" s="82"/>
      <c r="AH784" s="82"/>
      <c r="AK784" s="82"/>
      <c r="AN784" s="82"/>
      <c r="AQ784" s="82"/>
      <c r="AR784" s="82"/>
    </row>
    <row r="785" ht="15.75" customHeight="1">
      <c r="F785" s="49"/>
      <c r="Y785" s="82"/>
      <c r="AB785" s="82"/>
      <c r="AE785" s="82"/>
      <c r="AH785" s="82"/>
      <c r="AK785" s="82"/>
      <c r="AN785" s="82"/>
      <c r="AQ785" s="82"/>
      <c r="AR785" s="82"/>
    </row>
    <row r="786" ht="15.75" customHeight="1">
      <c r="F786" s="49"/>
      <c r="Y786" s="82"/>
      <c r="AB786" s="82"/>
      <c r="AE786" s="82"/>
      <c r="AH786" s="82"/>
      <c r="AK786" s="82"/>
      <c r="AN786" s="82"/>
      <c r="AQ786" s="82"/>
      <c r="AR786" s="82"/>
    </row>
    <row r="787" ht="15.75" customHeight="1">
      <c r="F787" s="49"/>
      <c r="Y787" s="82"/>
      <c r="AB787" s="82"/>
      <c r="AE787" s="82"/>
      <c r="AH787" s="82"/>
      <c r="AK787" s="82"/>
      <c r="AN787" s="82"/>
      <c r="AQ787" s="82"/>
      <c r="AR787" s="82"/>
    </row>
    <row r="788" ht="15.75" customHeight="1">
      <c r="F788" s="49"/>
      <c r="Y788" s="82"/>
      <c r="AB788" s="82"/>
      <c r="AE788" s="82"/>
      <c r="AH788" s="82"/>
      <c r="AK788" s="82"/>
      <c r="AN788" s="82"/>
      <c r="AQ788" s="82"/>
      <c r="AR788" s="82"/>
    </row>
    <row r="789" ht="15.75" customHeight="1">
      <c r="F789" s="49"/>
      <c r="Y789" s="82"/>
      <c r="AB789" s="82"/>
      <c r="AE789" s="82"/>
      <c r="AH789" s="82"/>
      <c r="AK789" s="82"/>
      <c r="AN789" s="82"/>
      <c r="AQ789" s="82"/>
      <c r="AR789" s="82"/>
    </row>
    <row r="790" ht="15.75" customHeight="1">
      <c r="F790" s="49"/>
      <c r="Y790" s="82"/>
      <c r="AB790" s="82"/>
      <c r="AE790" s="82"/>
      <c r="AH790" s="82"/>
      <c r="AK790" s="82"/>
      <c r="AN790" s="82"/>
      <c r="AQ790" s="82"/>
      <c r="AR790" s="82"/>
    </row>
    <row r="791" ht="15.75" customHeight="1">
      <c r="F791" s="49"/>
      <c r="Y791" s="82"/>
      <c r="AB791" s="82"/>
      <c r="AE791" s="82"/>
      <c r="AH791" s="82"/>
      <c r="AK791" s="82"/>
      <c r="AN791" s="82"/>
      <c r="AQ791" s="82"/>
      <c r="AR791" s="82"/>
    </row>
    <row r="792" ht="15.75" customHeight="1">
      <c r="F792" s="49"/>
      <c r="Y792" s="82"/>
      <c r="AB792" s="82"/>
      <c r="AE792" s="82"/>
      <c r="AH792" s="82"/>
      <c r="AK792" s="82"/>
      <c r="AN792" s="82"/>
      <c r="AQ792" s="82"/>
      <c r="AR792" s="82"/>
    </row>
    <row r="793" ht="15.75" customHeight="1">
      <c r="F793" s="49"/>
      <c r="Y793" s="82"/>
      <c r="AB793" s="82"/>
      <c r="AE793" s="82"/>
      <c r="AH793" s="82"/>
      <c r="AK793" s="82"/>
      <c r="AN793" s="82"/>
      <c r="AQ793" s="82"/>
      <c r="AR793" s="82"/>
    </row>
    <row r="794" ht="15.75" customHeight="1">
      <c r="F794" s="49"/>
      <c r="Y794" s="82"/>
      <c r="AB794" s="82"/>
      <c r="AE794" s="82"/>
      <c r="AH794" s="82"/>
      <c r="AK794" s="82"/>
      <c r="AN794" s="82"/>
      <c r="AQ794" s="82"/>
      <c r="AR794" s="82"/>
    </row>
    <row r="795" ht="15.75" customHeight="1">
      <c r="F795" s="49"/>
      <c r="Y795" s="82"/>
      <c r="AB795" s="82"/>
      <c r="AE795" s="82"/>
      <c r="AH795" s="82"/>
      <c r="AK795" s="82"/>
      <c r="AN795" s="82"/>
      <c r="AQ795" s="82"/>
      <c r="AR795" s="82"/>
    </row>
    <row r="796" ht="15.75" customHeight="1">
      <c r="F796" s="49"/>
      <c r="Y796" s="82"/>
      <c r="AB796" s="82"/>
      <c r="AE796" s="82"/>
      <c r="AH796" s="82"/>
      <c r="AK796" s="82"/>
      <c r="AN796" s="82"/>
      <c r="AQ796" s="82"/>
      <c r="AR796" s="82"/>
    </row>
    <row r="797" ht="15.75" customHeight="1">
      <c r="F797" s="49"/>
      <c r="Y797" s="82"/>
      <c r="AB797" s="82"/>
      <c r="AE797" s="82"/>
      <c r="AH797" s="82"/>
      <c r="AK797" s="82"/>
      <c r="AN797" s="82"/>
      <c r="AQ797" s="82"/>
      <c r="AR797" s="82"/>
    </row>
    <row r="798" ht="15.75" customHeight="1">
      <c r="F798" s="49"/>
      <c r="Y798" s="82"/>
      <c r="AB798" s="82"/>
      <c r="AE798" s="82"/>
      <c r="AH798" s="82"/>
      <c r="AK798" s="82"/>
      <c r="AN798" s="82"/>
      <c r="AQ798" s="82"/>
      <c r="AR798" s="82"/>
    </row>
    <row r="799" ht="15.75" customHeight="1">
      <c r="F799" s="49"/>
      <c r="Y799" s="82"/>
      <c r="AB799" s="82"/>
      <c r="AE799" s="82"/>
      <c r="AH799" s="82"/>
      <c r="AK799" s="82"/>
      <c r="AN799" s="82"/>
      <c r="AQ799" s="82"/>
      <c r="AR799" s="82"/>
    </row>
    <row r="800" ht="15.75" customHeight="1">
      <c r="F800" s="49"/>
      <c r="Y800" s="82"/>
      <c r="AB800" s="82"/>
      <c r="AE800" s="82"/>
      <c r="AH800" s="82"/>
      <c r="AK800" s="82"/>
      <c r="AN800" s="82"/>
      <c r="AQ800" s="82"/>
      <c r="AR800" s="82"/>
    </row>
    <row r="801" ht="15.75" customHeight="1">
      <c r="F801" s="49"/>
      <c r="Y801" s="82"/>
      <c r="AB801" s="82"/>
      <c r="AE801" s="82"/>
      <c r="AH801" s="82"/>
      <c r="AK801" s="82"/>
      <c r="AN801" s="82"/>
      <c r="AQ801" s="82"/>
      <c r="AR801" s="82"/>
    </row>
    <row r="802" ht="15.75" customHeight="1">
      <c r="F802" s="49"/>
      <c r="Y802" s="82"/>
      <c r="AB802" s="82"/>
      <c r="AE802" s="82"/>
      <c r="AH802" s="82"/>
      <c r="AK802" s="82"/>
      <c r="AN802" s="82"/>
      <c r="AQ802" s="82"/>
      <c r="AR802" s="82"/>
    </row>
    <row r="803" ht="15.75" customHeight="1">
      <c r="F803" s="49"/>
      <c r="Y803" s="82"/>
      <c r="AB803" s="82"/>
      <c r="AE803" s="82"/>
      <c r="AH803" s="82"/>
      <c r="AK803" s="82"/>
      <c r="AN803" s="82"/>
      <c r="AQ803" s="82"/>
      <c r="AR803" s="82"/>
    </row>
    <row r="804" ht="15.75" customHeight="1">
      <c r="F804" s="49"/>
      <c r="Y804" s="82"/>
      <c r="AB804" s="82"/>
      <c r="AE804" s="82"/>
      <c r="AH804" s="82"/>
      <c r="AK804" s="82"/>
      <c r="AN804" s="82"/>
      <c r="AQ804" s="82"/>
      <c r="AR804" s="82"/>
    </row>
    <row r="805" ht="15.75" customHeight="1">
      <c r="F805" s="49"/>
      <c r="Y805" s="82"/>
      <c r="AB805" s="82"/>
      <c r="AE805" s="82"/>
      <c r="AH805" s="82"/>
      <c r="AK805" s="82"/>
      <c r="AN805" s="82"/>
      <c r="AQ805" s="82"/>
      <c r="AR805" s="82"/>
    </row>
    <row r="806" ht="15.75" customHeight="1">
      <c r="F806" s="49"/>
      <c r="Y806" s="82"/>
      <c r="AB806" s="82"/>
      <c r="AE806" s="82"/>
      <c r="AH806" s="82"/>
      <c r="AK806" s="82"/>
      <c r="AN806" s="82"/>
      <c r="AQ806" s="82"/>
      <c r="AR806" s="82"/>
    </row>
    <row r="807" ht="15.75" customHeight="1">
      <c r="F807" s="49"/>
      <c r="Y807" s="82"/>
      <c r="AB807" s="82"/>
      <c r="AE807" s="82"/>
      <c r="AH807" s="82"/>
      <c r="AK807" s="82"/>
      <c r="AN807" s="82"/>
      <c r="AQ807" s="82"/>
      <c r="AR807" s="82"/>
    </row>
    <row r="808" ht="15.75" customHeight="1">
      <c r="F808" s="49"/>
      <c r="Y808" s="82"/>
      <c r="AB808" s="82"/>
      <c r="AE808" s="82"/>
      <c r="AH808" s="82"/>
      <c r="AK808" s="82"/>
      <c r="AN808" s="82"/>
      <c r="AQ808" s="82"/>
      <c r="AR808" s="82"/>
    </row>
    <row r="809" ht="15.75" customHeight="1">
      <c r="F809" s="49"/>
      <c r="Y809" s="82"/>
      <c r="AB809" s="82"/>
      <c r="AE809" s="82"/>
      <c r="AH809" s="82"/>
      <c r="AK809" s="82"/>
      <c r="AN809" s="82"/>
      <c r="AQ809" s="82"/>
      <c r="AR809" s="82"/>
    </row>
    <row r="810" ht="15.75" customHeight="1">
      <c r="F810" s="49"/>
      <c r="Y810" s="82"/>
      <c r="AB810" s="82"/>
      <c r="AE810" s="82"/>
      <c r="AH810" s="82"/>
      <c r="AK810" s="82"/>
      <c r="AN810" s="82"/>
      <c r="AQ810" s="82"/>
      <c r="AR810" s="82"/>
    </row>
    <row r="811" ht="15.75" customHeight="1">
      <c r="F811" s="49"/>
      <c r="Y811" s="82"/>
      <c r="AB811" s="82"/>
      <c r="AE811" s="82"/>
      <c r="AH811" s="82"/>
      <c r="AK811" s="82"/>
      <c r="AN811" s="82"/>
      <c r="AQ811" s="82"/>
      <c r="AR811" s="82"/>
    </row>
    <row r="812" ht="15.75" customHeight="1">
      <c r="F812" s="49"/>
      <c r="Y812" s="82"/>
      <c r="AB812" s="82"/>
      <c r="AE812" s="82"/>
      <c r="AH812" s="82"/>
      <c r="AK812" s="82"/>
      <c r="AN812" s="82"/>
      <c r="AQ812" s="82"/>
      <c r="AR812" s="82"/>
    </row>
    <row r="813" ht="15.75" customHeight="1">
      <c r="F813" s="49"/>
      <c r="Y813" s="82"/>
      <c r="AB813" s="82"/>
      <c r="AE813" s="82"/>
      <c r="AH813" s="82"/>
      <c r="AK813" s="82"/>
      <c r="AN813" s="82"/>
      <c r="AQ813" s="82"/>
      <c r="AR813" s="82"/>
    </row>
    <row r="814" ht="15.75" customHeight="1">
      <c r="F814" s="49"/>
      <c r="Y814" s="82"/>
      <c r="AB814" s="82"/>
      <c r="AE814" s="82"/>
      <c r="AH814" s="82"/>
      <c r="AK814" s="82"/>
      <c r="AN814" s="82"/>
      <c r="AQ814" s="82"/>
      <c r="AR814" s="82"/>
    </row>
    <row r="815" ht="15.75" customHeight="1">
      <c r="F815" s="49"/>
      <c r="Y815" s="82"/>
      <c r="AB815" s="82"/>
      <c r="AE815" s="82"/>
      <c r="AH815" s="82"/>
      <c r="AK815" s="82"/>
      <c r="AN815" s="82"/>
      <c r="AQ815" s="82"/>
      <c r="AR815" s="82"/>
    </row>
    <row r="816" ht="15.75" customHeight="1">
      <c r="F816" s="49"/>
      <c r="Y816" s="82"/>
      <c r="AB816" s="82"/>
      <c r="AE816" s="82"/>
      <c r="AH816" s="82"/>
      <c r="AK816" s="82"/>
      <c r="AN816" s="82"/>
      <c r="AQ816" s="82"/>
      <c r="AR816" s="82"/>
    </row>
    <row r="817" ht="15.75" customHeight="1">
      <c r="F817" s="49"/>
      <c r="Y817" s="82"/>
      <c r="AB817" s="82"/>
      <c r="AE817" s="82"/>
      <c r="AH817" s="82"/>
      <c r="AK817" s="82"/>
      <c r="AN817" s="82"/>
      <c r="AQ817" s="82"/>
      <c r="AR817" s="82"/>
    </row>
    <row r="818" ht="15.75" customHeight="1">
      <c r="F818" s="49"/>
      <c r="Y818" s="82"/>
      <c r="AB818" s="82"/>
      <c r="AE818" s="82"/>
      <c r="AH818" s="82"/>
      <c r="AK818" s="82"/>
      <c r="AN818" s="82"/>
      <c r="AQ818" s="82"/>
      <c r="AR818" s="82"/>
    </row>
    <row r="819" ht="15.75" customHeight="1">
      <c r="F819" s="49"/>
      <c r="Y819" s="82"/>
      <c r="AB819" s="82"/>
      <c r="AE819" s="82"/>
      <c r="AH819" s="82"/>
      <c r="AK819" s="82"/>
      <c r="AN819" s="82"/>
      <c r="AQ819" s="82"/>
      <c r="AR819" s="82"/>
    </row>
    <row r="820" ht="15.75" customHeight="1">
      <c r="F820" s="49"/>
      <c r="Y820" s="82"/>
      <c r="AB820" s="82"/>
      <c r="AE820" s="82"/>
      <c r="AH820" s="82"/>
      <c r="AK820" s="82"/>
      <c r="AN820" s="82"/>
      <c r="AQ820" s="82"/>
      <c r="AR820" s="82"/>
    </row>
    <row r="821" ht="15.75" customHeight="1">
      <c r="F821" s="49"/>
      <c r="Y821" s="82"/>
      <c r="AB821" s="82"/>
      <c r="AE821" s="82"/>
      <c r="AH821" s="82"/>
      <c r="AK821" s="82"/>
      <c r="AN821" s="82"/>
      <c r="AQ821" s="82"/>
      <c r="AR821" s="82"/>
    </row>
    <row r="822" ht="15.75" customHeight="1">
      <c r="F822" s="49"/>
      <c r="Y822" s="82"/>
      <c r="AB822" s="82"/>
      <c r="AE822" s="82"/>
      <c r="AH822" s="82"/>
      <c r="AK822" s="82"/>
      <c r="AN822" s="82"/>
      <c r="AQ822" s="82"/>
      <c r="AR822" s="82"/>
    </row>
    <row r="823" ht="15.75" customHeight="1">
      <c r="F823" s="49"/>
      <c r="Y823" s="82"/>
      <c r="AB823" s="82"/>
      <c r="AE823" s="82"/>
      <c r="AH823" s="82"/>
      <c r="AK823" s="82"/>
      <c r="AN823" s="82"/>
      <c r="AQ823" s="82"/>
      <c r="AR823" s="82"/>
    </row>
    <row r="824" ht="15.75" customHeight="1">
      <c r="F824" s="49"/>
      <c r="Y824" s="82"/>
      <c r="AB824" s="82"/>
      <c r="AE824" s="82"/>
      <c r="AH824" s="82"/>
      <c r="AK824" s="82"/>
      <c r="AN824" s="82"/>
      <c r="AQ824" s="82"/>
      <c r="AR824" s="82"/>
    </row>
    <row r="825" ht="15.75" customHeight="1">
      <c r="F825" s="49"/>
      <c r="Y825" s="82"/>
      <c r="AB825" s="82"/>
      <c r="AE825" s="82"/>
      <c r="AH825" s="82"/>
      <c r="AK825" s="82"/>
      <c r="AN825" s="82"/>
      <c r="AQ825" s="82"/>
      <c r="AR825" s="82"/>
    </row>
    <row r="826" ht="15.75" customHeight="1">
      <c r="F826" s="49"/>
      <c r="Y826" s="82"/>
      <c r="AB826" s="82"/>
      <c r="AE826" s="82"/>
      <c r="AH826" s="82"/>
      <c r="AK826" s="82"/>
      <c r="AN826" s="82"/>
      <c r="AQ826" s="82"/>
      <c r="AR826" s="82"/>
    </row>
    <row r="827" ht="15.75" customHeight="1">
      <c r="F827" s="49"/>
      <c r="Y827" s="82"/>
      <c r="AB827" s="82"/>
      <c r="AE827" s="82"/>
      <c r="AH827" s="82"/>
      <c r="AK827" s="82"/>
      <c r="AN827" s="82"/>
      <c r="AQ827" s="82"/>
      <c r="AR827" s="82"/>
    </row>
    <row r="828" ht="15.75" customHeight="1">
      <c r="F828" s="49"/>
      <c r="Y828" s="82"/>
      <c r="AB828" s="82"/>
      <c r="AE828" s="82"/>
      <c r="AH828" s="82"/>
      <c r="AK828" s="82"/>
      <c r="AN828" s="82"/>
      <c r="AQ828" s="82"/>
      <c r="AR828" s="82"/>
    </row>
    <row r="829" ht="15.75" customHeight="1">
      <c r="F829" s="49"/>
      <c r="Y829" s="82"/>
      <c r="AB829" s="82"/>
      <c r="AE829" s="82"/>
      <c r="AH829" s="82"/>
      <c r="AK829" s="82"/>
      <c r="AN829" s="82"/>
      <c r="AQ829" s="82"/>
      <c r="AR829" s="82"/>
    </row>
    <row r="830" ht="15.75" customHeight="1">
      <c r="F830" s="49"/>
      <c r="Y830" s="82"/>
      <c r="AB830" s="82"/>
      <c r="AE830" s="82"/>
      <c r="AH830" s="82"/>
      <c r="AK830" s="82"/>
      <c r="AN830" s="82"/>
      <c r="AQ830" s="82"/>
      <c r="AR830" s="82"/>
    </row>
    <row r="831" ht="15.75" customHeight="1">
      <c r="F831" s="49"/>
      <c r="Y831" s="82"/>
      <c r="AB831" s="82"/>
      <c r="AE831" s="82"/>
      <c r="AH831" s="82"/>
      <c r="AK831" s="82"/>
      <c r="AN831" s="82"/>
      <c r="AQ831" s="82"/>
      <c r="AR831" s="82"/>
    </row>
    <row r="832" ht="15.75" customHeight="1">
      <c r="F832" s="49"/>
      <c r="Y832" s="82"/>
      <c r="AB832" s="82"/>
      <c r="AE832" s="82"/>
      <c r="AH832" s="82"/>
      <c r="AK832" s="82"/>
      <c r="AN832" s="82"/>
      <c r="AQ832" s="82"/>
      <c r="AR832" s="82"/>
    </row>
    <row r="833" ht="15.75" customHeight="1">
      <c r="F833" s="49"/>
      <c r="Y833" s="82"/>
      <c r="AB833" s="82"/>
      <c r="AE833" s="82"/>
      <c r="AH833" s="82"/>
      <c r="AK833" s="82"/>
      <c r="AN833" s="82"/>
      <c r="AQ833" s="82"/>
      <c r="AR833" s="82"/>
    </row>
    <row r="834" ht="15.75" customHeight="1">
      <c r="F834" s="49"/>
      <c r="Y834" s="82"/>
      <c r="AB834" s="82"/>
      <c r="AE834" s="82"/>
      <c r="AH834" s="82"/>
      <c r="AK834" s="82"/>
      <c r="AN834" s="82"/>
      <c r="AQ834" s="82"/>
      <c r="AR834" s="82"/>
    </row>
    <row r="835" ht="15.75" customHeight="1">
      <c r="F835" s="49"/>
      <c r="Y835" s="82"/>
      <c r="AB835" s="82"/>
      <c r="AE835" s="82"/>
      <c r="AH835" s="82"/>
      <c r="AK835" s="82"/>
      <c r="AN835" s="82"/>
      <c r="AQ835" s="82"/>
      <c r="AR835" s="82"/>
    </row>
    <row r="836" ht="15.75" customHeight="1">
      <c r="F836" s="49"/>
      <c r="Y836" s="82"/>
      <c r="AB836" s="82"/>
      <c r="AE836" s="82"/>
      <c r="AH836" s="82"/>
      <c r="AK836" s="82"/>
      <c r="AN836" s="82"/>
      <c r="AQ836" s="82"/>
      <c r="AR836" s="82"/>
    </row>
    <row r="837" ht="15.75" customHeight="1">
      <c r="F837" s="49"/>
      <c r="Y837" s="82"/>
      <c r="AB837" s="82"/>
      <c r="AE837" s="82"/>
      <c r="AH837" s="82"/>
      <c r="AK837" s="82"/>
      <c r="AN837" s="82"/>
      <c r="AQ837" s="82"/>
      <c r="AR837" s="82"/>
    </row>
    <row r="838" ht="15.75" customHeight="1">
      <c r="F838" s="49"/>
      <c r="Y838" s="82"/>
      <c r="AB838" s="82"/>
      <c r="AE838" s="82"/>
      <c r="AH838" s="82"/>
      <c r="AK838" s="82"/>
      <c r="AN838" s="82"/>
      <c r="AQ838" s="82"/>
      <c r="AR838" s="82"/>
    </row>
    <row r="839" ht="15.75" customHeight="1">
      <c r="F839" s="49"/>
      <c r="Y839" s="82"/>
      <c r="AB839" s="82"/>
      <c r="AE839" s="82"/>
      <c r="AH839" s="82"/>
      <c r="AK839" s="82"/>
      <c r="AN839" s="82"/>
      <c r="AQ839" s="82"/>
      <c r="AR839" s="82"/>
    </row>
    <row r="840" ht="15.75" customHeight="1">
      <c r="F840" s="49"/>
      <c r="Y840" s="82"/>
      <c r="AB840" s="82"/>
      <c r="AE840" s="82"/>
      <c r="AH840" s="82"/>
      <c r="AK840" s="82"/>
      <c r="AN840" s="82"/>
      <c r="AQ840" s="82"/>
      <c r="AR840" s="82"/>
    </row>
    <row r="841" ht="15.75" customHeight="1">
      <c r="F841" s="49"/>
      <c r="Y841" s="82"/>
      <c r="AB841" s="82"/>
      <c r="AE841" s="82"/>
      <c r="AH841" s="82"/>
      <c r="AK841" s="82"/>
      <c r="AN841" s="82"/>
      <c r="AQ841" s="82"/>
      <c r="AR841" s="82"/>
    </row>
    <row r="842" ht="15.75" customHeight="1">
      <c r="F842" s="49"/>
      <c r="Y842" s="82"/>
      <c r="AB842" s="82"/>
      <c r="AE842" s="82"/>
      <c r="AH842" s="82"/>
      <c r="AK842" s="82"/>
      <c r="AN842" s="82"/>
      <c r="AQ842" s="82"/>
      <c r="AR842" s="82"/>
    </row>
    <row r="843" ht="15.75" customHeight="1">
      <c r="F843" s="49"/>
      <c r="Y843" s="82"/>
      <c r="AB843" s="82"/>
      <c r="AE843" s="82"/>
      <c r="AH843" s="82"/>
      <c r="AK843" s="82"/>
      <c r="AN843" s="82"/>
      <c r="AQ843" s="82"/>
      <c r="AR843" s="82"/>
    </row>
    <row r="844" ht="15.75" customHeight="1">
      <c r="F844" s="49"/>
      <c r="Y844" s="82"/>
      <c r="AB844" s="82"/>
      <c r="AE844" s="82"/>
      <c r="AH844" s="82"/>
      <c r="AK844" s="82"/>
      <c r="AN844" s="82"/>
      <c r="AQ844" s="82"/>
      <c r="AR844" s="82"/>
    </row>
    <row r="845" ht="15.75" customHeight="1">
      <c r="F845" s="49"/>
      <c r="Y845" s="82"/>
      <c r="AB845" s="82"/>
      <c r="AE845" s="82"/>
      <c r="AH845" s="82"/>
      <c r="AK845" s="82"/>
      <c r="AN845" s="82"/>
      <c r="AQ845" s="82"/>
      <c r="AR845" s="82"/>
    </row>
    <row r="846" ht="15.75" customHeight="1">
      <c r="F846" s="49"/>
      <c r="Y846" s="82"/>
      <c r="AB846" s="82"/>
      <c r="AE846" s="82"/>
      <c r="AH846" s="82"/>
      <c r="AK846" s="82"/>
      <c r="AN846" s="82"/>
      <c r="AQ846" s="82"/>
      <c r="AR846" s="82"/>
    </row>
    <row r="847" ht="15.75" customHeight="1">
      <c r="F847" s="49"/>
      <c r="Y847" s="82"/>
      <c r="AB847" s="82"/>
      <c r="AE847" s="82"/>
      <c r="AH847" s="82"/>
      <c r="AK847" s="82"/>
      <c r="AN847" s="82"/>
      <c r="AQ847" s="82"/>
      <c r="AR847" s="82"/>
    </row>
    <row r="848" ht="15.75" customHeight="1">
      <c r="F848" s="49"/>
      <c r="Y848" s="82"/>
      <c r="AB848" s="82"/>
      <c r="AE848" s="82"/>
      <c r="AH848" s="82"/>
      <c r="AK848" s="82"/>
      <c r="AN848" s="82"/>
      <c r="AQ848" s="82"/>
      <c r="AR848" s="82"/>
    </row>
    <row r="849" ht="15.75" customHeight="1">
      <c r="F849" s="49"/>
      <c r="Y849" s="82"/>
      <c r="AB849" s="82"/>
      <c r="AE849" s="82"/>
      <c r="AH849" s="82"/>
      <c r="AK849" s="82"/>
      <c r="AN849" s="82"/>
      <c r="AQ849" s="82"/>
      <c r="AR849" s="82"/>
    </row>
    <row r="850" ht="15.75" customHeight="1">
      <c r="F850" s="49"/>
      <c r="Y850" s="82"/>
      <c r="AB850" s="82"/>
      <c r="AE850" s="82"/>
      <c r="AH850" s="82"/>
      <c r="AK850" s="82"/>
      <c r="AN850" s="82"/>
      <c r="AQ850" s="82"/>
      <c r="AR850" s="82"/>
    </row>
    <row r="851" ht="15.75" customHeight="1">
      <c r="F851" s="49"/>
      <c r="Y851" s="82"/>
      <c r="AB851" s="82"/>
      <c r="AE851" s="82"/>
      <c r="AH851" s="82"/>
      <c r="AK851" s="82"/>
      <c r="AN851" s="82"/>
      <c r="AQ851" s="82"/>
      <c r="AR851" s="82"/>
    </row>
    <row r="852" ht="15.75" customHeight="1">
      <c r="F852" s="49"/>
      <c r="Y852" s="82"/>
      <c r="AB852" s="82"/>
      <c r="AE852" s="82"/>
      <c r="AH852" s="82"/>
      <c r="AK852" s="82"/>
      <c r="AN852" s="82"/>
      <c r="AQ852" s="82"/>
      <c r="AR852" s="82"/>
    </row>
    <row r="853" ht="15.75" customHeight="1">
      <c r="F853" s="49"/>
      <c r="Y853" s="82"/>
      <c r="AB853" s="82"/>
      <c r="AE853" s="82"/>
      <c r="AH853" s="82"/>
      <c r="AK853" s="82"/>
      <c r="AN853" s="82"/>
      <c r="AQ853" s="82"/>
      <c r="AR853" s="82"/>
    </row>
    <row r="854" ht="15.75" customHeight="1">
      <c r="F854" s="49"/>
      <c r="Y854" s="82"/>
      <c r="AB854" s="82"/>
      <c r="AE854" s="82"/>
      <c r="AH854" s="82"/>
      <c r="AK854" s="82"/>
      <c r="AN854" s="82"/>
      <c r="AQ854" s="82"/>
      <c r="AR854" s="82"/>
    </row>
    <row r="855" ht="15.75" customHeight="1">
      <c r="F855" s="49"/>
      <c r="Y855" s="82"/>
      <c r="AB855" s="82"/>
      <c r="AE855" s="82"/>
      <c r="AH855" s="82"/>
      <c r="AK855" s="82"/>
      <c r="AN855" s="82"/>
      <c r="AQ855" s="82"/>
      <c r="AR855" s="82"/>
    </row>
    <row r="856" ht="15.75" customHeight="1">
      <c r="F856" s="49"/>
      <c r="Y856" s="82"/>
      <c r="AB856" s="82"/>
      <c r="AE856" s="82"/>
      <c r="AH856" s="82"/>
      <c r="AK856" s="82"/>
      <c r="AN856" s="82"/>
      <c r="AQ856" s="82"/>
      <c r="AR856" s="82"/>
    </row>
    <row r="857" ht="15.75" customHeight="1">
      <c r="F857" s="49"/>
      <c r="Y857" s="82"/>
      <c r="AB857" s="82"/>
      <c r="AE857" s="82"/>
      <c r="AH857" s="82"/>
      <c r="AK857" s="82"/>
      <c r="AN857" s="82"/>
      <c r="AQ857" s="82"/>
      <c r="AR857" s="82"/>
    </row>
    <row r="858" ht="15.75" customHeight="1">
      <c r="F858" s="49"/>
      <c r="Y858" s="82"/>
      <c r="AB858" s="82"/>
      <c r="AE858" s="82"/>
      <c r="AH858" s="82"/>
      <c r="AK858" s="82"/>
      <c r="AN858" s="82"/>
      <c r="AQ858" s="82"/>
      <c r="AR858" s="82"/>
    </row>
    <row r="859" ht="15.75" customHeight="1">
      <c r="F859" s="49"/>
      <c r="Y859" s="82"/>
      <c r="AB859" s="82"/>
      <c r="AE859" s="82"/>
      <c r="AH859" s="82"/>
      <c r="AK859" s="82"/>
      <c r="AN859" s="82"/>
      <c r="AQ859" s="82"/>
      <c r="AR859" s="82"/>
    </row>
    <row r="860" ht="15.75" customHeight="1">
      <c r="F860" s="49"/>
      <c r="Y860" s="82"/>
      <c r="AB860" s="82"/>
      <c r="AE860" s="82"/>
      <c r="AH860" s="82"/>
      <c r="AK860" s="82"/>
      <c r="AN860" s="82"/>
      <c r="AQ860" s="82"/>
      <c r="AR860" s="82"/>
    </row>
    <row r="861" ht="15.75" customHeight="1">
      <c r="F861" s="49"/>
      <c r="Y861" s="82"/>
      <c r="AB861" s="82"/>
      <c r="AE861" s="82"/>
      <c r="AH861" s="82"/>
      <c r="AK861" s="82"/>
      <c r="AN861" s="82"/>
      <c r="AQ861" s="82"/>
      <c r="AR861" s="82"/>
    </row>
    <row r="862" ht="15.75" customHeight="1">
      <c r="F862" s="49"/>
      <c r="Y862" s="82"/>
      <c r="AB862" s="82"/>
      <c r="AE862" s="82"/>
      <c r="AH862" s="82"/>
      <c r="AK862" s="82"/>
      <c r="AN862" s="82"/>
      <c r="AQ862" s="82"/>
      <c r="AR862" s="82"/>
    </row>
    <row r="863" ht="15.75" customHeight="1">
      <c r="F863" s="49"/>
      <c r="Y863" s="82"/>
      <c r="AB863" s="82"/>
      <c r="AE863" s="82"/>
      <c r="AH863" s="82"/>
      <c r="AK863" s="82"/>
      <c r="AN863" s="82"/>
      <c r="AQ863" s="82"/>
      <c r="AR863" s="82"/>
    </row>
    <row r="864" ht="15.75" customHeight="1">
      <c r="F864" s="49"/>
      <c r="Y864" s="82"/>
      <c r="AB864" s="82"/>
      <c r="AE864" s="82"/>
      <c r="AH864" s="82"/>
      <c r="AK864" s="82"/>
      <c r="AN864" s="82"/>
      <c r="AQ864" s="82"/>
      <c r="AR864" s="82"/>
    </row>
    <row r="865" ht="15.75" customHeight="1">
      <c r="F865" s="49"/>
      <c r="Y865" s="82"/>
      <c r="AB865" s="82"/>
      <c r="AE865" s="82"/>
      <c r="AH865" s="82"/>
      <c r="AK865" s="82"/>
      <c r="AN865" s="82"/>
      <c r="AQ865" s="82"/>
      <c r="AR865" s="82"/>
    </row>
    <row r="866" ht="15.75" customHeight="1">
      <c r="F866" s="49"/>
      <c r="Y866" s="82"/>
      <c r="AB866" s="82"/>
      <c r="AE866" s="82"/>
      <c r="AH866" s="82"/>
      <c r="AK866" s="82"/>
      <c r="AN866" s="82"/>
      <c r="AQ866" s="82"/>
      <c r="AR866" s="82"/>
    </row>
    <row r="867" ht="15.75" customHeight="1">
      <c r="F867" s="49"/>
      <c r="Y867" s="82"/>
      <c r="AB867" s="82"/>
      <c r="AE867" s="82"/>
      <c r="AH867" s="82"/>
      <c r="AK867" s="82"/>
      <c r="AN867" s="82"/>
      <c r="AQ867" s="82"/>
      <c r="AR867" s="82"/>
    </row>
    <row r="868" ht="15.75" customHeight="1">
      <c r="F868" s="49"/>
      <c r="Y868" s="82"/>
      <c r="AB868" s="82"/>
      <c r="AE868" s="82"/>
      <c r="AH868" s="82"/>
      <c r="AK868" s="82"/>
      <c r="AN868" s="82"/>
      <c r="AQ868" s="82"/>
      <c r="AR868" s="82"/>
    </row>
    <row r="869" ht="15.75" customHeight="1">
      <c r="F869" s="49"/>
      <c r="Y869" s="82"/>
      <c r="AB869" s="82"/>
      <c r="AE869" s="82"/>
      <c r="AH869" s="82"/>
      <c r="AK869" s="82"/>
      <c r="AN869" s="82"/>
      <c r="AQ869" s="82"/>
      <c r="AR869" s="82"/>
    </row>
    <row r="870" ht="15.75" customHeight="1">
      <c r="F870" s="49"/>
      <c r="Y870" s="82"/>
      <c r="AB870" s="82"/>
      <c r="AE870" s="82"/>
      <c r="AH870" s="82"/>
      <c r="AK870" s="82"/>
      <c r="AN870" s="82"/>
      <c r="AQ870" s="82"/>
      <c r="AR870" s="82"/>
    </row>
    <row r="871" ht="15.75" customHeight="1">
      <c r="F871" s="49"/>
      <c r="Y871" s="82"/>
      <c r="AB871" s="82"/>
      <c r="AE871" s="82"/>
      <c r="AH871" s="82"/>
      <c r="AK871" s="82"/>
      <c r="AN871" s="82"/>
      <c r="AQ871" s="82"/>
      <c r="AR871" s="82"/>
    </row>
    <row r="872" ht="15.75" customHeight="1">
      <c r="F872" s="49"/>
      <c r="Y872" s="82"/>
      <c r="AB872" s="82"/>
      <c r="AE872" s="82"/>
      <c r="AH872" s="82"/>
      <c r="AK872" s="82"/>
      <c r="AN872" s="82"/>
      <c r="AQ872" s="82"/>
      <c r="AR872" s="82"/>
    </row>
    <row r="873" ht="15.75" customHeight="1">
      <c r="F873" s="49"/>
      <c r="Y873" s="82"/>
      <c r="AB873" s="82"/>
      <c r="AE873" s="82"/>
      <c r="AH873" s="82"/>
      <c r="AK873" s="82"/>
      <c r="AN873" s="82"/>
      <c r="AQ873" s="82"/>
      <c r="AR873" s="82"/>
    </row>
    <row r="874" ht="15.75" customHeight="1">
      <c r="F874" s="49"/>
      <c r="Y874" s="82"/>
      <c r="AB874" s="82"/>
      <c r="AE874" s="82"/>
      <c r="AH874" s="82"/>
      <c r="AK874" s="82"/>
      <c r="AN874" s="82"/>
      <c r="AQ874" s="82"/>
      <c r="AR874" s="82"/>
    </row>
    <row r="875" ht="15.75" customHeight="1">
      <c r="F875" s="49"/>
      <c r="Y875" s="82"/>
      <c r="AB875" s="82"/>
      <c r="AE875" s="82"/>
      <c r="AH875" s="82"/>
      <c r="AK875" s="82"/>
      <c r="AN875" s="82"/>
      <c r="AQ875" s="82"/>
      <c r="AR875" s="82"/>
    </row>
    <row r="876" ht="15.75" customHeight="1">
      <c r="F876" s="49"/>
      <c r="Y876" s="82"/>
      <c r="AB876" s="82"/>
      <c r="AE876" s="82"/>
      <c r="AH876" s="82"/>
      <c r="AK876" s="82"/>
      <c r="AN876" s="82"/>
      <c r="AQ876" s="82"/>
      <c r="AR876" s="82"/>
    </row>
    <row r="877" ht="15.75" customHeight="1">
      <c r="F877" s="49"/>
      <c r="Y877" s="82"/>
      <c r="AB877" s="82"/>
      <c r="AE877" s="82"/>
      <c r="AH877" s="82"/>
      <c r="AK877" s="82"/>
      <c r="AN877" s="82"/>
      <c r="AQ877" s="82"/>
      <c r="AR877" s="82"/>
    </row>
    <row r="878" ht="15.75" customHeight="1">
      <c r="F878" s="49"/>
      <c r="Y878" s="82"/>
      <c r="AB878" s="82"/>
      <c r="AE878" s="82"/>
      <c r="AH878" s="82"/>
      <c r="AK878" s="82"/>
      <c r="AN878" s="82"/>
      <c r="AQ878" s="82"/>
      <c r="AR878" s="82"/>
    </row>
    <row r="879" ht="15.75" customHeight="1">
      <c r="F879" s="49"/>
      <c r="Y879" s="82"/>
      <c r="AB879" s="82"/>
      <c r="AE879" s="82"/>
      <c r="AH879" s="82"/>
      <c r="AK879" s="82"/>
      <c r="AN879" s="82"/>
      <c r="AQ879" s="82"/>
      <c r="AR879" s="82"/>
    </row>
    <row r="880" ht="15.75" customHeight="1">
      <c r="F880" s="49"/>
      <c r="Y880" s="82"/>
      <c r="AB880" s="82"/>
      <c r="AE880" s="82"/>
      <c r="AH880" s="82"/>
      <c r="AK880" s="82"/>
      <c r="AN880" s="82"/>
      <c r="AQ880" s="82"/>
      <c r="AR880" s="82"/>
    </row>
    <row r="881" ht="15.75" customHeight="1">
      <c r="F881" s="49"/>
      <c r="Y881" s="82"/>
      <c r="AB881" s="82"/>
      <c r="AE881" s="82"/>
      <c r="AH881" s="82"/>
      <c r="AK881" s="82"/>
      <c r="AN881" s="82"/>
      <c r="AQ881" s="82"/>
      <c r="AR881" s="82"/>
    </row>
    <row r="882" ht="15.75" customHeight="1">
      <c r="F882" s="49"/>
      <c r="Y882" s="82"/>
      <c r="AB882" s="82"/>
      <c r="AE882" s="82"/>
      <c r="AH882" s="82"/>
      <c r="AK882" s="82"/>
      <c r="AN882" s="82"/>
      <c r="AQ882" s="82"/>
      <c r="AR882" s="82"/>
    </row>
    <row r="883" ht="15.75" customHeight="1">
      <c r="F883" s="49"/>
      <c r="Y883" s="82"/>
      <c r="AB883" s="82"/>
      <c r="AE883" s="82"/>
      <c r="AH883" s="82"/>
      <c r="AK883" s="82"/>
      <c r="AN883" s="82"/>
      <c r="AQ883" s="82"/>
      <c r="AR883" s="82"/>
    </row>
    <row r="884" ht="15.75" customHeight="1">
      <c r="F884" s="49"/>
      <c r="Y884" s="82"/>
      <c r="AB884" s="82"/>
      <c r="AE884" s="82"/>
      <c r="AH884" s="82"/>
      <c r="AK884" s="82"/>
      <c r="AN884" s="82"/>
      <c r="AQ884" s="82"/>
      <c r="AR884" s="82"/>
    </row>
    <row r="885" ht="15.75" customHeight="1">
      <c r="F885" s="49"/>
      <c r="Y885" s="82"/>
      <c r="AB885" s="82"/>
      <c r="AE885" s="82"/>
      <c r="AH885" s="82"/>
      <c r="AK885" s="82"/>
      <c r="AN885" s="82"/>
      <c r="AQ885" s="82"/>
      <c r="AR885" s="82"/>
    </row>
    <row r="886" ht="15.75" customHeight="1">
      <c r="F886" s="49"/>
      <c r="Y886" s="82"/>
      <c r="AB886" s="82"/>
      <c r="AE886" s="82"/>
      <c r="AH886" s="82"/>
      <c r="AK886" s="82"/>
      <c r="AN886" s="82"/>
      <c r="AQ886" s="82"/>
      <c r="AR886" s="82"/>
    </row>
    <row r="887" ht="15.75" customHeight="1">
      <c r="F887" s="49"/>
      <c r="Y887" s="82"/>
      <c r="AB887" s="82"/>
      <c r="AE887" s="82"/>
      <c r="AH887" s="82"/>
      <c r="AK887" s="82"/>
      <c r="AN887" s="82"/>
      <c r="AQ887" s="82"/>
      <c r="AR887" s="82"/>
    </row>
    <row r="888" ht="15.75" customHeight="1">
      <c r="F888" s="49"/>
      <c r="Y888" s="82"/>
      <c r="AB888" s="82"/>
      <c r="AE888" s="82"/>
      <c r="AH888" s="82"/>
      <c r="AK888" s="82"/>
      <c r="AN888" s="82"/>
      <c r="AQ888" s="82"/>
      <c r="AR888" s="82"/>
    </row>
    <row r="889" ht="15.75" customHeight="1">
      <c r="F889" s="49"/>
      <c r="Y889" s="82"/>
      <c r="AB889" s="82"/>
      <c r="AE889" s="82"/>
      <c r="AH889" s="82"/>
      <c r="AK889" s="82"/>
      <c r="AN889" s="82"/>
      <c r="AQ889" s="82"/>
      <c r="AR889" s="82"/>
    </row>
    <row r="890" ht="15.75" customHeight="1">
      <c r="F890" s="49"/>
      <c r="Y890" s="82"/>
      <c r="AB890" s="82"/>
      <c r="AE890" s="82"/>
      <c r="AH890" s="82"/>
      <c r="AK890" s="82"/>
      <c r="AN890" s="82"/>
      <c r="AQ890" s="82"/>
      <c r="AR890" s="82"/>
    </row>
    <row r="891" ht="15.75" customHeight="1">
      <c r="F891" s="49"/>
      <c r="Y891" s="82"/>
      <c r="AB891" s="82"/>
      <c r="AE891" s="82"/>
      <c r="AH891" s="82"/>
      <c r="AK891" s="82"/>
      <c r="AN891" s="82"/>
      <c r="AQ891" s="82"/>
      <c r="AR891" s="82"/>
    </row>
    <row r="892" ht="15.75" customHeight="1">
      <c r="F892" s="49"/>
      <c r="Y892" s="82"/>
      <c r="AB892" s="82"/>
      <c r="AE892" s="82"/>
      <c r="AH892" s="82"/>
      <c r="AK892" s="82"/>
      <c r="AN892" s="82"/>
      <c r="AQ892" s="82"/>
      <c r="AR892" s="82"/>
    </row>
    <row r="893" ht="15.75" customHeight="1">
      <c r="F893" s="49"/>
      <c r="Y893" s="82"/>
      <c r="AB893" s="82"/>
      <c r="AE893" s="82"/>
      <c r="AH893" s="82"/>
      <c r="AK893" s="82"/>
      <c r="AN893" s="82"/>
      <c r="AQ893" s="82"/>
      <c r="AR893" s="82"/>
    </row>
    <row r="894" ht="15.75" customHeight="1">
      <c r="F894" s="49"/>
      <c r="Y894" s="82"/>
      <c r="AB894" s="82"/>
      <c r="AE894" s="82"/>
      <c r="AH894" s="82"/>
      <c r="AK894" s="82"/>
      <c r="AN894" s="82"/>
      <c r="AQ894" s="82"/>
      <c r="AR894" s="82"/>
    </row>
    <row r="895" ht="15.75" customHeight="1">
      <c r="F895" s="49"/>
      <c r="Y895" s="82"/>
      <c r="AB895" s="82"/>
      <c r="AE895" s="82"/>
      <c r="AH895" s="82"/>
      <c r="AK895" s="82"/>
      <c r="AN895" s="82"/>
      <c r="AQ895" s="82"/>
      <c r="AR895" s="82"/>
    </row>
    <row r="896" ht="15.75" customHeight="1">
      <c r="F896" s="49"/>
      <c r="Y896" s="82"/>
      <c r="AB896" s="82"/>
      <c r="AE896" s="82"/>
      <c r="AH896" s="82"/>
      <c r="AK896" s="82"/>
      <c r="AN896" s="82"/>
      <c r="AQ896" s="82"/>
      <c r="AR896" s="82"/>
    </row>
    <row r="897" ht="15.75" customHeight="1">
      <c r="F897" s="49"/>
      <c r="Y897" s="82"/>
      <c r="AB897" s="82"/>
      <c r="AE897" s="82"/>
      <c r="AH897" s="82"/>
      <c r="AK897" s="82"/>
      <c r="AN897" s="82"/>
      <c r="AQ897" s="82"/>
      <c r="AR897" s="82"/>
    </row>
    <row r="898" ht="15.75" customHeight="1">
      <c r="F898" s="49"/>
      <c r="Y898" s="82"/>
      <c r="AB898" s="82"/>
      <c r="AE898" s="82"/>
      <c r="AH898" s="82"/>
      <c r="AK898" s="82"/>
      <c r="AN898" s="82"/>
      <c r="AQ898" s="82"/>
      <c r="AR898" s="82"/>
    </row>
    <row r="899" ht="15.75" customHeight="1">
      <c r="F899" s="49"/>
      <c r="Y899" s="82"/>
      <c r="AB899" s="82"/>
      <c r="AE899" s="82"/>
      <c r="AH899" s="82"/>
      <c r="AK899" s="82"/>
      <c r="AN899" s="82"/>
      <c r="AQ899" s="82"/>
      <c r="AR899" s="82"/>
    </row>
    <row r="900" ht="15.75" customHeight="1">
      <c r="F900" s="49"/>
      <c r="Y900" s="82"/>
      <c r="AB900" s="82"/>
      <c r="AE900" s="82"/>
      <c r="AH900" s="82"/>
      <c r="AK900" s="82"/>
      <c r="AN900" s="82"/>
      <c r="AQ900" s="82"/>
      <c r="AR900" s="82"/>
    </row>
    <row r="901" ht="15.75" customHeight="1">
      <c r="F901" s="49"/>
      <c r="Y901" s="82"/>
      <c r="AB901" s="82"/>
      <c r="AE901" s="82"/>
      <c r="AH901" s="82"/>
      <c r="AK901" s="82"/>
      <c r="AN901" s="82"/>
      <c r="AQ901" s="82"/>
      <c r="AR901" s="82"/>
    </row>
    <row r="902" ht="15.75" customHeight="1">
      <c r="F902" s="49"/>
      <c r="Y902" s="82"/>
      <c r="AB902" s="82"/>
      <c r="AE902" s="82"/>
      <c r="AH902" s="82"/>
      <c r="AK902" s="82"/>
      <c r="AN902" s="82"/>
      <c r="AQ902" s="82"/>
      <c r="AR902" s="82"/>
    </row>
    <row r="903" ht="15.75" customHeight="1">
      <c r="F903" s="49"/>
      <c r="Y903" s="82"/>
      <c r="AB903" s="82"/>
      <c r="AE903" s="82"/>
      <c r="AH903" s="82"/>
      <c r="AK903" s="82"/>
      <c r="AN903" s="82"/>
      <c r="AQ903" s="82"/>
      <c r="AR903" s="82"/>
    </row>
    <row r="904" ht="15.75" customHeight="1">
      <c r="F904" s="49"/>
      <c r="Y904" s="82"/>
      <c r="AB904" s="82"/>
      <c r="AE904" s="82"/>
      <c r="AH904" s="82"/>
      <c r="AK904" s="82"/>
      <c r="AN904" s="82"/>
      <c r="AQ904" s="82"/>
      <c r="AR904" s="82"/>
    </row>
    <row r="905" ht="15.75" customHeight="1">
      <c r="F905" s="49"/>
      <c r="Y905" s="82"/>
      <c r="AB905" s="82"/>
      <c r="AE905" s="82"/>
      <c r="AH905" s="82"/>
      <c r="AK905" s="82"/>
      <c r="AN905" s="82"/>
      <c r="AQ905" s="82"/>
      <c r="AR905" s="82"/>
    </row>
    <row r="906" ht="15.75" customHeight="1">
      <c r="F906" s="49"/>
      <c r="Y906" s="82"/>
      <c r="AB906" s="82"/>
      <c r="AE906" s="82"/>
      <c r="AH906" s="82"/>
      <c r="AK906" s="82"/>
      <c r="AN906" s="82"/>
      <c r="AQ906" s="82"/>
      <c r="AR906" s="82"/>
    </row>
    <row r="907" ht="15.75" customHeight="1">
      <c r="F907" s="49"/>
      <c r="Y907" s="82"/>
      <c r="AB907" s="82"/>
      <c r="AE907" s="82"/>
      <c r="AH907" s="82"/>
      <c r="AK907" s="82"/>
      <c r="AN907" s="82"/>
      <c r="AQ907" s="82"/>
      <c r="AR907" s="82"/>
    </row>
    <row r="908" ht="15.75" customHeight="1">
      <c r="F908" s="49"/>
      <c r="Y908" s="82"/>
      <c r="AB908" s="82"/>
      <c r="AE908" s="82"/>
      <c r="AH908" s="82"/>
      <c r="AK908" s="82"/>
      <c r="AN908" s="82"/>
      <c r="AQ908" s="82"/>
      <c r="AR908" s="82"/>
    </row>
    <row r="909" ht="15.75" customHeight="1">
      <c r="F909" s="49"/>
      <c r="Y909" s="82"/>
      <c r="AB909" s="82"/>
      <c r="AE909" s="82"/>
      <c r="AH909" s="82"/>
      <c r="AK909" s="82"/>
      <c r="AN909" s="82"/>
      <c r="AQ909" s="82"/>
      <c r="AR909" s="82"/>
    </row>
    <row r="910" ht="15.75" customHeight="1">
      <c r="F910" s="49"/>
      <c r="Y910" s="82"/>
      <c r="AB910" s="82"/>
      <c r="AE910" s="82"/>
      <c r="AH910" s="82"/>
      <c r="AK910" s="82"/>
      <c r="AN910" s="82"/>
      <c r="AQ910" s="82"/>
      <c r="AR910" s="82"/>
    </row>
    <row r="911" ht="15.75" customHeight="1">
      <c r="F911" s="49"/>
      <c r="Y911" s="82"/>
      <c r="AB911" s="82"/>
      <c r="AE911" s="82"/>
      <c r="AH911" s="82"/>
      <c r="AK911" s="82"/>
      <c r="AN911" s="82"/>
      <c r="AQ911" s="82"/>
      <c r="AR911" s="82"/>
    </row>
    <row r="912" ht="15.75" customHeight="1">
      <c r="F912" s="49"/>
      <c r="Y912" s="82"/>
      <c r="AB912" s="82"/>
      <c r="AE912" s="82"/>
      <c r="AH912" s="82"/>
      <c r="AK912" s="82"/>
      <c r="AN912" s="82"/>
      <c r="AQ912" s="82"/>
      <c r="AR912" s="82"/>
    </row>
    <row r="913" ht="15.75" customHeight="1">
      <c r="F913" s="49"/>
      <c r="Y913" s="82"/>
      <c r="AB913" s="82"/>
      <c r="AE913" s="82"/>
      <c r="AH913" s="82"/>
      <c r="AK913" s="82"/>
      <c r="AN913" s="82"/>
      <c r="AQ913" s="82"/>
      <c r="AR913" s="82"/>
    </row>
    <row r="914" ht="15.75" customHeight="1">
      <c r="F914" s="49"/>
      <c r="Y914" s="82"/>
      <c r="AB914" s="82"/>
      <c r="AE914" s="82"/>
      <c r="AH914" s="82"/>
      <c r="AK914" s="82"/>
      <c r="AN914" s="82"/>
      <c r="AQ914" s="82"/>
      <c r="AR914" s="82"/>
    </row>
    <row r="915" ht="15.75" customHeight="1">
      <c r="F915" s="49"/>
      <c r="Y915" s="82"/>
      <c r="AB915" s="82"/>
      <c r="AE915" s="82"/>
      <c r="AH915" s="82"/>
      <c r="AK915" s="82"/>
      <c r="AN915" s="82"/>
      <c r="AQ915" s="82"/>
      <c r="AR915" s="82"/>
    </row>
    <row r="916" ht="15.75" customHeight="1">
      <c r="F916" s="49"/>
      <c r="Y916" s="82"/>
      <c r="AB916" s="82"/>
      <c r="AE916" s="82"/>
      <c r="AH916" s="82"/>
      <c r="AK916" s="82"/>
      <c r="AN916" s="82"/>
      <c r="AQ916" s="82"/>
      <c r="AR916" s="82"/>
    </row>
    <row r="917" ht="15.75" customHeight="1">
      <c r="F917" s="49"/>
      <c r="Y917" s="82"/>
      <c r="AB917" s="82"/>
      <c r="AE917" s="82"/>
      <c r="AH917" s="82"/>
      <c r="AK917" s="82"/>
      <c r="AN917" s="82"/>
      <c r="AQ917" s="82"/>
      <c r="AR917" s="82"/>
    </row>
    <row r="918" ht="15.75" customHeight="1">
      <c r="F918" s="49"/>
      <c r="Y918" s="82"/>
      <c r="AB918" s="82"/>
      <c r="AE918" s="82"/>
      <c r="AH918" s="82"/>
      <c r="AK918" s="82"/>
      <c r="AN918" s="82"/>
      <c r="AQ918" s="82"/>
      <c r="AR918" s="82"/>
    </row>
    <row r="919" ht="15.75" customHeight="1">
      <c r="F919" s="49"/>
      <c r="Y919" s="82"/>
      <c r="AB919" s="82"/>
      <c r="AE919" s="82"/>
      <c r="AH919" s="82"/>
      <c r="AK919" s="82"/>
      <c r="AN919" s="82"/>
      <c r="AQ919" s="82"/>
      <c r="AR919" s="82"/>
    </row>
    <row r="920" ht="15.75" customHeight="1">
      <c r="F920" s="49"/>
      <c r="Y920" s="82"/>
      <c r="AB920" s="82"/>
      <c r="AE920" s="82"/>
      <c r="AH920" s="82"/>
      <c r="AK920" s="82"/>
      <c r="AN920" s="82"/>
      <c r="AQ920" s="82"/>
      <c r="AR920" s="82"/>
    </row>
    <row r="921" ht="15.75" customHeight="1">
      <c r="F921" s="49"/>
      <c r="Y921" s="82"/>
      <c r="AB921" s="82"/>
      <c r="AE921" s="82"/>
      <c r="AH921" s="82"/>
      <c r="AK921" s="82"/>
      <c r="AN921" s="82"/>
      <c r="AQ921" s="82"/>
      <c r="AR921" s="82"/>
    </row>
    <row r="922" ht="15.75" customHeight="1">
      <c r="F922" s="49"/>
      <c r="Y922" s="82"/>
      <c r="AB922" s="82"/>
      <c r="AE922" s="82"/>
      <c r="AH922" s="82"/>
      <c r="AK922" s="82"/>
      <c r="AN922" s="82"/>
      <c r="AQ922" s="82"/>
      <c r="AR922" s="82"/>
    </row>
    <row r="923" ht="15.75" customHeight="1">
      <c r="F923" s="49"/>
      <c r="Y923" s="82"/>
      <c r="AB923" s="82"/>
      <c r="AE923" s="82"/>
      <c r="AH923" s="82"/>
      <c r="AK923" s="82"/>
      <c r="AN923" s="82"/>
      <c r="AQ923" s="82"/>
      <c r="AR923" s="82"/>
    </row>
    <row r="924" ht="15.75" customHeight="1">
      <c r="F924" s="49"/>
      <c r="Y924" s="82"/>
      <c r="AB924" s="82"/>
      <c r="AE924" s="82"/>
      <c r="AH924" s="82"/>
      <c r="AK924" s="82"/>
      <c r="AN924" s="82"/>
      <c r="AQ924" s="82"/>
      <c r="AR924" s="82"/>
    </row>
    <row r="925" ht="15.75" customHeight="1">
      <c r="F925" s="49"/>
      <c r="Y925" s="82"/>
      <c r="AB925" s="82"/>
      <c r="AE925" s="82"/>
      <c r="AH925" s="82"/>
      <c r="AK925" s="82"/>
      <c r="AN925" s="82"/>
      <c r="AQ925" s="82"/>
      <c r="AR925" s="82"/>
    </row>
    <row r="926" ht="15.75" customHeight="1">
      <c r="F926" s="49"/>
      <c r="Y926" s="82"/>
      <c r="AB926" s="82"/>
      <c r="AE926" s="82"/>
      <c r="AH926" s="82"/>
      <c r="AK926" s="82"/>
      <c r="AN926" s="82"/>
      <c r="AQ926" s="82"/>
      <c r="AR926" s="82"/>
    </row>
    <row r="927" ht="15.75" customHeight="1">
      <c r="F927" s="49"/>
      <c r="Y927" s="82"/>
      <c r="AB927" s="82"/>
      <c r="AE927" s="82"/>
      <c r="AH927" s="82"/>
      <c r="AK927" s="82"/>
      <c r="AN927" s="82"/>
      <c r="AQ927" s="82"/>
      <c r="AR927" s="82"/>
    </row>
    <row r="928" ht="15.75" customHeight="1">
      <c r="F928" s="49"/>
      <c r="Y928" s="82"/>
      <c r="AB928" s="82"/>
      <c r="AE928" s="82"/>
      <c r="AH928" s="82"/>
      <c r="AK928" s="82"/>
      <c r="AN928" s="82"/>
      <c r="AQ928" s="82"/>
      <c r="AR928" s="82"/>
    </row>
    <row r="929" ht="15.75" customHeight="1">
      <c r="F929" s="49"/>
      <c r="Y929" s="82"/>
      <c r="AB929" s="82"/>
      <c r="AE929" s="82"/>
      <c r="AH929" s="82"/>
      <c r="AK929" s="82"/>
      <c r="AN929" s="82"/>
      <c r="AQ929" s="82"/>
      <c r="AR929" s="82"/>
    </row>
    <row r="930" ht="15.75" customHeight="1">
      <c r="F930" s="49"/>
      <c r="Y930" s="82"/>
      <c r="AB930" s="82"/>
      <c r="AE930" s="82"/>
      <c r="AH930" s="82"/>
      <c r="AK930" s="82"/>
      <c r="AN930" s="82"/>
      <c r="AQ930" s="82"/>
      <c r="AR930" s="82"/>
    </row>
    <row r="931" ht="15.75" customHeight="1">
      <c r="F931" s="49"/>
      <c r="Y931" s="82"/>
      <c r="AB931" s="82"/>
      <c r="AE931" s="82"/>
      <c r="AH931" s="82"/>
      <c r="AK931" s="82"/>
      <c r="AN931" s="82"/>
      <c r="AQ931" s="82"/>
      <c r="AR931" s="82"/>
    </row>
    <row r="932" ht="15.75" customHeight="1">
      <c r="F932" s="49"/>
      <c r="Y932" s="82"/>
      <c r="AB932" s="82"/>
      <c r="AE932" s="82"/>
      <c r="AH932" s="82"/>
      <c r="AK932" s="82"/>
      <c r="AN932" s="82"/>
      <c r="AQ932" s="82"/>
      <c r="AR932" s="82"/>
    </row>
    <row r="933" ht="15.75" customHeight="1">
      <c r="F933" s="49"/>
      <c r="Y933" s="82"/>
      <c r="AB933" s="82"/>
      <c r="AE933" s="82"/>
      <c r="AH933" s="82"/>
      <c r="AK933" s="82"/>
      <c r="AN933" s="82"/>
      <c r="AQ933" s="82"/>
      <c r="AR933" s="82"/>
    </row>
    <row r="934" ht="15.75" customHeight="1">
      <c r="F934" s="49"/>
      <c r="Y934" s="82"/>
      <c r="AB934" s="82"/>
      <c r="AE934" s="82"/>
      <c r="AH934" s="82"/>
      <c r="AK934" s="82"/>
      <c r="AN934" s="82"/>
      <c r="AQ934" s="82"/>
      <c r="AR934" s="82"/>
    </row>
    <row r="935" ht="15.75" customHeight="1">
      <c r="F935" s="49"/>
      <c r="Y935" s="82"/>
      <c r="AB935" s="82"/>
      <c r="AE935" s="82"/>
      <c r="AH935" s="82"/>
      <c r="AK935" s="82"/>
      <c r="AN935" s="82"/>
      <c r="AQ935" s="82"/>
      <c r="AR935" s="82"/>
    </row>
    <row r="936" ht="15.75" customHeight="1">
      <c r="F936" s="49"/>
      <c r="Y936" s="82"/>
      <c r="AB936" s="82"/>
      <c r="AE936" s="82"/>
      <c r="AH936" s="82"/>
      <c r="AK936" s="82"/>
      <c r="AN936" s="82"/>
      <c r="AQ936" s="82"/>
      <c r="AR936" s="82"/>
    </row>
    <row r="937" ht="15.75" customHeight="1">
      <c r="F937" s="49"/>
      <c r="Y937" s="82"/>
      <c r="AB937" s="82"/>
      <c r="AE937" s="82"/>
      <c r="AH937" s="82"/>
      <c r="AK937" s="82"/>
      <c r="AN937" s="82"/>
      <c r="AQ937" s="82"/>
      <c r="AR937" s="82"/>
    </row>
    <row r="938" ht="15.75" customHeight="1">
      <c r="F938" s="49"/>
      <c r="Y938" s="82"/>
      <c r="AB938" s="82"/>
      <c r="AE938" s="82"/>
      <c r="AH938" s="82"/>
      <c r="AK938" s="82"/>
      <c r="AN938" s="82"/>
      <c r="AQ938" s="82"/>
      <c r="AR938" s="82"/>
    </row>
    <row r="939" ht="15.75" customHeight="1">
      <c r="F939" s="49"/>
      <c r="Y939" s="82"/>
      <c r="AB939" s="82"/>
      <c r="AE939" s="82"/>
      <c r="AH939" s="82"/>
      <c r="AK939" s="82"/>
      <c r="AN939" s="82"/>
      <c r="AQ939" s="82"/>
      <c r="AR939" s="82"/>
    </row>
    <row r="940" ht="15.75" customHeight="1">
      <c r="F940" s="49"/>
      <c r="Y940" s="82"/>
      <c r="AB940" s="82"/>
      <c r="AE940" s="82"/>
      <c r="AH940" s="82"/>
      <c r="AK940" s="82"/>
      <c r="AN940" s="82"/>
      <c r="AQ940" s="82"/>
      <c r="AR940" s="82"/>
    </row>
    <row r="941" ht="15.75" customHeight="1">
      <c r="F941" s="49"/>
      <c r="Y941" s="82"/>
      <c r="AB941" s="82"/>
      <c r="AE941" s="82"/>
      <c r="AH941" s="82"/>
      <c r="AK941" s="82"/>
      <c r="AN941" s="82"/>
      <c r="AQ941" s="82"/>
      <c r="AR941" s="82"/>
    </row>
    <row r="942" ht="15.75" customHeight="1">
      <c r="F942" s="49"/>
      <c r="Y942" s="82"/>
      <c r="AB942" s="82"/>
      <c r="AE942" s="82"/>
      <c r="AH942" s="82"/>
      <c r="AK942" s="82"/>
      <c r="AN942" s="82"/>
      <c r="AQ942" s="82"/>
      <c r="AR942" s="82"/>
    </row>
    <row r="943" ht="15.75" customHeight="1">
      <c r="F943" s="49"/>
      <c r="Y943" s="82"/>
      <c r="AB943" s="82"/>
      <c r="AE943" s="82"/>
      <c r="AH943" s="82"/>
      <c r="AK943" s="82"/>
      <c r="AN943" s="82"/>
      <c r="AQ943" s="82"/>
      <c r="AR943" s="82"/>
    </row>
    <row r="944" ht="15.75" customHeight="1">
      <c r="F944" s="49"/>
      <c r="Y944" s="82"/>
      <c r="AB944" s="82"/>
      <c r="AE944" s="82"/>
      <c r="AH944" s="82"/>
      <c r="AK944" s="82"/>
      <c r="AN944" s="82"/>
      <c r="AQ944" s="82"/>
      <c r="AR944" s="82"/>
    </row>
    <row r="945" ht="15.75" customHeight="1">
      <c r="F945" s="49"/>
      <c r="Y945" s="82"/>
      <c r="AB945" s="82"/>
      <c r="AE945" s="82"/>
      <c r="AH945" s="82"/>
      <c r="AK945" s="82"/>
      <c r="AN945" s="82"/>
      <c r="AQ945" s="82"/>
      <c r="AR945" s="82"/>
    </row>
    <row r="946" ht="15.75" customHeight="1">
      <c r="F946" s="49"/>
      <c r="Y946" s="82"/>
      <c r="AB946" s="82"/>
      <c r="AE946" s="82"/>
      <c r="AH946" s="82"/>
      <c r="AK946" s="82"/>
      <c r="AN946" s="82"/>
      <c r="AQ946" s="82"/>
      <c r="AR946" s="82"/>
    </row>
    <row r="947" ht="15.75" customHeight="1">
      <c r="F947" s="49"/>
      <c r="Y947" s="82"/>
      <c r="AB947" s="82"/>
      <c r="AE947" s="82"/>
      <c r="AH947" s="82"/>
      <c r="AK947" s="82"/>
      <c r="AN947" s="82"/>
      <c r="AQ947" s="82"/>
      <c r="AR947" s="82"/>
    </row>
    <row r="948" ht="15.75" customHeight="1">
      <c r="F948" s="49"/>
      <c r="Y948" s="82"/>
      <c r="AB948" s="82"/>
      <c r="AE948" s="82"/>
      <c r="AH948" s="82"/>
      <c r="AK948" s="82"/>
      <c r="AN948" s="82"/>
      <c r="AQ948" s="82"/>
      <c r="AR948" s="82"/>
    </row>
    <row r="949" ht="15.75" customHeight="1">
      <c r="F949" s="49"/>
      <c r="Y949" s="82"/>
      <c r="AB949" s="82"/>
      <c r="AE949" s="82"/>
      <c r="AH949" s="82"/>
      <c r="AK949" s="82"/>
      <c r="AN949" s="82"/>
      <c r="AQ949" s="82"/>
      <c r="AR949" s="82"/>
    </row>
    <row r="950" ht="15.75" customHeight="1">
      <c r="F950" s="49"/>
      <c r="Y950" s="82"/>
      <c r="AB950" s="82"/>
      <c r="AE950" s="82"/>
      <c r="AH950" s="82"/>
      <c r="AK950" s="82"/>
      <c r="AN950" s="82"/>
      <c r="AQ950" s="82"/>
      <c r="AR950" s="82"/>
    </row>
    <row r="951" ht="15.75" customHeight="1">
      <c r="F951" s="49"/>
      <c r="Y951" s="82"/>
      <c r="AB951" s="82"/>
      <c r="AE951" s="82"/>
      <c r="AH951" s="82"/>
      <c r="AK951" s="82"/>
      <c r="AN951" s="82"/>
      <c r="AQ951" s="82"/>
      <c r="AR951" s="82"/>
    </row>
    <row r="952" ht="15.75" customHeight="1">
      <c r="F952" s="49"/>
      <c r="Y952" s="82"/>
      <c r="AB952" s="82"/>
      <c r="AE952" s="82"/>
      <c r="AH952" s="82"/>
      <c r="AK952" s="82"/>
      <c r="AN952" s="82"/>
      <c r="AQ952" s="82"/>
      <c r="AR952" s="82"/>
    </row>
    <row r="953" ht="15.75" customHeight="1">
      <c r="F953" s="49"/>
      <c r="Y953" s="82"/>
      <c r="AB953" s="82"/>
      <c r="AE953" s="82"/>
      <c r="AH953" s="82"/>
      <c r="AK953" s="82"/>
      <c r="AN953" s="82"/>
      <c r="AQ953" s="82"/>
      <c r="AR953" s="82"/>
    </row>
    <row r="954" ht="15.75" customHeight="1">
      <c r="F954" s="49"/>
      <c r="Y954" s="82"/>
      <c r="AB954" s="82"/>
      <c r="AE954" s="82"/>
      <c r="AH954" s="82"/>
      <c r="AK954" s="82"/>
      <c r="AN954" s="82"/>
      <c r="AQ954" s="82"/>
      <c r="AR954" s="82"/>
    </row>
    <row r="955" ht="15.75" customHeight="1">
      <c r="F955" s="49"/>
      <c r="Y955" s="82"/>
      <c r="AB955" s="82"/>
      <c r="AE955" s="82"/>
      <c r="AH955" s="82"/>
      <c r="AK955" s="82"/>
      <c r="AN955" s="82"/>
      <c r="AQ955" s="82"/>
      <c r="AR955" s="82"/>
    </row>
    <row r="956" ht="15.75" customHeight="1">
      <c r="F956" s="49"/>
      <c r="Y956" s="82"/>
      <c r="AB956" s="82"/>
      <c r="AE956" s="82"/>
      <c r="AH956" s="82"/>
      <c r="AK956" s="82"/>
      <c r="AN956" s="82"/>
      <c r="AQ956" s="82"/>
      <c r="AR956" s="82"/>
    </row>
    <row r="957" ht="15.75" customHeight="1">
      <c r="F957" s="49"/>
      <c r="Y957" s="82"/>
      <c r="AB957" s="82"/>
      <c r="AE957" s="82"/>
      <c r="AH957" s="82"/>
      <c r="AK957" s="82"/>
      <c r="AN957" s="82"/>
      <c r="AQ957" s="82"/>
      <c r="AR957" s="82"/>
    </row>
    <row r="958" ht="15.75" customHeight="1">
      <c r="F958" s="49"/>
      <c r="Y958" s="82"/>
      <c r="AB958" s="82"/>
      <c r="AE958" s="82"/>
      <c r="AH958" s="82"/>
      <c r="AK958" s="82"/>
      <c r="AN958" s="82"/>
      <c r="AQ958" s="82"/>
      <c r="AR958" s="82"/>
    </row>
    <row r="959" ht="15.75" customHeight="1">
      <c r="F959" s="49"/>
      <c r="Y959" s="82"/>
      <c r="AB959" s="82"/>
      <c r="AE959" s="82"/>
      <c r="AH959" s="82"/>
      <c r="AK959" s="82"/>
      <c r="AN959" s="82"/>
      <c r="AQ959" s="82"/>
      <c r="AR959" s="82"/>
    </row>
    <row r="960" ht="15.75" customHeight="1">
      <c r="F960" s="49"/>
      <c r="Y960" s="82"/>
      <c r="AB960" s="82"/>
      <c r="AE960" s="82"/>
      <c r="AH960" s="82"/>
      <c r="AK960" s="82"/>
      <c r="AN960" s="82"/>
      <c r="AQ960" s="82"/>
      <c r="AR960" s="82"/>
    </row>
    <row r="961" ht="15.75" customHeight="1">
      <c r="F961" s="49"/>
      <c r="Y961" s="82"/>
      <c r="AB961" s="82"/>
      <c r="AE961" s="82"/>
      <c r="AH961" s="82"/>
      <c r="AK961" s="82"/>
      <c r="AN961" s="82"/>
      <c r="AQ961" s="82"/>
      <c r="AR961" s="82"/>
    </row>
    <row r="962" ht="15.75" customHeight="1">
      <c r="F962" s="49"/>
      <c r="Y962" s="82"/>
      <c r="AB962" s="82"/>
      <c r="AE962" s="82"/>
      <c r="AH962" s="82"/>
      <c r="AK962" s="82"/>
      <c r="AN962" s="82"/>
      <c r="AQ962" s="82"/>
      <c r="AR962" s="82"/>
    </row>
    <row r="963" ht="15.75" customHeight="1">
      <c r="F963" s="49"/>
      <c r="Y963" s="82"/>
      <c r="AB963" s="82"/>
      <c r="AE963" s="82"/>
      <c r="AH963" s="82"/>
      <c r="AK963" s="82"/>
      <c r="AN963" s="82"/>
      <c r="AQ963" s="82"/>
      <c r="AR963" s="82"/>
    </row>
    <row r="964" ht="15.75" customHeight="1">
      <c r="F964" s="49"/>
      <c r="Y964" s="82"/>
      <c r="AB964" s="82"/>
      <c r="AE964" s="82"/>
      <c r="AH964" s="82"/>
      <c r="AK964" s="82"/>
      <c r="AN964" s="82"/>
      <c r="AQ964" s="82"/>
      <c r="AR964" s="82"/>
    </row>
    <row r="965" ht="15.75" customHeight="1">
      <c r="F965" s="49"/>
      <c r="Y965" s="82"/>
      <c r="AB965" s="82"/>
      <c r="AE965" s="82"/>
      <c r="AH965" s="82"/>
      <c r="AK965" s="82"/>
      <c r="AN965" s="82"/>
      <c r="AQ965" s="82"/>
      <c r="AR965" s="82"/>
    </row>
    <row r="966" ht="15.75" customHeight="1">
      <c r="F966" s="49"/>
      <c r="Y966" s="82"/>
      <c r="AB966" s="82"/>
      <c r="AE966" s="82"/>
      <c r="AH966" s="82"/>
      <c r="AK966" s="82"/>
      <c r="AN966" s="82"/>
      <c r="AQ966" s="82"/>
      <c r="AR966" s="82"/>
    </row>
    <row r="967" ht="15.75" customHeight="1">
      <c r="F967" s="49"/>
      <c r="Y967" s="82"/>
      <c r="AB967" s="82"/>
      <c r="AE967" s="82"/>
      <c r="AH967" s="82"/>
      <c r="AK967" s="82"/>
      <c r="AN967" s="82"/>
      <c r="AQ967" s="82"/>
      <c r="AR967" s="82"/>
    </row>
    <row r="968" ht="15.75" customHeight="1">
      <c r="F968" s="49"/>
      <c r="Y968" s="82"/>
      <c r="AB968" s="82"/>
      <c r="AE968" s="82"/>
      <c r="AH968" s="82"/>
      <c r="AK968" s="82"/>
      <c r="AN968" s="82"/>
      <c r="AQ968" s="82"/>
      <c r="AR968" s="82"/>
    </row>
    <row r="969" ht="15.75" customHeight="1">
      <c r="F969" s="49"/>
      <c r="Y969" s="82"/>
      <c r="AB969" s="82"/>
      <c r="AE969" s="82"/>
      <c r="AH969" s="82"/>
      <c r="AK969" s="82"/>
      <c r="AN969" s="82"/>
      <c r="AQ969" s="82"/>
      <c r="AR969" s="82"/>
    </row>
    <row r="970" ht="15.75" customHeight="1">
      <c r="F970" s="49"/>
      <c r="Y970" s="82"/>
      <c r="AB970" s="82"/>
      <c r="AE970" s="82"/>
      <c r="AH970" s="82"/>
      <c r="AK970" s="82"/>
      <c r="AN970" s="82"/>
      <c r="AQ970" s="82"/>
      <c r="AR970" s="82"/>
    </row>
    <row r="971" ht="15.75" customHeight="1">
      <c r="F971" s="49"/>
      <c r="Y971" s="82"/>
      <c r="AB971" s="82"/>
      <c r="AE971" s="82"/>
      <c r="AH971" s="82"/>
      <c r="AK971" s="82"/>
      <c r="AN971" s="82"/>
      <c r="AQ971" s="82"/>
      <c r="AR971" s="82"/>
    </row>
    <row r="972" ht="15.75" customHeight="1">
      <c r="F972" s="49"/>
      <c r="Y972" s="82"/>
      <c r="AB972" s="82"/>
      <c r="AE972" s="82"/>
      <c r="AH972" s="82"/>
      <c r="AK972" s="82"/>
      <c r="AN972" s="82"/>
      <c r="AQ972" s="82"/>
      <c r="AR972" s="82"/>
    </row>
    <row r="973" ht="15.75" customHeight="1">
      <c r="F973" s="49"/>
      <c r="Y973" s="82"/>
      <c r="AB973" s="82"/>
      <c r="AE973" s="82"/>
      <c r="AH973" s="82"/>
      <c r="AK973" s="82"/>
      <c r="AN973" s="82"/>
      <c r="AQ973" s="82"/>
      <c r="AR973" s="82"/>
    </row>
    <row r="974" ht="15.75" customHeight="1">
      <c r="F974" s="49"/>
      <c r="Y974" s="82"/>
      <c r="AB974" s="82"/>
      <c r="AE974" s="82"/>
      <c r="AH974" s="82"/>
      <c r="AK974" s="82"/>
      <c r="AN974" s="82"/>
      <c r="AQ974" s="82"/>
      <c r="AR974" s="82"/>
    </row>
    <row r="975" ht="15.75" customHeight="1">
      <c r="F975" s="49"/>
      <c r="Y975" s="82"/>
      <c r="AB975" s="82"/>
      <c r="AE975" s="82"/>
      <c r="AH975" s="82"/>
      <c r="AK975" s="82"/>
      <c r="AN975" s="82"/>
      <c r="AQ975" s="82"/>
      <c r="AR975" s="82"/>
    </row>
    <row r="976" ht="15.75" customHeight="1">
      <c r="F976" s="49"/>
      <c r="Y976" s="82"/>
      <c r="AB976" s="82"/>
      <c r="AE976" s="82"/>
      <c r="AH976" s="82"/>
      <c r="AK976" s="82"/>
      <c r="AN976" s="82"/>
      <c r="AQ976" s="82"/>
      <c r="AR976" s="82"/>
    </row>
    <row r="977" ht="15.75" customHeight="1">
      <c r="F977" s="49"/>
      <c r="Y977" s="82"/>
      <c r="AB977" s="82"/>
      <c r="AE977" s="82"/>
      <c r="AH977" s="82"/>
      <c r="AK977" s="82"/>
      <c r="AN977" s="82"/>
      <c r="AQ977" s="82"/>
      <c r="AR977" s="82"/>
    </row>
    <row r="978" ht="15.75" customHeight="1">
      <c r="F978" s="49"/>
      <c r="Y978" s="82"/>
      <c r="AB978" s="82"/>
      <c r="AE978" s="82"/>
      <c r="AH978" s="82"/>
      <c r="AK978" s="82"/>
      <c r="AN978" s="82"/>
      <c r="AQ978" s="82"/>
      <c r="AR978" s="82"/>
    </row>
    <row r="979" ht="15.75" customHeight="1">
      <c r="F979" s="49"/>
      <c r="Y979" s="82"/>
      <c r="AB979" s="82"/>
      <c r="AE979" s="82"/>
      <c r="AH979" s="82"/>
      <c r="AK979" s="82"/>
      <c r="AN979" s="82"/>
      <c r="AQ979" s="82"/>
      <c r="AR979" s="82"/>
    </row>
    <row r="980" ht="15.75" customHeight="1">
      <c r="F980" s="49"/>
      <c r="Y980" s="82"/>
      <c r="AB980" s="82"/>
      <c r="AE980" s="82"/>
      <c r="AH980" s="82"/>
      <c r="AK980" s="82"/>
      <c r="AN980" s="82"/>
      <c r="AQ980" s="82"/>
      <c r="AR980" s="82"/>
    </row>
    <row r="981" ht="15.75" customHeight="1">
      <c r="F981" s="49"/>
      <c r="Y981" s="82"/>
      <c r="AB981" s="82"/>
      <c r="AE981" s="82"/>
      <c r="AH981" s="82"/>
      <c r="AK981" s="82"/>
      <c r="AN981" s="82"/>
      <c r="AQ981" s="82"/>
      <c r="AR981" s="82"/>
    </row>
    <row r="982" ht="15.75" customHeight="1">
      <c r="F982" s="49"/>
      <c r="Y982" s="82"/>
      <c r="AB982" s="82"/>
      <c r="AE982" s="82"/>
      <c r="AH982" s="82"/>
      <c r="AK982" s="82"/>
      <c r="AN982" s="82"/>
      <c r="AQ982" s="82"/>
      <c r="AR982" s="82"/>
    </row>
    <row r="983" ht="15.75" customHeight="1">
      <c r="F983" s="49"/>
      <c r="Y983" s="82"/>
      <c r="AB983" s="82"/>
      <c r="AE983" s="82"/>
      <c r="AH983" s="82"/>
      <c r="AK983" s="82"/>
      <c r="AN983" s="82"/>
      <c r="AQ983" s="82"/>
      <c r="AR983" s="82"/>
    </row>
    <row r="984" ht="15.75" customHeight="1">
      <c r="F984" s="49"/>
      <c r="Y984" s="82"/>
      <c r="AB984" s="82"/>
      <c r="AE984" s="82"/>
      <c r="AH984" s="82"/>
      <c r="AK984" s="82"/>
      <c r="AN984" s="82"/>
      <c r="AQ984" s="82"/>
      <c r="AR984" s="82"/>
    </row>
    <row r="985" ht="15.75" customHeight="1">
      <c r="F985" s="49"/>
      <c r="Y985" s="82"/>
      <c r="AB985" s="82"/>
      <c r="AE985" s="82"/>
      <c r="AH985" s="82"/>
      <c r="AK985" s="82"/>
      <c r="AN985" s="82"/>
      <c r="AQ985" s="82"/>
      <c r="AR985" s="82"/>
    </row>
    <row r="986" ht="15.75" customHeight="1">
      <c r="F986" s="49"/>
      <c r="Y986" s="82"/>
      <c r="AB986" s="82"/>
      <c r="AE986" s="82"/>
      <c r="AH986" s="82"/>
      <c r="AK986" s="82"/>
      <c r="AN986" s="82"/>
      <c r="AQ986" s="82"/>
      <c r="AR986" s="82"/>
    </row>
    <row r="987" ht="15.75" customHeight="1">
      <c r="F987" s="49"/>
      <c r="Y987" s="82"/>
      <c r="AB987" s="82"/>
      <c r="AE987" s="82"/>
      <c r="AH987" s="82"/>
      <c r="AK987" s="82"/>
      <c r="AN987" s="82"/>
      <c r="AQ987" s="82"/>
      <c r="AR987" s="82"/>
    </row>
    <row r="988" ht="15.75" customHeight="1">
      <c r="F988" s="49"/>
      <c r="Y988" s="82"/>
      <c r="AB988" s="82"/>
      <c r="AE988" s="82"/>
      <c r="AH988" s="82"/>
      <c r="AK988" s="82"/>
      <c r="AN988" s="82"/>
      <c r="AQ988" s="82"/>
      <c r="AR988" s="82"/>
    </row>
    <row r="989" ht="15.75" customHeight="1">
      <c r="F989" s="49"/>
      <c r="Y989" s="82"/>
      <c r="AB989" s="82"/>
      <c r="AE989" s="82"/>
      <c r="AH989" s="82"/>
      <c r="AK989" s="82"/>
      <c r="AN989" s="82"/>
      <c r="AQ989" s="82"/>
      <c r="AR989" s="82"/>
    </row>
    <row r="990" ht="15.75" customHeight="1">
      <c r="F990" s="49"/>
      <c r="Y990" s="82"/>
      <c r="AB990" s="82"/>
      <c r="AE990" s="82"/>
      <c r="AH990" s="82"/>
      <c r="AK990" s="82"/>
      <c r="AN990" s="82"/>
      <c r="AQ990" s="82"/>
      <c r="AR990" s="82"/>
    </row>
    <row r="991" ht="15.75" customHeight="1">
      <c r="F991" s="49"/>
      <c r="Y991" s="82"/>
      <c r="AB991" s="82"/>
      <c r="AE991" s="82"/>
      <c r="AH991" s="82"/>
      <c r="AK991" s="82"/>
      <c r="AN991" s="82"/>
      <c r="AQ991" s="82"/>
      <c r="AR991" s="82"/>
    </row>
    <row r="992" ht="15.75" customHeight="1">
      <c r="F992" s="49"/>
      <c r="Y992" s="82"/>
      <c r="AB992" s="82"/>
      <c r="AE992" s="82"/>
      <c r="AH992" s="82"/>
      <c r="AK992" s="82"/>
      <c r="AN992" s="82"/>
      <c r="AQ992" s="82"/>
      <c r="AR992" s="82"/>
    </row>
    <row r="993" ht="15.75" customHeight="1">
      <c r="F993" s="49"/>
      <c r="Y993" s="82"/>
      <c r="AB993" s="82"/>
      <c r="AE993" s="82"/>
      <c r="AH993" s="82"/>
      <c r="AK993" s="82"/>
      <c r="AN993" s="82"/>
      <c r="AQ993" s="82"/>
      <c r="AR993" s="82"/>
    </row>
    <row r="994" ht="15.75" customHeight="1">
      <c r="F994" s="49"/>
      <c r="Y994" s="82"/>
      <c r="AB994" s="82"/>
      <c r="AE994" s="82"/>
      <c r="AH994" s="82"/>
      <c r="AK994" s="82"/>
      <c r="AN994" s="82"/>
      <c r="AQ994" s="82"/>
      <c r="AR994" s="82"/>
    </row>
    <row r="995" ht="15.75" customHeight="1">
      <c r="F995" s="49"/>
      <c r="Y995" s="82"/>
      <c r="AB995" s="82"/>
      <c r="AE995" s="82"/>
      <c r="AH995" s="82"/>
      <c r="AK995" s="82"/>
      <c r="AN995" s="82"/>
      <c r="AQ995" s="82"/>
      <c r="AR995" s="82"/>
    </row>
    <row r="996" ht="15.75" customHeight="1">
      <c r="F996" s="49"/>
      <c r="Y996" s="82"/>
      <c r="AB996" s="82"/>
      <c r="AE996" s="82"/>
      <c r="AH996" s="82"/>
      <c r="AK996" s="82"/>
      <c r="AN996" s="82"/>
      <c r="AQ996" s="82"/>
      <c r="AR996" s="82"/>
    </row>
    <row r="997" ht="15.75" customHeight="1">
      <c r="F997" s="49"/>
      <c r="Y997" s="82"/>
      <c r="AB997" s="82"/>
      <c r="AE997" s="82"/>
      <c r="AH997" s="82"/>
      <c r="AK997" s="82"/>
      <c r="AN997" s="82"/>
      <c r="AQ997" s="82"/>
      <c r="AR997" s="82"/>
    </row>
    <row r="998" ht="15.75" customHeight="1">
      <c r="F998" s="49"/>
      <c r="Y998" s="82"/>
      <c r="AB998" s="82"/>
      <c r="AE998" s="82"/>
      <c r="AH998" s="82"/>
      <c r="AK998" s="82"/>
      <c r="AN998" s="82"/>
      <c r="AQ998" s="82"/>
      <c r="AR998" s="82"/>
    </row>
    <row r="999" ht="15.75" customHeight="1">
      <c r="F999" s="49"/>
      <c r="Y999" s="82"/>
      <c r="AB999" s="82"/>
      <c r="AE999" s="82"/>
      <c r="AH999" s="82"/>
      <c r="AK999" s="82"/>
      <c r="AN999" s="82"/>
      <c r="AQ999" s="82"/>
      <c r="AR999" s="82"/>
    </row>
    <row r="1000" ht="15.75" customHeight="1">
      <c r="F1000" s="49"/>
      <c r="Y1000" s="82"/>
      <c r="AB1000" s="82"/>
      <c r="AE1000" s="82"/>
      <c r="AH1000" s="82"/>
      <c r="AK1000" s="82"/>
      <c r="AN1000" s="82"/>
      <c r="AQ1000" s="82"/>
      <c r="AR1000" s="82"/>
    </row>
    <row r="1001" ht="15.75" customHeight="1">
      <c r="F1001" s="49"/>
      <c r="Y1001" s="82"/>
      <c r="AB1001" s="82"/>
      <c r="AE1001" s="82"/>
      <c r="AH1001" s="82"/>
      <c r="AK1001" s="82"/>
      <c r="AN1001" s="82"/>
      <c r="AQ1001" s="82"/>
      <c r="AR1001" s="82"/>
    </row>
    <row r="1002" ht="15.75" customHeight="1">
      <c r="F1002" s="49"/>
      <c r="Y1002" s="82"/>
      <c r="AB1002" s="82"/>
      <c r="AE1002" s="82"/>
      <c r="AH1002" s="82"/>
      <c r="AK1002" s="82"/>
      <c r="AN1002" s="82"/>
      <c r="AQ1002" s="82"/>
      <c r="AR1002" s="82"/>
    </row>
    <row r="1003" ht="15.75" customHeight="1">
      <c r="F1003" s="49"/>
      <c r="Y1003" s="82"/>
      <c r="AB1003" s="82"/>
      <c r="AE1003" s="82"/>
      <c r="AH1003" s="82"/>
      <c r="AK1003" s="82"/>
      <c r="AN1003" s="82"/>
      <c r="AQ1003" s="82"/>
      <c r="AR1003" s="82"/>
    </row>
    <row r="1004" ht="15.75" customHeight="1">
      <c r="F1004" s="49"/>
      <c r="Y1004" s="82"/>
      <c r="AB1004" s="82"/>
      <c r="AE1004" s="82"/>
      <c r="AH1004" s="82"/>
      <c r="AK1004" s="82"/>
      <c r="AN1004" s="82"/>
      <c r="AQ1004" s="82"/>
      <c r="AR1004" s="82"/>
    </row>
    <row r="1005" ht="15.75" customHeight="1">
      <c r="F1005" s="49"/>
      <c r="Y1005" s="82"/>
      <c r="AB1005" s="82"/>
      <c r="AE1005" s="82"/>
      <c r="AH1005" s="82"/>
      <c r="AK1005" s="82"/>
      <c r="AN1005" s="82"/>
      <c r="AQ1005" s="82"/>
      <c r="AR1005" s="82"/>
    </row>
    <row r="1006" ht="15.75" customHeight="1">
      <c r="F1006" s="49"/>
      <c r="Y1006" s="82"/>
      <c r="AB1006" s="82"/>
      <c r="AE1006" s="82"/>
      <c r="AH1006" s="82"/>
      <c r="AK1006" s="82"/>
      <c r="AN1006" s="82"/>
      <c r="AQ1006" s="82"/>
      <c r="AR1006" s="82"/>
    </row>
    <row r="1007" ht="15.75" customHeight="1">
      <c r="F1007" s="49"/>
      <c r="Y1007" s="82"/>
      <c r="AB1007" s="82"/>
      <c r="AE1007" s="82"/>
      <c r="AH1007" s="82"/>
      <c r="AK1007" s="82"/>
      <c r="AN1007" s="82"/>
      <c r="AQ1007" s="82"/>
      <c r="AR1007" s="82"/>
    </row>
    <row r="1008" ht="15.75" customHeight="1">
      <c r="F1008" s="49"/>
      <c r="Y1008" s="82"/>
      <c r="AB1008" s="82"/>
      <c r="AE1008" s="82"/>
      <c r="AH1008" s="82"/>
      <c r="AK1008" s="82"/>
      <c r="AN1008" s="82"/>
      <c r="AQ1008" s="82"/>
      <c r="AR1008" s="82"/>
    </row>
    <row r="1009" ht="15.75" customHeight="1">
      <c r="F1009" s="49"/>
      <c r="Y1009" s="82"/>
      <c r="AB1009" s="82"/>
      <c r="AE1009" s="82"/>
      <c r="AH1009" s="82"/>
      <c r="AK1009" s="82"/>
      <c r="AN1009" s="82"/>
      <c r="AQ1009" s="82"/>
      <c r="AR1009" s="82"/>
    </row>
    <row r="1010" ht="15.75" customHeight="1">
      <c r="F1010" s="49"/>
      <c r="Y1010" s="82"/>
      <c r="AB1010" s="82"/>
      <c r="AE1010" s="82"/>
      <c r="AH1010" s="82"/>
      <c r="AK1010" s="82"/>
      <c r="AN1010" s="82"/>
      <c r="AQ1010" s="82"/>
      <c r="AR1010" s="82"/>
    </row>
    <row r="1011" ht="15.75" customHeight="1">
      <c r="F1011" s="49"/>
      <c r="Y1011" s="82"/>
      <c r="AB1011" s="82"/>
      <c r="AE1011" s="82"/>
      <c r="AH1011" s="82"/>
      <c r="AK1011" s="82"/>
      <c r="AN1011" s="82"/>
      <c r="AQ1011" s="82"/>
      <c r="AR1011" s="82"/>
    </row>
    <row r="1012" ht="15.75" customHeight="1">
      <c r="F1012" s="49"/>
      <c r="Y1012" s="82"/>
      <c r="AB1012" s="82"/>
      <c r="AE1012" s="82"/>
      <c r="AH1012" s="82"/>
      <c r="AK1012" s="82"/>
      <c r="AN1012" s="82"/>
      <c r="AQ1012" s="82"/>
      <c r="AR1012" s="82"/>
    </row>
    <row r="1013" ht="15.75" customHeight="1">
      <c r="F1013" s="49"/>
      <c r="Y1013" s="82"/>
      <c r="AB1013" s="82"/>
      <c r="AE1013" s="82"/>
      <c r="AH1013" s="82"/>
      <c r="AK1013" s="82"/>
      <c r="AN1013" s="82"/>
      <c r="AQ1013" s="82"/>
      <c r="AR1013" s="82"/>
    </row>
    <row r="1014" ht="15.75" customHeight="1">
      <c r="F1014" s="49"/>
      <c r="Y1014" s="82"/>
      <c r="AB1014" s="82"/>
      <c r="AE1014" s="82"/>
      <c r="AH1014" s="82"/>
      <c r="AK1014" s="82"/>
      <c r="AN1014" s="82"/>
      <c r="AQ1014" s="82"/>
      <c r="AR1014" s="82"/>
    </row>
    <row r="1015" ht="15.75" customHeight="1">
      <c r="F1015" s="49"/>
      <c r="Y1015" s="82"/>
      <c r="AB1015" s="82"/>
      <c r="AE1015" s="82"/>
      <c r="AH1015" s="82"/>
      <c r="AK1015" s="82"/>
      <c r="AN1015" s="82"/>
      <c r="AQ1015" s="82"/>
      <c r="AR1015" s="82"/>
    </row>
    <row r="1016" ht="15.75" customHeight="1">
      <c r="F1016" s="49"/>
      <c r="Y1016" s="82"/>
      <c r="AB1016" s="82"/>
      <c r="AE1016" s="82"/>
      <c r="AH1016" s="82"/>
      <c r="AK1016" s="82"/>
      <c r="AN1016" s="82"/>
      <c r="AQ1016" s="82"/>
      <c r="AR1016" s="82"/>
    </row>
    <row r="1017" ht="15.75" customHeight="1">
      <c r="F1017" s="49"/>
      <c r="Y1017" s="82"/>
      <c r="AB1017" s="82"/>
      <c r="AE1017" s="82"/>
      <c r="AH1017" s="82"/>
      <c r="AK1017" s="82"/>
      <c r="AN1017" s="82"/>
      <c r="AQ1017" s="82"/>
      <c r="AR1017" s="82"/>
    </row>
    <row r="1018" ht="15.75" customHeight="1">
      <c r="F1018" s="49"/>
      <c r="Y1018" s="82"/>
      <c r="AB1018" s="82"/>
      <c r="AE1018" s="82"/>
      <c r="AH1018" s="82"/>
      <c r="AK1018" s="82"/>
      <c r="AN1018" s="82"/>
      <c r="AQ1018" s="82"/>
      <c r="AR1018" s="82"/>
    </row>
    <row r="1019" ht="15.75" customHeight="1">
      <c r="F1019" s="49"/>
      <c r="Y1019" s="82"/>
      <c r="AB1019" s="82"/>
      <c r="AE1019" s="82"/>
      <c r="AH1019" s="82"/>
      <c r="AK1019" s="82"/>
      <c r="AN1019" s="82"/>
      <c r="AQ1019" s="82"/>
      <c r="AR1019" s="82"/>
    </row>
    <row r="1020" ht="15.75" customHeight="1">
      <c r="F1020" s="49"/>
      <c r="Y1020" s="82"/>
      <c r="AB1020" s="82"/>
      <c r="AE1020" s="82"/>
      <c r="AH1020" s="82"/>
      <c r="AK1020" s="82"/>
      <c r="AN1020" s="82"/>
      <c r="AQ1020" s="82"/>
      <c r="AR1020" s="82"/>
    </row>
    <row r="1021" ht="15.75" customHeight="1">
      <c r="F1021" s="49"/>
      <c r="Y1021" s="82"/>
      <c r="AB1021" s="82"/>
      <c r="AE1021" s="82"/>
      <c r="AH1021" s="82"/>
      <c r="AK1021" s="82"/>
      <c r="AN1021" s="82"/>
      <c r="AQ1021" s="82"/>
      <c r="AR1021" s="82"/>
    </row>
    <row r="1022" ht="15.75" customHeight="1">
      <c r="F1022" s="49"/>
      <c r="Y1022" s="82"/>
      <c r="AB1022" s="82"/>
      <c r="AE1022" s="82"/>
      <c r="AH1022" s="82"/>
      <c r="AK1022" s="82"/>
      <c r="AN1022" s="82"/>
      <c r="AQ1022" s="82"/>
      <c r="AR1022" s="82"/>
    </row>
    <row r="1023" ht="15.75" customHeight="1">
      <c r="F1023" s="49"/>
      <c r="Y1023" s="82"/>
      <c r="AB1023" s="82"/>
      <c r="AE1023" s="82"/>
      <c r="AH1023" s="82"/>
      <c r="AK1023" s="82"/>
      <c r="AN1023" s="82"/>
      <c r="AQ1023" s="82"/>
      <c r="AR1023" s="82"/>
    </row>
    <row r="1024" ht="15.75" customHeight="1">
      <c r="F1024" s="49"/>
      <c r="Y1024" s="82"/>
      <c r="AB1024" s="82"/>
      <c r="AE1024" s="82"/>
      <c r="AH1024" s="82"/>
      <c r="AK1024" s="82"/>
      <c r="AN1024" s="82"/>
      <c r="AQ1024" s="82"/>
      <c r="AR1024" s="82"/>
    </row>
    <row r="1025" ht="15.75" customHeight="1">
      <c r="F1025" s="49"/>
      <c r="Y1025" s="82"/>
      <c r="AB1025" s="82"/>
      <c r="AE1025" s="82"/>
      <c r="AH1025" s="82"/>
      <c r="AK1025" s="82"/>
      <c r="AN1025" s="82"/>
      <c r="AQ1025" s="82"/>
      <c r="AR1025" s="82"/>
    </row>
    <row r="1026" ht="15.75" customHeight="1">
      <c r="F1026" s="49"/>
      <c r="Y1026" s="82"/>
      <c r="AB1026" s="82"/>
      <c r="AE1026" s="82"/>
      <c r="AH1026" s="82"/>
      <c r="AK1026" s="82"/>
      <c r="AN1026" s="82"/>
      <c r="AQ1026" s="82"/>
      <c r="AR1026" s="82"/>
    </row>
    <row r="1027" ht="15.75" customHeight="1">
      <c r="F1027" s="49"/>
      <c r="Y1027" s="82"/>
      <c r="AB1027" s="82"/>
      <c r="AE1027" s="82"/>
      <c r="AH1027" s="82"/>
      <c r="AK1027" s="82"/>
      <c r="AN1027" s="82"/>
      <c r="AQ1027" s="82"/>
      <c r="AR1027" s="82"/>
    </row>
    <row r="1028" ht="15.75" customHeight="1">
      <c r="F1028" s="49"/>
      <c r="Y1028" s="82"/>
      <c r="AB1028" s="82"/>
      <c r="AE1028" s="82"/>
      <c r="AH1028" s="82"/>
      <c r="AK1028" s="82"/>
      <c r="AN1028" s="82"/>
      <c r="AQ1028" s="82"/>
      <c r="AR1028" s="82"/>
    </row>
    <row r="1029" ht="15.75" customHeight="1">
      <c r="F1029" s="49"/>
      <c r="Y1029" s="82"/>
      <c r="AB1029" s="82"/>
      <c r="AE1029" s="82"/>
      <c r="AH1029" s="82"/>
      <c r="AK1029" s="82"/>
      <c r="AN1029" s="82"/>
      <c r="AQ1029" s="82"/>
      <c r="AR1029" s="82"/>
    </row>
    <row r="1030" ht="15.75" customHeight="1">
      <c r="F1030" s="49"/>
      <c r="Y1030" s="82"/>
      <c r="AB1030" s="82"/>
      <c r="AE1030" s="82"/>
      <c r="AH1030" s="82"/>
      <c r="AK1030" s="82"/>
      <c r="AN1030" s="82"/>
      <c r="AQ1030" s="82"/>
      <c r="AR1030" s="82"/>
    </row>
    <row r="1031" ht="15.75" customHeight="1">
      <c r="F1031" s="49"/>
      <c r="Y1031" s="82"/>
      <c r="AB1031" s="82"/>
      <c r="AE1031" s="82"/>
      <c r="AH1031" s="82"/>
      <c r="AK1031" s="82"/>
      <c r="AN1031" s="82"/>
      <c r="AQ1031" s="82"/>
      <c r="AR1031" s="82"/>
    </row>
    <row r="1032" ht="15.75" customHeight="1">
      <c r="F1032" s="49"/>
      <c r="Y1032" s="82"/>
      <c r="AB1032" s="82"/>
      <c r="AE1032" s="82"/>
      <c r="AH1032" s="82"/>
      <c r="AK1032" s="82"/>
      <c r="AN1032" s="82"/>
      <c r="AQ1032" s="82"/>
      <c r="AR1032" s="82"/>
    </row>
    <row r="1033" ht="15.75" customHeight="1">
      <c r="F1033" s="49"/>
      <c r="Y1033" s="82"/>
      <c r="AB1033" s="82"/>
      <c r="AE1033" s="82"/>
      <c r="AH1033" s="82"/>
      <c r="AK1033" s="82"/>
      <c r="AN1033" s="82"/>
      <c r="AQ1033" s="82"/>
      <c r="AR1033" s="82"/>
    </row>
    <row r="1034" ht="15.75" customHeight="1">
      <c r="F1034" s="49"/>
      <c r="Y1034" s="82"/>
      <c r="AB1034" s="82"/>
      <c r="AE1034" s="82"/>
      <c r="AH1034" s="82"/>
      <c r="AK1034" s="82"/>
      <c r="AN1034" s="82"/>
      <c r="AQ1034" s="82"/>
      <c r="AR1034" s="82"/>
    </row>
    <row r="1035" ht="15.75" customHeight="1">
      <c r="F1035" s="49"/>
      <c r="Y1035" s="82"/>
      <c r="AB1035" s="82"/>
      <c r="AE1035" s="82"/>
      <c r="AH1035" s="82"/>
      <c r="AK1035" s="82"/>
      <c r="AN1035" s="82"/>
      <c r="AQ1035" s="82"/>
      <c r="AR1035" s="82"/>
    </row>
    <row r="1036" ht="15.75" customHeight="1">
      <c r="F1036" s="49"/>
      <c r="Y1036" s="82"/>
      <c r="AB1036" s="82"/>
      <c r="AE1036" s="82"/>
      <c r="AH1036" s="82"/>
      <c r="AK1036" s="82"/>
      <c r="AN1036" s="82"/>
      <c r="AQ1036" s="82"/>
      <c r="AR1036" s="82"/>
    </row>
    <row r="1037" ht="15.75" customHeight="1">
      <c r="F1037" s="49"/>
      <c r="Y1037" s="82"/>
      <c r="AB1037" s="82"/>
      <c r="AE1037" s="82"/>
      <c r="AH1037" s="82"/>
      <c r="AK1037" s="82"/>
      <c r="AN1037" s="82"/>
      <c r="AQ1037" s="82"/>
      <c r="AR1037" s="82"/>
    </row>
    <row r="1038" ht="15.75" customHeight="1">
      <c r="F1038" s="49"/>
      <c r="Y1038" s="82"/>
      <c r="AB1038" s="82"/>
      <c r="AE1038" s="82"/>
      <c r="AH1038" s="82"/>
      <c r="AK1038" s="82"/>
      <c r="AN1038" s="82"/>
      <c r="AQ1038" s="82"/>
      <c r="AR1038" s="82"/>
    </row>
    <row r="1039" ht="15.75" customHeight="1">
      <c r="F1039" s="49"/>
      <c r="Y1039" s="82"/>
      <c r="AB1039" s="82"/>
      <c r="AE1039" s="82"/>
      <c r="AH1039" s="82"/>
      <c r="AK1039" s="82"/>
      <c r="AN1039" s="82"/>
      <c r="AQ1039" s="82"/>
      <c r="AR1039" s="82"/>
    </row>
    <row r="1040" ht="15.75" customHeight="1">
      <c r="F1040" s="49"/>
      <c r="Y1040" s="82"/>
      <c r="AB1040" s="82"/>
      <c r="AE1040" s="82"/>
      <c r="AH1040" s="82"/>
      <c r="AK1040" s="82"/>
      <c r="AN1040" s="82"/>
      <c r="AQ1040" s="82"/>
      <c r="AR1040" s="82"/>
    </row>
    <row r="1041" ht="15.75" customHeight="1">
      <c r="F1041" s="49"/>
      <c r="Y1041" s="82"/>
      <c r="AB1041" s="82"/>
      <c r="AE1041" s="82"/>
      <c r="AH1041" s="82"/>
      <c r="AK1041" s="82"/>
      <c r="AN1041" s="82"/>
      <c r="AQ1041" s="82"/>
      <c r="AR1041" s="82"/>
    </row>
    <row r="1042" ht="15.75" customHeight="1">
      <c r="F1042" s="49"/>
      <c r="Y1042" s="82"/>
      <c r="AB1042" s="82"/>
      <c r="AE1042" s="82"/>
      <c r="AH1042" s="82"/>
      <c r="AK1042" s="82"/>
      <c r="AN1042" s="82"/>
      <c r="AQ1042" s="82"/>
      <c r="AR1042" s="82"/>
    </row>
    <row r="1043" ht="15.75" customHeight="1">
      <c r="F1043" s="49"/>
      <c r="Y1043" s="82"/>
      <c r="AB1043" s="82"/>
      <c r="AE1043" s="82"/>
      <c r="AH1043" s="82"/>
      <c r="AK1043" s="82"/>
      <c r="AN1043" s="82"/>
      <c r="AQ1043" s="82"/>
      <c r="AR1043" s="82"/>
    </row>
    <row r="1044" ht="15.75" customHeight="1">
      <c r="F1044" s="49"/>
      <c r="Y1044" s="82"/>
      <c r="AB1044" s="82"/>
      <c r="AE1044" s="82"/>
      <c r="AH1044" s="82"/>
      <c r="AK1044" s="82"/>
      <c r="AN1044" s="82"/>
      <c r="AQ1044" s="82"/>
      <c r="AR1044" s="82"/>
    </row>
    <row r="1045" ht="15.75" customHeight="1">
      <c r="F1045" s="49"/>
      <c r="Y1045" s="82"/>
      <c r="AB1045" s="82"/>
      <c r="AE1045" s="82"/>
      <c r="AH1045" s="82"/>
      <c r="AK1045" s="82"/>
      <c r="AN1045" s="82"/>
      <c r="AQ1045" s="82"/>
      <c r="AR1045" s="82"/>
    </row>
    <row r="1046" ht="15.75" customHeight="1">
      <c r="F1046" s="49"/>
      <c r="Y1046" s="82"/>
      <c r="AB1046" s="82"/>
      <c r="AE1046" s="82"/>
      <c r="AH1046" s="82"/>
      <c r="AK1046" s="82"/>
      <c r="AN1046" s="82"/>
      <c r="AQ1046" s="82"/>
      <c r="AR1046" s="82"/>
    </row>
    <row r="1047" ht="15.75" customHeight="1">
      <c r="F1047" s="49"/>
      <c r="Y1047" s="82"/>
      <c r="AB1047" s="82"/>
      <c r="AE1047" s="82"/>
      <c r="AH1047" s="82"/>
      <c r="AK1047" s="82"/>
      <c r="AN1047" s="82"/>
      <c r="AQ1047" s="82"/>
      <c r="AR1047" s="82"/>
    </row>
    <row r="1048" ht="15.75" customHeight="1">
      <c r="F1048" s="49"/>
      <c r="Y1048" s="82"/>
      <c r="AB1048" s="82"/>
      <c r="AE1048" s="82"/>
      <c r="AH1048" s="82"/>
      <c r="AK1048" s="82"/>
      <c r="AN1048" s="82"/>
      <c r="AQ1048" s="82"/>
      <c r="AR1048" s="82"/>
    </row>
    <row r="1049" ht="15.75" customHeight="1">
      <c r="F1049" s="49"/>
      <c r="Y1049" s="82"/>
      <c r="AB1049" s="82"/>
      <c r="AE1049" s="82"/>
      <c r="AH1049" s="82"/>
      <c r="AK1049" s="82"/>
      <c r="AN1049" s="82"/>
      <c r="AQ1049" s="82"/>
      <c r="AR1049" s="82"/>
    </row>
    <row r="1050" ht="15.75" customHeight="1">
      <c r="F1050" s="49"/>
      <c r="Y1050" s="82"/>
      <c r="AB1050" s="82"/>
      <c r="AE1050" s="82"/>
      <c r="AH1050" s="82"/>
      <c r="AK1050" s="82"/>
      <c r="AN1050" s="82"/>
      <c r="AQ1050" s="82"/>
      <c r="AR1050" s="82"/>
    </row>
    <row r="1051" ht="15.75" customHeight="1">
      <c r="F1051" s="49"/>
      <c r="Y1051" s="82"/>
      <c r="AB1051" s="82"/>
      <c r="AE1051" s="82"/>
      <c r="AH1051" s="82"/>
      <c r="AK1051" s="82"/>
      <c r="AN1051" s="82"/>
      <c r="AQ1051" s="82"/>
      <c r="AR1051" s="82"/>
    </row>
    <row r="1052" ht="15.75" customHeight="1">
      <c r="F1052" s="49"/>
      <c r="Y1052" s="82"/>
      <c r="AB1052" s="82"/>
      <c r="AE1052" s="82"/>
      <c r="AH1052" s="82"/>
      <c r="AK1052" s="82"/>
      <c r="AN1052" s="82"/>
      <c r="AQ1052" s="82"/>
      <c r="AR1052" s="82"/>
    </row>
    <row r="1053" ht="15.75" customHeight="1">
      <c r="F1053" s="49"/>
      <c r="Y1053" s="82"/>
      <c r="AB1053" s="82"/>
      <c r="AE1053" s="82"/>
      <c r="AH1053" s="82"/>
      <c r="AK1053" s="82"/>
      <c r="AN1053" s="82"/>
      <c r="AQ1053" s="82"/>
      <c r="AR1053" s="82"/>
    </row>
    <row r="1054" ht="15.75" customHeight="1">
      <c r="F1054" s="49"/>
      <c r="Y1054" s="82"/>
      <c r="AB1054" s="82"/>
      <c r="AE1054" s="82"/>
      <c r="AH1054" s="82"/>
      <c r="AK1054" s="82"/>
      <c r="AN1054" s="82"/>
      <c r="AQ1054" s="82"/>
      <c r="AR1054" s="82"/>
    </row>
    <row r="1055" ht="15.75" customHeight="1">
      <c r="F1055" s="49"/>
      <c r="Y1055" s="82"/>
      <c r="AB1055" s="82"/>
      <c r="AE1055" s="82"/>
      <c r="AH1055" s="82"/>
      <c r="AK1055" s="82"/>
      <c r="AN1055" s="82"/>
      <c r="AQ1055" s="82"/>
      <c r="AR1055" s="82"/>
    </row>
    <row r="1056" ht="15.75" customHeight="1">
      <c r="F1056" s="49"/>
      <c r="Y1056" s="82"/>
      <c r="AB1056" s="82"/>
      <c r="AE1056" s="82"/>
      <c r="AH1056" s="82"/>
      <c r="AK1056" s="82"/>
      <c r="AN1056" s="82"/>
      <c r="AQ1056" s="82"/>
      <c r="AR1056" s="82"/>
    </row>
    <row r="1057" ht="15.75" customHeight="1">
      <c r="F1057" s="49"/>
      <c r="Y1057" s="82"/>
      <c r="AB1057" s="82"/>
      <c r="AE1057" s="82"/>
      <c r="AH1057" s="82"/>
      <c r="AK1057" s="82"/>
      <c r="AN1057" s="82"/>
      <c r="AQ1057" s="82"/>
      <c r="AR1057" s="82"/>
    </row>
    <row r="1058" ht="15.75" customHeight="1">
      <c r="F1058" s="49"/>
      <c r="Y1058" s="82"/>
      <c r="AB1058" s="82"/>
      <c r="AE1058" s="82"/>
      <c r="AH1058" s="82"/>
      <c r="AK1058" s="82"/>
      <c r="AN1058" s="82"/>
      <c r="AQ1058" s="82"/>
      <c r="AR1058" s="82"/>
    </row>
    <row r="1059" ht="15.75" customHeight="1">
      <c r="F1059" s="49"/>
      <c r="Y1059" s="82"/>
      <c r="AB1059" s="82"/>
      <c r="AE1059" s="82"/>
      <c r="AH1059" s="82"/>
      <c r="AK1059" s="82"/>
      <c r="AN1059" s="82"/>
      <c r="AQ1059" s="82"/>
      <c r="AR1059" s="82"/>
    </row>
    <row r="1060" ht="15.75" customHeight="1">
      <c r="F1060" s="49"/>
      <c r="Y1060" s="82"/>
      <c r="AB1060" s="82"/>
      <c r="AE1060" s="82"/>
      <c r="AH1060" s="82"/>
      <c r="AK1060" s="82"/>
      <c r="AN1060" s="82"/>
      <c r="AQ1060" s="82"/>
      <c r="AR1060" s="82"/>
    </row>
    <row r="1061" ht="15.75" customHeight="1">
      <c r="F1061" s="49"/>
      <c r="Y1061" s="82"/>
      <c r="AB1061" s="82"/>
      <c r="AE1061" s="82"/>
      <c r="AH1061" s="82"/>
      <c r="AK1061" s="82"/>
      <c r="AN1061" s="82"/>
      <c r="AQ1061" s="82"/>
      <c r="AR1061" s="82"/>
    </row>
    <row r="1062" ht="15.75" customHeight="1">
      <c r="F1062" s="49"/>
      <c r="Y1062" s="82"/>
      <c r="AB1062" s="82"/>
      <c r="AE1062" s="82"/>
      <c r="AH1062" s="82"/>
      <c r="AK1062" s="82"/>
      <c r="AN1062" s="82"/>
      <c r="AQ1062" s="82"/>
      <c r="AR1062" s="82"/>
    </row>
    <row r="1063" ht="15.75" customHeight="1">
      <c r="F1063" s="49"/>
      <c r="Y1063" s="82"/>
      <c r="AB1063" s="82"/>
      <c r="AE1063" s="82"/>
      <c r="AH1063" s="82"/>
      <c r="AK1063" s="82"/>
      <c r="AN1063" s="82"/>
      <c r="AQ1063" s="82"/>
      <c r="AR1063" s="82"/>
    </row>
    <row r="1064" ht="15.75" customHeight="1">
      <c r="F1064" s="49"/>
      <c r="Y1064" s="82"/>
      <c r="AB1064" s="82"/>
      <c r="AE1064" s="82"/>
      <c r="AH1064" s="82"/>
      <c r="AK1064" s="82"/>
      <c r="AN1064" s="82"/>
      <c r="AQ1064" s="82"/>
      <c r="AR1064" s="82"/>
    </row>
    <row r="1065" ht="15.75" customHeight="1">
      <c r="F1065" s="49"/>
      <c r="Y1065" s="82"/>
      <c r="AB1065" s="82"/>
      <c r="AE1065" s="82"/>
      <c r="AH1065" s="82"/>
      <c r="AK1065" s="82"/>
      <c r="AN1065" s="82"/>
      <c r="AQ1065" s="82"/>
      <c r="AR1065" s="82"/>
    </row>
    <row r="1066" ht="15.75" customHeight="1">
      <c r="F1066" s="49"/>
      <c r="Y1066" s="82"/>
      <c r="AB1066" s="82"/>
      <c r="AE1066" s="82"/>
      <c r="AH1066" s="82"/>
      <c r="AK1066" s="82"/>
      <c r="AN1066" s="82"/>
      <c r="AQ1066" s="82"/>
      <c r="AR1066" s="82"/>
    </row>
    <row r="1067" ht="15.75" customHeight="1">
      <c r="F1067" s="49"/>
      <c r="Y1067" s="82"/>
      <c r="AB1067" s="82"/>
      <c r="AE1067" s="82"/>
      <c r="AH1067" s="82"/>
      <c r="AK1067" s="82"/>
      <c r="AN1067" s="82"/>
      <c r="AQ1067" s="82"/>
      <c r="AR1067" s="82"/>
    </row>
    <row r="1068" ht="15.75" customHeight="1">
      <c r="F1068" s="49"/>
      <c r="Y1068" s="82"/>
      <c r="AB1068" s="82"/>
      <c r="AE1068" s="82"/>
      <c r="AH1068" s="82"/>
      <c r="AK1068" s="82"/>
      <c r="AN1068" s="82"/>
      <c r="AQ1068" s="82"/>
      <c r="AR1068" s="82"/>
    </row>
    <row r="1069" ht="15.75" customHeight="1">
      <c r="F1069" s="49"/>
      <c r="Y1069" s="82"/>
      <c r="AB1069" s="82"/>
      <c r="AE1069" s="82"/>
      <c r="AH1069" s="82"/>
      <c r="AK1069" s="82"/>
      <c r="AN1069" s="82"/>
      <c r="AQ1069" s="82"/>
      <c r="AR1069" s="82"/>
    </row>
    <row r="1070" ht="15.75" customHeight="1">
      <c r="F1070" s="49"/>
      <c r="Y1070" s="82"/>
      <c r="AB1070" s="82"/>
      <c r="AE1070" s="82"/>
      <c r="AH1070" s="82"/>
      <c r="AK1070" s="82"/>
      <c r="AN1070" s="82"/>
      <c r="AQ1070" s="82"/>
      <c r="AR1070" s="82"/>
    </row>
    <row r="1071" ht="15.75" customHeight="1">
      <c r="F1071" s="49"/>
      <c r="Y1071" s="82"/>
      <c r="AB1071" s="82"/>
      <c r="AE1071" s="82"/>
      <c r="AH1071" s="82"/>
      <c r="AK1071" s="82"/>
      <c r="AN1071" s="82"/>
      <c r="AQ1071" s="82"/>
      <c r="AR1071" s="82"/>
    </row>
    <row r="1072" ht="15.75" customHeight="1">
      <c r="F1072" s="49"/>
      <c r="Y1072" s="82"/>
      <c r="AB1072" s="82"/>
      <c r="AE1072" s="82"/>
      <c r="AH1072" s="82"/>
      <c r="AK1072" s="82"/>
      <c r="AN1072" s="82"/>
      <c r="AQ1072" s="82"/>
      <c r="AR1072" s="82"/>
    </row>
    <row r="1073" ht="15.75" customHeight="1">
      <c r="F1073" s="49"/>
      <c r="Y1073" s="82"/>
      <c r="AB1073" s="82"/>
      <c r="AE1073" s="82"/>
      <c r="AH1073" s="82"/>
      <c r="AK1073" s="82"/>
      <c r="AN1073" s="82"/>
      <c r="AQ1073" s="82"/>
      <c r="AR1073" s="82"/>
    </row>
    <row r="1074" ht="15.75" customHeight="1">
      <c r="F1074" s="49"/>
      <c r="Y1074" s="82"/>
      <c r="AB1074" s="82"/>
      <c r="AE1074" s="82"/>
      <c r="AH1074" s="82"/>
      <c r="AK1074" s="82"/>
      <c r="AN1074" s="82"/>
      <c r="AQ1074" s="82"/>
      <c r="AR1074" s="82"/>
    </row>
    <row r="1075" ht="15.75" customHeight="1">
      <c r="F1075" s="49"/>
      <c r="Y1075" s="82"/>
      <c r="AB1075" s="82"/>
      <c r="AE1075" s="82"/>
      <c r="AH1075" s="82"/>
      <c r="AK1075" s="82"/>
      <c r="AN1075" s="82"/>
      <c r="AQ1075" s="82"/>
      <c r="AR1075" s="82"/>
    </row>
    <row r="1076" ht="15.75" customHeight="1">
      <c r="F1076" s="49"/>
      <c r="Y1076" s="82"/>
      <c r="AB1076" s="82"/>
      <c r="AE1076" s="82"/>
      <c r="AH1076" s="82"/>
      <c r="AK1076" s="82"/>
      <c r="AN1076" s="82"/>
      <c r="AQ1076" s="82"/>
      <c r="AR1076" s="82"/>
    </row>
    <row r="1077" ht="15.75" customHeight="1">
      <c r="F1077" s="49"/>
      <c r="Y1077" s="82"/>
      <c r="AB1077" s="82"/>
      <c r="AE1077" s="82"/>
      <c r="AH1077" s="82"/>
      <c r="AK1077" s="82"/>
      <c r="AN1077" s="82"/>
      <c r="AQ1077" s="82"/>
      <c r="AR1077" s="82"/>
    </row>
    <row r="1078" ht="15.75" customHeight="1">
      <c r="F1078" s="49"/>
      <c r="Y1078" s="82"/>
      <c r="AB1078" s="82"/>
      <c r="AE1078" s="82"/>
      <c r="AH1078" s="82"/>
      <c r="AK1078" s="82"/>
      <c r="AN1078" s="82"/>
      <c r="AQ1078" s="82"/>
      <c r="AR1078" s="82"/>
    </row>
    <row r="1079" ht="15.75" customHeight="1">
      <c r="F1079" s="49"/>
      <c r="Y1079" s="82"/>
      <c r="AB1079" s="82"/>
      <c r="AE1079" s="82"/>
      <c r="AH1079" s="82"/>
      <c r="AK1079" s="82"/>
      <c r="AN1079" s="82"/>
      <c r="AQ1079" s="82"/>
      <c r="AR1079" s="82"/>
    </row>
    <row r="1080" ht="15.75" customHeight="1">
      <c r="F1080" s="49"/>
      <c r="Y1080" s="82"/>
      <c r="AB1080" s="82"/>
      <c r="AE1080" s="82"/>
      <c r="AH1080" s="82"/>
      <c r="AK1080" s="82"/>
      <c r="AN1080" s="82"/>
      <c r="AQ1080" s="82"/>
      <c r="AR1080" s="82"/>
    </row>
    <row r="1081" ht="15.75" customHeight="1">
      <c r="F1081" s="49"/>
      <c r="Y1081" s="82"/>
      <c r="AB1081" s="82"/>
      <c r="AE1081" s="82"/>
      <c r="AH1081" s="82"/>
      <c r="AK1081" s="82"/>
      <c r="AN1081" s="82"/>
      <c r="AQ1081" s="82"/>
      <c r="AR1081" s="82"/>
    </row>
    <row r="1082" ht="15.75" customHeight="1">
      <c r="F1082" s="49"/>
      <c r="Y1082" s="82"/>
      <c r="AB1082" s="82"/>
      <c r="AE1082" s="82"/>
      <c r="AH1082" s="82"/>
      <c r="AK1082" s="82"/>
      <c r="AN1082" s="82"/>
      <c r="AQ1082" s="82"/>
      <c r="AR1082" s="82"/>
    </row>
    <row r="1083" ht="15.75" customHeight="1">
      <c r="F1083" s="49"/>
      <c r="Y1083" s="82"/>
      <c r="AB1083" s="82"/>
      <c r="AE1083" s="82"/>
      <c r="AH1083" s="82"/>
      <c r="AK1083" s="82"/>
      <c r="AN1083" s="82"/>
      <c r="AQ1083" s="82"/>
      <c r="AR1083" s="82"/>
    </row>
    <row r="1084" ht="15.75" customHeight="1">
      <c r="F1084" s="49"/>
      <c r="Y1084" s="82"/>
      <c r="AB1084" s="82"/>
      <c r="AE1084" s="82"/>
      <c r="AH1084" s="82"/>
      <c r="AK1084" s="82"/>
      <c r="AN1084" s="82"/>
      <c r="AQ1084" s="82"/>
      <c r="AR1084" s="82"/>
    </row>
    <row r="1085" ht="15.75" customHeight="1">
      <c r="F1085" s="49"/>
      <c r="Y1085" s="82"/>
      <c r="AB1085" s="82"/>
      <c r="AE1085" s="82"/>
      <c r="AH1085" s="82"/>
      <c r="AK1085" s="82"/>
      <c r="AN1085" s="82"/>
      <c r="AQ1085" s="82"/>
      <c r="AR1085" s="82"/>
    </row>
    <row r="1086" ht="15.75" customHeight="1">
      <c r="F1086" s="49"/>
      <c r="Y1086" s="82"/>
      <c r="AB1086" s="82"/>
      <c r="AE1086" s="82"/>
      <c r="AH1086" s="82"/>
      <c r="AK1086" s="82"/>
      <c r="AN1086" s="82"/>
      <c r="AQ1086" s="82"/>
      <c r="AR1086" s="82"/>
    </row>
    <row r="1087" ht="15.75" customHeight="1">
      <c r="F1087" s="49"/>
      <c r="Y1087" s="82"/>
      <c r="AB1087" s="82"/>
      <c r="AE1087" s="82"/>
      <c r="AH1087" s="82"/>
      <c r="AK1087" s="82"/>
      <c r="AN1087" s="82"/>
      <c r="AQ1087" s="82"/>
      <c r="AR1087" s="82"/>
    </row>
    <row r="1088" ht="15.75" customHeight="1">
      <c r="F1088" s="49"/>
      <c r="Y1088" s="82"/>
      <c r="AB1088" s="82"/>
      <c r="AE1088" s="82"/>
      <c r="AH1088" s="82"/>
      <c r="AK1088" s="82"/>
      <c r="AN1088" s="82"/>
      <c r="AQ1088" s="82"/>
      <c r="AR1088" s="82"/>
    </row>
    <row r="1089" ht="15.75" customHeight="1">
      <c r="F1089" s="49"/>
      <c r="Y1089" s="82"/>
      <c r="AB1089" s="82"/>
      <c r="AE1089" s="82"/>
      <c r="AH1089" s="82"/>
      <c r="AK1089" s="82"/>
      <c r="AN1089" s="82"/>
      <c r="AQ1089" s="82"/>
      <c r="AR1089" s="82"/>
    </row>
    <row r="1090" ht="15.75" customHeight="1">
      <c r="F1090" s="49"/>
      <c r="Y1090" s="82"/>
      <c r="AB1090" s="82"/>
      <c r="AE1090" s="82"/>
      <c r="AH1090" s="82"/>
      <c r="AK1090" s="82"/>
      <c r="AN1090" s="82"/>
      <c r="AQ1090" s="82"/>
      <c r="AR1090" s="82"/>
    </row>
    <row r="1091" ht="15.75" customHeight="1">
      <c r="F1091" s="49"/>
      <c r="Y1091" s="82"/>
      <c r="AB1091" s="82"/>
      <c r="AE1091" s="82"/>
      <c r="AH1091" s="82"/>
      <c r="AK1091" s="82"/>
      <c r="AN1091" s="82"/>
      <c r="AQ1091" s="82"/>
      <c r="AR1091" s="82"/>
    </row>
    <row r="1092" ht="15.75" customHeight="1">
      <c r="F1092" s="49"/>
      <c r="Y1092" s="82"/>
      <c r="AB1092" s="82"/>
      <c r="AE1092" s="82"/>
      <c r="AH1092" s="82"/>
      <c r="AK1092" s="82"/>
      <c r="AN1092" s="82"/>
      <c r="AQ1092" s="82"/>
      <c r="AR1092" s="82"/>
    </row>
    <row r="1093" ht="15.75" customHeight="1">
      <c r="F1093" s="49"/>
      <c r="Y1093" s="82"/>
      <c r="AB1093" s="82"/>
      <c r="AE1093" s="82"/>
      <c r="AH1093" s="82"/>
      <c r="AK1093" s="82"/>
      <c r="AN1093" s="82"/>
      <c r="AQ1093" s="82"/>
      <c r="AR1093" s="82"/>
    </row>
    <row r="1094" ht="15.75" customHeight="1">
      <c r="F1094" s="49"/>
      <c r="Y1094" s="82"/>
      <c r="AB1094" s="82"/>
      <c r="AE1094" s="82"/>
      <c r="AH1094" s="82"/>
      <c r="AK1094" s="82"/>
      <c r="AN1094" s="82"/>
      <c r="AQ1094" s="82"/>
      <c r="AR1094" s="82"/>
    </row>
    <row r="1095" ht="15.75" customHeight="1">
      <c r="F1095" s="49"/>
      <c r="Y1095" s="82"/>
      <c r="AB1095" s="82"/>
      <c r="AE1095" s="82"/>
      <c r="AH1095" s="82"/>
      <c r="AK1095" s="82"/>
      <c r="AN1095" s="82"/>
      <c r="AQ1095" s="82"/>
      <c r="AR1095" s="82"/>
    </row>
    <row r="1096" ht="15.75" customHeight="1">
      <c r="F1096" s="49"/>
      <c r="Y1096" s="82"/>
      <c r="AB1096" s="82"/>
      <c r="AE1096" s="82"/>
      <c r="AH1096" s="82"/>
      <c r="AK1096" s="82"/>
      <c r="AN1096" s="82"/>
      <c r="AQ1096" s="82"/>
      <c r="AR1096" s="82"/>
    </row>
    <row r="1097" ht="15.75" customHeight="1">
      <c r="F1097" s="49"/>
      <c r="Y1097" s="82"/>
      <c r="AB1097" s="82"/>
      <c r="AE1097" s="82"/>
      <c r="AH1097" s="82"/>
      <c r="AK1097" s="82"/>
      <c r="AN1097" s="82"/>
      <c r="AQ1097" s="82"/>
      <c r="AR1097" s="82"/>
    </row>
    <row r="1098" ht="15.75" customHeight="1">
      <c r="F1098" s="49"/>
      <c r="Y1098" s="82"/>
      <c r="AB1098" s="82"/>
      <c r="AE1098" s="82"/>
      <c r="AH1098" s="82"/>
      <c r="AK1098" s="82"/>
      <c r="AN1098" s="82"/>
      <c r="AQ1098" s="82"/>
      <c r="AR1098" s="82"/>
    </row>
    <row r="1099" ht="15.75" customHeight="1">
      <c r="F1099" s="49"/>
      <c r="Y1099" s="82"/>
      <c r="AB1099" s="82"/>
      <c r="AE1099" s="82"/>
      <c r="AH1099" s="82"/>
      <c r="AK1099" s="82"/>
      <c r="AN1099" s="82"/>
      <c r="AQ1099" s="82"/>
      <c r="AR1099" s="82"/>
    </row>
    <row r="1100" ht="15.75" customHeight="1">
      <c r="F1100" s="49"/>
      <c r="Y1100" s="82"/>
      <c r="AB1100" s="82"/>
      <c r="AE1100" s="82"/>
      <c r="AH1100" s="82"/>
      <c r="AK1100" s="82"/>
      <c r="AN1100" s="82"/>
      <c r="AQ1100" s="82"/>
      <c r="AR1100" s="82"/>
    </row>
    <row r="1101" ht="15.75" customHeight="1">
      <c r="F1101" s="49"/>
      <c r="Y1101" s="82"/>
      <c r="AB1101" s="82"/>
      <c r="AE1101" s="82"/>
      <c r="AH1101" s="82"/>
      <c r="AK1101" s="82"/>
      <c r="AN1101" s="82"/>
      <c r="AQ1101" s="82"/>
      <c r="AR1101" s="82"/>
    </row>
    <row r="1102" ht="15.75" customHeight="1">
      <c r="F1102" s="49"/>
      <c r="Y1102" s="82"/>
      <c r="AB1102" s="82"/>
      <c r="AE1102" s="82"/>
      <c r="AH1102" s="82"/>
      <c r="AK1102" s="82"/>
      <c r="AN1102" s="82"/>
      <c r="AQ1102" s="82"/>
      <c r="AR1102" s="82"/>
    </row>
    <row r="1103" ht="15.75" customHeight="1">
      <c r="F1103" s="49"/>
      <c r="Y1103" s="82"/>
      <c r="AB1103" s="82"/>
      <c r="AE1103" s="82"/>
      <c r="AH1103" s="82"/>
      <c r="AK1103" s="82"/>
      <c r="AN1103" s="82"/>
      <c r="AQ1103" s="82"/>
      <c r="AR1103" s="82"/>
    </row>
    <row r="1104" ht="15.75" customHeight="1">
      <c r="F1104" s="49"/>
      <c r="Y1104" s="82"/>
      <c r="AB1104" s="82"/>
      <c r="AE1104" s="82"/>
      <c r="AH1104" s="82"/>
      <c r="AK1104" s="82"/>
      <c r="AN1104" s="82"/>
      <c r="AQ1104" s="82"/>
      <c r="AR1104" s="82"/>
    </row>
    <row r="1105" ht="15.75" customHeight="1">
      <c r="F1105" s="49"/>
      <c r="Y1105" s="82"/>
      <c r="AB1105" s="82"/>
      <c r="AE1105" s="82"/>
      <c r="AH1105" s="82"/>
      <c r="AK1105" s="82"/>
      <c r="AN1105" s="82"/>
      <c r="AQ1105" s="82"/>
      <c r="AR1105" s="82"/>
    </row>
    <row r="1106" ht="15.75" customHeight="1">
      <c r="F1106" s="49"/>
      <c r="Y1106" s="82"/>
      <c r="AB1106" s="82"/>
      <c r="AE1106" s="82"/>
      <c r="AH1106" s="82"/>
      <c r="AK1106" s="82"/>
      <c r="AN1106" s="82"/>
      <c r="AQ1106" s="82"/>
      <c r="AR1106" s="82"/>
    </row>
    <row r="1107" ht="15.75" customHeight="1">
      <c r="F1107" s="49"/>
      <c r="Y1107" s="82"/>
      <c r="AB1107" s="82"/>
      <c r="AE1107" s="82"/>
      <c r="AH1107" s="82"/>
      <c r="AK1107" s="82"/>
      <c r="AN1107" s="82"/>
      <c r="AQ1107" s="82"/>
      <c r="AR1107" s="82"/>
    </row>
    <row r="1108" ht="15.75" customHeight="1">
      <c r="F1108" s="49"/>
      <c r="Y1108" s="82"/>
      <c r="AB1108" s="82"/>
      <c r="AE1108" s="82"/>
      <c r="AH1108" s="82"/>
      <c r="AK1108" s="82"/>
      <c r="AN1108" s="82"/>
      <c r="AQ1108" s="82"/>
      <c r="AR1108" s="82"/>
    </row>
    <row r="1109" ht="15.75" customHeight="1">
      <c r="F1109" s="49"/>
      <c r="Y1109" s="82"/>
      <c r="AB1109" s="82"/>
      <c r="AE1109" s="82"/>
      <c r="AH1109" s="82"/>
      <c r="AK1109" s="82"/>
      <c r="AN1109" s="82"/>
      <c r="AQ1109" s="82"/>
      <c r="AR1109" s="82"/>
    </row>
    <row r="1110" ht="15.75" customHeight="1">
      <c r="F1110" s="49"/>
      <c r="Y1110" s="82"/>
      <c r="AB1110" s="82"/>
      <c r="AE1110" s="82"/>
      <c r="AH1110" s="82"/>
      <c r="AK1110" s="82"/>
      <c r="AN1110" s="82"/>
      <c r="AQ1110" s="82"/>
      <c r="AR1110" s="82"/>
    </row>
    <row r="1111" ht="15.75" customHeight="1">
      <c r="F1111" s="49"/>
      <c r="Y1111" s="82"/>
      <c r="AB1111" s="82"/>
      <c r="AE1111" s="82"/>
      <c r="AH1111" s="82"/>
      <c r="AK1111" s="82"/>
      <c r="AN1111" s="82"/>
      <c r="AQ1111" s="82"/>
      <c r="AR1111" s="82"/>
    </row>
    <row r="1112" ht="15.75" customHeight="1">
      <c r="F1112" s="49"/>
      <c r="Y1112" s="82"/>
      <c r="AB1112" s="82"/>
      <c r="AE1112" s="82"/>
      <c r="AH1112" s="82"/>
      <c r="AK1112" s="82"/>
      <c r="AN1112" s="82"/>
      <c r="AQ1112" s="82"/>
      <c r="AR1112" s="82"/>
    </row>
    <row r="1113" ht="15.75" customHeight="1">
      <c r="F1113" s="49"/>
      <c r="Y1113" s="82"/>
      <c r="AB1113" s="82"/>
      <c r="AE1113" s="82"/>
      <c r="AH1113" s="82"/>
      <c r="AK1113" s="82"/>
      <c r="AN1113" s="82"/>
      <c r="AQ1113" s="82"/>
      <c r="AR1113" s="82"/>
    </row>
    <row r="1114" ht="15.75" customHeight="1">
      <c r="F1114" s="49"/>
      <c r="Y1114" s="82"/>
      <c r="AB1114" s="82"/>
      <c r="AE1114" s="82"/>
      <c r="AH1114" s="82"/>
      <c r="AK1114" s="82"/>
      <c r="AN1114" s="82"/>
      <c r="AQ1114" s="82"/>
      <c r="AR1114" s="82"/>
    </row>
    <row r="1115" ht="15.75" customHeight="1">
      <c r="F1115" s="49"/>
      <c r="Y1115" s="82"/>
      <c r="AB1115" s="82"/>
      <c r="AE1115" s="82"/>
      <c r="AH1115" s="82"/>
      <c r="AK1115" s="82"/>
      <c r="AN1115" s="82"/>
      <c r="AQ1115" s="82"/>
      <c r="AR1115" s="82"/>
    </row>
    <row r="1116" ht="15.75" customHeight="1">
      <c r="F1116" s="49"/>
      <c r="Y1116" s="82"/>
      <c r="AB1116" s="82"/>
      <c r="AE1116" s="82"/>
      <c r="AH1116" s="82"/>
      <c r="AK1116" s="82"/>
      <c r="AN1116" s="82"/>
      <c r="AQ1116" s="82"/>
      <c r="AR1116" s="82"/>
    </row>
    <row r="1117" ht="15.75" customHeight="1">
      <c r="F1117" s="49"/>
      <c r="Y1117" s="82"/>
      <c r="AB1117" s="82"/>
      <c r="AE1117" s="82"/>
      <c r="AH1117" s="82"/>
      <c r="AK1117" s="82"/>
      <c r="AN1117" s="82"/>
      <c r="AQ1117" s="82"/>
      <c r="AR1117" s="82"/>
    </row>
    <row r="1118" ht="15.75" customHeight="1">
      <c r="F1118" s="49"/>
      <c r="Y1118" s="82"/>
      <c r="AB1118" s="82"/>
      <c r="AE1118" s="82"/>
      <c r="AH1118" s="82"/>
      <c r="AK1118" s="82"/>
      <c r="AN1118" s="82"/>
      <c r="AQ1118" s="82"/>
      <c r="AR1118" s="82"/>
    </row>
    <row r="1119" ht="15.75" customHeight="1">
      <c r="F1119" s="49"/>
      <c r="Y1119" s="82"/>
      <c r="AB1119" s="82"/>
      <c r="AE1119" s="82"/>
      <c r="AH1119" s="82"/>
      <c r="AK1119" s="82"/>
      <c r="AN1119" s="82"/>
      <c r="AQ1119" s="82"/>
      <c r="AR1119" s="82"/>
    </row>
    <row r="1120" ht="15.75" customHeight="1">
      <c r="F1120" s="49"/>
      <c r="Y1120" s="82"/>
      <c r="AB1120" s="82"/>
      <c r="AE1120" s="82"/>
      <c r="AH1120" s="82"/>
      <c r="AK1120" s="82"/>
      <c r="AN1120" s="82"/>
      <c r="AQ1120" s="82"/>
      <c r="AR1120" s="82"/>
    </row>
    <row r="1121" ht="15.75" customHeight="1">
      <c r="F1121" s="49"/>
      <c r="Y1121" s="82"/>
      <c r="AB1121" s="82"/>
      <c r="AE1121" s="82"/>
      <c r="AH1121" s="82"/>
      <c r="AK1121" s="82"/>
      <c r="AN1121" s="82"/>
      <c r="AQ1121" s="82"/>
      <c r="AR1121" s="82"/>
    </row>
    <row r="1122" ht="15.75" customHeight="1">
      <c r="F1122" s="49"/>
      <c r="Y1122" s="82"/>
      <c r="AB1122" s="82"/>
      <c r="AE1122" s="82"/>
      <c r="AH1122" s="82"/>
      <c r="AK1122" s="82"/>
      <c r="AN1122" s="82"/>
      <c r="AQ1122" s="82"/>
      <c r="AR1122" s="82"/>
    </row>
    <row r="1123" ht="15.75" customHeight="1">
      <c r="F1123" s="49"/>
      <c r="Y1123" s="82"/>
      <c r="AB1123" s="82"/>
      <c r="AE1123" s="82"/>
      <c r="AH1123" s="82"/>
      <c r="AK1123" s="82"/>
      <c r="AN1123" s="82"/>
      <c r="AQ1123" s="82"/>
      <c r="AR1123" s="82"/>
    </row>
    <row r="1124" ht="15.75" customHeight="1">
      <c r="F1124" s="49"/>
      <c r="Y1124" s="82"/>
      <c r="AB1124" s="82"/>
      <c r="AE1124" s="82"/>
      <c r="AH1124" s="82"/>
      <c r="AK1124" s="82"/>
      <c r="AN1124" s="82"/>
      <c r="AQ1124" s="82"/>
      <c r="AR1124" s="82"/>
    </row>
    <row r="1125" ht="15.75" customHeight="1">
      <c r="F1125" s="49"/>
      <c r="Y1125" s="82"/>
      <c r="AB1125" s="82"/>
      <c r="AE1125" s="82"/>
      <c r="AH1125" s="82"/>
      <c r="AK1125" s="82"/>
      <c r="AN1125" s="82"/>
      <c r="AQ1125" s="82"/>
      <c r="AR1125" s="82"/>
    </row>
    <row r="1126" ht="15.75" customHeight="1">
      <c r="F1126" s="49"/>
      <c r="Y1126" s="82"/>
      <c r="AB1126" s="82"/>
      <c r="AE1126" s="82"/>
      <c r="AH1126" s="82"/>
      <c r="AK1126" s="82"/>
      <c r="AN1126" s="82"/>
      <c r="AQ1126" s="82"/>
      <c r="AR1126" s="82"/>
    </row>
    <row r="1127" ht="15.75" customHeight="1">
      <c r="F1127" s="49"/>
      <c r="Y1127" s="82"/>
      <c r="AB1127" s="82"/>
      <c r="AE1127" s="82"/>
      <c r="AH1127" s="82"/>
      <c r="AK1127" s="82"/>
      <c r="AN1127" s="82"/>
      <c r="AQ1127" s="82"/>
      <c r="AR1127" s="82"/>
    </row>
    <row r="1128" ht="15.75" customHeight="1">
      <c r="F1128" s="49"/>
      <c r="Y1128" s="82"/>
      <c r="AB1128" s="82"/>
      <c r="AE1128" s="82"/>
      <c r="AH1128" s="82"/>
      <c r="AK1128" s="82"/>
      <c r="AN1128" s="82"/>
      <c r="AQ1128" s="82"/>
      <c r="AR1128" s="82"/>
    </row>
    <row r="1129" ht="15.75" customHeight="1">
      <c r="F1129" s="49"/>
      <c r="Y1129" s="82"/>
      <c r="AB1129" s="82"/>
      <c r="AE1129" s="82"/>
      <c r="AH1129" s="82"/>
      <c r="AK1129" s="82"/>
      <c r="AN1129" s="82"/>
      <c r="AQ1129" s="82"/>
      <c r="AR1129" s="82"/>
    </row>
    <row r="1130" ht="15.75" customHeight="1">
      <c r="F1130" s="49"/>
      <c r="Y1130" s="82"/>
      <c r="AB1130" s="82"/>
      <c r="AE1130" s="82"/>
      <c r="AH1130" s="82"/>
      <c r="AK1130" s="82"/>
      <c r="AN1130" s="82"/>
      <c r="AQ1130" s="82"/>
      <c r="AR1130" s="82"/>
    </row>
    <row r="1131" ht="15.75" customHeight="1">
      <c r="F1131" s="49"/>
      <c r="Y1131" s="82"/>
      <c r="AB1131" s="82"/>
      <c r="AE1131" s="82"/>
      <c r="AH1131" s="82"/>
      <c r="AK1131" s="82"/>
      <c r="AN1131" s="82"/>
      <c r="AQ1131" s="82"/>
      <c r="AR1131" s="82"/>
    </row>
    <row r="1132" ht="15.75" customHeight="1">
      <c r="F1132" s="49"/>
      <c r="Y1132" s="82"/>
      <c r="AB1132" s="82"/>
      <c r="AE1132" s="82"/>
      <c r="AH1132" s="82"/>
      <c r="AK1132" s="82"/>
      <c r="AN1132" s="82"/>
      <c r="AQ1132" s="82"/>
      <c r="AR1132" s="82"/>
    </row>
    <row r="1133" ht="15.75" customHeight="1">
      <c r="F1133" s="49"/>
      <c r="Y1133" s="82"/>
      <c r="AB1133" s="82"/>
      <c r="AE1133" s="82"/>
      <c r="AH1133" s="82"/>
      <c r="AK1133" s="82"/>
      <c r="AN1133" s="82"/>
      <c r="AQ1133" s="82"/>
      <c r="AR1133" s="82"/>
    </row>
    <row r="1134" ht="15.75" customHeight="1">
      <c r="F1134" s="49"/>
      <c r="Y1134" s="82"/>
      <c r="AB1134" s="82"/>
      <c r="AE1134" s="82"/>
      <c r="AH1134" s="82"/>
      <c r="AK1134" s="82"/>
      <c r="AN1134" s="82"/>
      <c r="AQ1134" s="82"/>
      <c r="AR1134" s="82"/>
    </row>
    <row r="1135" ht="15.75" customHeight="1">
      <c r="F1135" s="49"/>
      <c r="Y1135" s="82"/>
      <c r="AB1135" s="82"/>
      <c r="AE1135" s="82"/>
      <c r="AH1135" s="82"/>
      <c r="AK1135" s="82"/>
      <c r="AN1135" s="82"/>
      <c r="AQ1135" s="82"/>
      <c r="AR1135" s="82"/>
    </row>
    <row r="1136" ht="15.75" customHeight="1">
      <c r="F1136" s="49"/>
      <c r="Y1136" s="82"/>
      <c r="AB1136" s="82"/>
      <c r="AE1136" s="82"/>
      <c r="AH1136" s="82"/>
      <c r="AK1136" s="82"/>
      <c r="AN1136" s="82"/>
      <c r="AQ1136" s="82"/>
      <c r="AR1136" s="82"/>
    </row>
    <row r="1137" ht="15.75" customHeight="1">
      <c r="F1137" s="49"/>
      <c r="Y1137" s="82"/>
      <c r="AB1137" s="82"/>
      <c r="AE1137" s="82"/>
      <c r="AH1137" s="82"/>
      <c r="AK1137" s="82"/>
      <c r="AN1137" s="82"/>
      <c r="AQ1137" s="82"/>
      <c r="AR1137" s="82"/>
    </row>
    <row r="1138" ht="15.75" customHeight="1">
      <c r="F1138" s="49"/>
      <c r="Y1138" s="82"/>
      <c r="AB1138" s="82"/>
      <c r="AE1138" s="82"/>
      <c r="AH1138" s="82"/>
      <c r="AK1138" s="82"/>
      <c r="AN1138" s="82"/>
      <c r="AQ1138" s="82"/>
      <c r="AR1138" s="82"/>
    </row>
    <row r="1139" ht="15.75" customHeight="1">
      <c r="F1139" s="49"/>
      <c r="Y1139" s="82"/>
      <c r="AB1139" s="82"/>
      <c r="AE1139" s="82"/>
      <c r="AH1139" s="82"/>
      <c r="AK1139" s="82"/>
      <c r="AN1139" s="82"/>
      <c r="AQ1139" s="82"/>
      <c r="AR1139" s="82"/>
    </row>
    <row r="1140" ht="15.75" customHeight="1">
      <c r="F1140" s="49"/>
      <c r="Y1140" s="82"/>
      <c r="AB1140" s="82"/>
      <c r="AE1140" s="82"/>
      <c r="AH1140" s="82"/>
      <c r="AK1140" s="82"/>
      <c r="AN1140" s="82"/>
      <c r="AQ1140" s="82"/>
      <c r="AR1140" s="82"/>
    </row>
    <row r="1141" ht="15.75" customHeight="1">
      <c r="F1141" s="49"/>
      <c r="Y1141" s="82"/>
      <c r="AB1141" s="82"/>
      <c r="AE1141" s="82"/>
      <c r="AH1141" s="82"/>
      <c r="AK1141" s="82"/>
      <c r="AN1141" s="82"/>
      <c r="AQ1141" s="82"/>
      <c r="AR1141" s="82"/>
    </row>
    <row r="1142" ht="15.75" customHeight="1">
      <c r="F1142" s="49"/>
      <c r="Y1142" s="82"/>
      <c r="AB1142" s="82"/>
      <c r="AE1142" s="82"/>
      <c r="AH1142" s="82"/>
      <c r="AK1142" s="82"/>
      <c r="AN1142" s="82"/>
      <c r="AQ1142" s="82"/>
      <c r="AR1142" s="82"/>
    </row>
    <row r="1143" ht="15.75" customHeight="1">
      <c r="F1143" s="49"/>
      <c r="Y1143" s="82"/>
      <c r="AB1143" s="82"/>
      <c r="AE1143" s="82"/>
      <c r="AH1143" s="82"/>
      <c r="AK1143" s="82"/>
      <c r="AN1143" s="82"/>
      <c r="AQ1143" s="82"/>
      <c r="AR1143" s="82"/>
    </row>
    <row r="1144" ht="15.75" customHeight="1">
      <c r="F1144" s="49"/>
      <c r="Y1144" s="82"/>
      <c r="AB1144" s="82"/>
      <c r="AE1144" s="82"/>
      <c r="AH1144" s="82"/>
      <c r="AK1144" s="82"/>
      <c r="AN1144" s="82"/>
      <c r="AQ1144" s="82"/>
      <c r="AR1144" s="82"/>
    </row>
    <row r="1145" ht="15.75" customHeight="1">
      <c r="F1145" s="49"/>
      <c r="Y1145" s="82"/>
      <c r="AB1145" s="82"/>
      <c r="AE1145" s="82"/>
      <c r="AH1145" s="82"/>
      <c r="AK1145" s="82"/>
      <c r="AN1145" s="82"/>
      <c r="AQ1145" s="82"/>
      <c r="AR1145" s="82"/>
    </row>
    <row r="1146" ht="15.75" customHeight="1">
      <c r="F1146" s="49"/>
      <c r="Y1146" s="82"/>
      <c r="AB1146" s="82"/>
      <c r="AE1146" s="82"/>
      <c r="AH1146" s="82"/>
      <c r="AK1146" s="82"/>
      <c r="AN1146" s="82"/>
      <c r="AQ1146" s="82"/>
      <c r="AR1146" s="82"/>
    </row>
    <row r="1147" ht="15.75" customHeight="1">
      <c r="F1147" s="49"/>
      <c r="Y1147" s="82"/>
      <c r="AB1147" s="82"/>
      <c r="AE1147" s="82"/>
      <c r="AH1147" s="82"/>
      <c r="AK1147" s="82"/>
      <c r="AN1147" s="82"/>
      <c r="AQ1147" s="82"/>
      <c r="AR1147" s="82"/>
    </row>
    <row r="1148" ht="15.75" customHeight="1">
      <c r="F1148" s="49"/>
      <c r="Y1148" s="82"/>
      <c r="AB1148" s="82"/>
      <c r="AE1148" s="82"/>
      <c r="AH1148" s="82"/>
      <c r="AK1148" s="82"/>
      <c r="AN1148" s="82"/>
      <c r="AQ1148" s="82"/>
      <c r="AR1148" s="82"/>
    </row>
    <row r="1149" ht="15.75" customHeight="1">
      <c r="F1149" s="49"/>
      <c r="Y1149" s="82"/>
      <c r="AB1149" s="82"/>
      <c r="AE1149" s="82"/>
      <c r="AH1149" s="82"/>
      <c r="AK1149" s="82"/>
      <c r="AN1149" s="82"/>
      <c r="AQ1149" s="82"/>
      <c r="AR1149" s="82"/>
    </row>
    <row r="1150" ht="15.75" customHeight="1">
      <c r="F1150" s="49"/>
      <c r="Y1150" s="82"/>
      <c r="AB1150" s="82"/>
      <c r="AE1150" s="82"/>
      <c r="AH1150" s="82"/>
      <c r="AK1150" s="82"/>
      <c r="AN1150" s="82"/>
      <c r="AQ1150" s="82"/>
      <c r="AR1150" s="82"/>
    </row>
    <row r="1151" ht="15.75" customHeight="1">
      <c r="F1151" s="49"/>
      <c r="Y1151" s="82"/>
      <c r="AB1151" s="82"/>
      <c r="AE1151" s="82"/>
      <c r="AH1151" s="82"/>
      <c r="AK1151" s="82"/>
      <c r="AN1151" s="82"/>
      <c r="AQ1151" s="82"/>
      <c r="AR1151" s="82"/>
    </row>
    <row r="1152" ht="15.75" customHeight="1">
      <c r="F1152" s="49"/>
      <c r="Y1152" s="82"/>
      <c r="AB1152" s="82"/>
      <c r="AE1152" s="82"/>
      <c r="AH1152" s="82"/>
      <c r="AK1152" s="82"/>
      <c r="AN1152" s="82"/>
      <c r="AQ1152" s="82"/>
      <c r="AR1152" s="82"/>
    </row>
    <row r="1153" ht="15.75" customHeight="1">
      <c r="F1153" s="49"/>
      <c r="Y1153" s="82"/>
      <c r="AB1153" s="82"/>
      <c r="AE1153" s="82"/>
      <c r="AH1153" s="82"/>
      <c r="AK1153" s="82"/>
      <c r="AN1153" s="82"/>
      <c r="AQ1153" s="82"/>
      <c r="AR1153" s="82"/>
    </row>
    <row r="1154" ht="15.75" customHeight="1">
      <c r="F1154" s="49"/>
      <c r="Y1154" s="82"/>
      <c r="AB1154" s="82"/>
      <c r="AE1154" s="82"/>
      <c r="AH1154" s="82"/>
      <c r="AK1154" s="82"/>
      <c r="AN1154" s="82"/>
      <c r="AQ1154" s="82"/>
      <c r="AR1154" s="82"/>
    </row>
    <row r="1155" ht="15.75" customHeight="1">
      <c r="F1155" s="49"/>
      <c r="Y1155" s="82"/>
      <c r="AB1155" s="82"/>
      <c r="AE1155" s="82"/>
      <c r="AH1155" s="82"/>
      <c r="AK1155" s="82"/>
      <c r="AN1155" s="82"/>
      <c r="AQ1155" s="82"/>
      <c r="AR1155" s="82"/>
    </row>
    <row r="1156" ht="15.75" customHeight="1">
      <c r="F1156" s="49"/>
      <c r="Y1156" s="82"/>
      <c r="AB1156" s="82"/>
      <c r="AE1156" s="82"/>
      <c r="AH1156" s="82"/>
      <c r="AK1156" s="82"/>
      <c r="AN1156" s="82"/>
      <c r="AQ1156" s="82"/>
      <c r="AR1156" s="82"/>
    </row>
    <row r="1157" ht="15.75" customHeight="1">
      <c r="F1157" s="49"/>
      <c r="Y1157" s="82"/>
      <c r="AB1157" s="82"/>
      <c r="AE1157" s="82"/>
      <c r="AH1157" s="82"/>
      <c r="AK1157" s="82"/>
      <c r="AN1157" s="82"/>
      <c r="AQ1157" s="82"/>
      <c r="AR1157" s="82"/>
    </row>
    <row r="1158" ht="15.75" customHeight="1">
      <c r="F1158" s="49"/>
      <c r="Y1158" s="82"/>
      <c r="AB1158" s="82"/>
      <c r="AE1158" s="82"/>
      <c r="AH1158" s="82"/>
      <c r="AK1158" s="82"/>
      <c r="AN1158" s="82"/>
      <c r="AQ1158" s="82"/>
      <c r="AR1158" s="82"/>
    </row>
    <row r="1159" ht="15.75" customHeight="1">
      <c r="F1159" s="49"/>
      <c r="Y1159" s="82"/>
      <c r="AB1159" s="82"/>
      <c r="AE1159" s="82"/>
      <c r="AH1159" s="82"/>
      <c r="AK1159" s="82"/>
      <c r="AN1159" s="82"/>
      <c r="AQ1159" s="82"/>
      <c r="AR1159" s="82"/>
    </row>
    <row r="1160" ht="15.75" customHeight="1">
      <c r="F1160" s="49"/>
      <c r="Y1160" s="82"/>
      <c r="AB1160" s="82"/>
      <c r="AE1160" s="82"/>
      <c r="AH1160" s="82"/>
      <c r="AK1160" s="82"/>
      <c r="AN1160" s="82"/>
      <c r="AQ1160" s="82"/>
      <c r="AR1160" s="82"/>
    </row>
    <row r="1161" ht="15.75" customHeight="1">
      <c r="F1161" s="49"/>
      <c r="Y1161" s="82"/>
      <c r="AB1161" s="82"/>
      <c r="AE1161" s="82"/>
      <c r="AH1161" s="82"/>
      <c r="AK1161" s="82"/>
      <c r="AN1161" s="82"/>
      <c r="AQ1161" s="82"/>
      <c r="AR1161" s="82"/>
    </row>
    <row r="1162" ht="15.75" customHeight="1">
      <c r="F1162" s="49"/>
      <c r="Y1162" s="82"/>
      <c r="AB1162" s="82"/>
      <c r="AE1162" s="82"/>
      <c r="AH1162" s="82"/>
      <c r="AK1162" s="82"/>
      <c r="AN1162" s="82"/>
      <c r="AQ1162" s="82"/>
      <c r="AR1162" s="82"/>
    </row>
    <row r="1163" ht="15.75" customHeight="1">
      <c r="F1163" s="49"/>
      <c r="Y1163" s="82"/>
      <c r="AB1163" s="82"/>
      <c r="AE1163" s="82"/>
      <c r="AH1163" s="82"/>
      <c r="AK1163" s="82"/>
      <c r="AN1163" s="82"/>
      <c r="AQ1163" s="82"/>
      <c r="AR1163" s="82"/>
    </row>
    <row r="1164" ht="15.75" customHeight="1">
      <c r="F1164" s="49"/>
      <c r="Y1164" s="82"/>
      <c r="AB1164" s="82"/>
      <c r="AE1164" s="82"/>
      <c r="AH1164" s="82"/>
      <c r="AK1164" s="82"/>
      <c r="AN1164" s="82"/>
      <c r="AQ1164" s="82"/>
      <c r="AR1164" s="82"/>
    </row>
    <row r="1165" ht="15.75" customHeight="1">
      <c r="F1165" s="49"/>
      <c r="Y1165" s="82"/>
      <c r="AB1165" s="82"/>
      <c r="AE1165" s="82"/>
      <c r="AH1165" s="82"/>
      <c r="AK1165" s="82"/>
      <c r="AN1165" s="82"/>
      <c r="AQ1165" s="82"/>
      <c r="AR1165" s="82"/>
    </row>
    <row r="1166" ht="15.75" customHeight="1">
      <c r="F1166" s="49"/>
      <c r="Y1166" s="82"/>
      <c r="AB1166" s="82"/>
      <c r="AE1166" s="82"/>
      <c r="AH1166" s="82"/>
      <c r="AK1166" s="82"/>
      <c r="AN1166" s="82"/>
      <c r="AQ1166" s="82"/>
      <c r="AR1166" s="82"/>
    </row>
    <row r="1167" ht="15.75" customHeight="1">
      <c r="F1167" s="49"/>
      <c r="Y1167" s="82"/>
      <c r="AB1167" s="82"/>
      <c r="AE1167" s="82"/>
      <c r="AH1167" s="82"/>
      <c r="AK1167" s="82"/>
      <c r="AN1167" s="82"/>
      <c r="AQ1167" s="82"/>
      <c r="AR1167" s="82"/>
    </row>
    <row r="1168" ht="15.75" customHeight="1">
      <c r="F1168" s="49"/>
      <c r="Y1168" s="82"/>
      <c r="AB1168" s="82"/>
      <c r="AE1168" s="82"/>
      <c r="AH1168" s="82"/>
      <c r="AK1168" s="82"/>
      <c r="AN1168" s="82"/>
      <c r="AQ1168" s="82"/>
      <c r="AR1168" s="82"/>
    </row>
    <row r="1169" ht="15.75" customHeight="1">
      <c r="F1169" s="49"/>
      <c r="Y1169" s="82"/>
      <c r="AB1169" s="82"/>
      <c r="AE1169" s="82"/>
      <c r="AH1169" s="82"/>
      <c r="AK1169" s="82"/>
      <c r="AN1169" s="82"/>
      <c r="AQ1169" s="82"/>
      <c r="AR1169" s="82"/>
    </row>
    <row r="1170" ht="15.75" customHeight="1">
      <c r="F1170" s="49"/>
      <c r="Y1170" s="82"/>
      <c r="AB1170" s="82"/>
      <c r="AE1170" s="82"/>
      <c r="AH1170" s="82"/>
      <c r="AK1170" s="82"/>
      <c r="AN1170" s="82"/>
      <c r="AQ1170" s="82"/>
      <c r="AR1170" s="82"/>
    </row>
    <row r="1171" ht="15.75" customHeight="1">
      <c r="F1171" s="49"/>
      <c r="Y1171" s="82"/>
      <c r="AB1171" s="82"/>
      <c r="AE1171" s="82"/>
      <c r="AH1171" s="82"/>
      <c r="AK1171" s="82"/>
      <c r="AN1171" s="82"/>
      <c r="AQ1171" s="82"/>
      <c r="AR1171" s="82"/>
    </row>
    <row r="1172" ht="15.75" customHeight="1">
      <c r="F1172" s="49"/>
      <c r="Y1172" s="82"/>
      <c r="AB1172" s="82"/>
      <c r="AE1172" s="82"/>
      <c r="AH1172" s="82"/>
      <c r="AK1172" s="82"/>
      <c r="AN1172" s="82"/>
      <c r="AQ1172" s="82"/>
      <c r="AR1172" s="82"/>
    </row>
    <row r="1173" ht="15.75" customHeight="1">
      <c r="F1173" s="49"/>
      <c r="Y1173" s="82"/>
      <c r="AB1173" s="82"/>
      <c r="AE1173" s="82"/>
      <c r="AH1173" s="82"/>
      <c r="AK1173" s="82"/>
      <c r="AN1173" s="82"/>
      <c r="AQ1173" s="82"/>
      <c r="AR1173" s="82"/>
    </row>
    <row r="1174" ht="15.75" customHeight="1">
      <c r="F1174" s="49"/>
      <c r="Y1174" s="82"/>
      <c r="AB1174" s="82"/>
      <c r="AE1174" s="82"/>
      <c r="AH1174" s="82"/>
      <c r="AK1174" s="82"/>
      <c r="AN1174" s="82"/>
      <c r="AQ1174" s="82"/>
      <c r="AR1174" s="82"/>
    </row>
    <row r="1175" ht="15.75" customHeight="1">
      <c r="F1175" s="49"/>
      <c r="Y1175" s="82"/>
      <c r="AB1175" s="82"/>
      <c r="AE1175" s="82"/>
      <c r="AH1175" s="82"/>
      <c r="AK1175" s="82"/>
      <c r="AN1175" s="82"/>
      <c r="AQ1175" s="82"/>
      <c r="AR1175" s="82"/>
    </row>
    <row r="1176" ht="15.75" customHeight="1">
      <c r="F1176" s="49"/>
      <c r="Y1176" s="82"/>
      <c r="AB1176" s="82"/>
      <c r="AE1176" s="82"/>
      <c r="AH1176" s="82"/>
      <c r="AK1176" s="82"/>
      <c r="AN1176" s="82"/>
      <c r="AQ1176" s="82"/>
      <c r="AR1176" s="82"/>
    </row>
    <row r="1177" ht="15.75" customHeight="1">
      <c r="F1177" s="49"/>
      <c r="Y1177" s="82"/>
      <c r="AB1177" s="82"/>
      <c r="AE1177" s="82"/>
      <c r="AH1177" s="82"/>
      <c r="AK1177" s="82"/>
      <c r="AN1177" s="82"/>
      <c r="AQ1177" s="82"/>
      <c r="AR1177" s="82"/>
    </row>
    <row r="1178" ht="15.75" customHeight="1">
      <c r="F1178" s="49"/>
      <c r="Y1178" s="82"/>
      <c r="AB1178" s="82"/>
      <c r="AE1178" s="82"/>
      <c r="AH1178" s="82"/>
      <c r="AK1178" s="82"/>
      <c r="AN1178" s="82"/>
      <c r="AQ1178" s="82"/>
      <c r="AR1178" s="82"/>
    </row>
    <row r="1179" ht="15.75" customHeight="1">
      <c r="F1179" s="49"/>
      <c r="Y1179" s="82"/>
      <c r="AB1179" s="82"/>
      <c r="AE1179" s="82"/>
      <c r="AH1179" s="82"/>
      <c r="AK1179" s="82"/>
      <c r="AN1179" s="82"/>
      <c r="AQ1179" s="82"/>
      <c r="AR1179" s="82"/>
    </row>
    <row r="1180" ht="15.75" customHeight="1">
      <c r="F1180" s="49"/>
      <c r="Y1180" s="82"/>
      <c r="AB1180" s="82"/>
      <c r="AE1180" s="82"/>
      <c r="AH1180" s="82"/>
      <c r="AK1180" s="82"/>
      <c r="AN1180" s="82"/>
      <c r="AQ1180" s="82"/>
      <c r="AR1180" s="82"/>
    </row>
    <row r="1181" ht="15.75" customHeight="1">
      <c r="F1181" s="49"/>
      <c r="Y1181" s="82"/>
      <c r="AB1181" s="82"/>
      <c r="AE1181" s="82"/>
      <c r="AH1181" s="82"/>
      <c r="AK1181" s="82"/>
      <c r="AN1181" s="82"/>
      <c r="AQ1181" s="82"/>
      <c r="AR1181" s="82"/>
    </row>
    <row r="1182" ht="15.75" customHeight="1">
      <c r="F1182" s="49"/>
      <c r="Y1182" s="82"/>
      <c r="AB1182" s="82"/>
      <c r="AE1182" s="82"/>
      <c r="AH1182" s="82"/>
      <c r="AK1182" s="82"/>
      <c r="AN1182" s="82"/>
      <c r="AQ1182" s="82"/>
      <c r="AR1182" s="82"/>
    </row>
    <row r="1183" ht="15.75" customHeight="1">
      <c r="F1183" s="49"/>
      <c r="Y1183" s="82"/>
      <c r="AB1183" s="82"/>
      <c r="AE1183" s="82"/>
      <c r="AH1183" s="82"/>
      <c r="AK1183" s="82"/>
      <c r="AN1183" s="82"/>
      <c r="AQ1183" s="82"/>
      <c r="AR1183" s="82"/>
    </row>
    <row r="1184" ht="15.75" customHeight="1">
      <c r="F1184" s="49"/>
      <c r="Y1184" s="82"/>
      <c r="AB1184" s="82"/>
      <c r="AE1184" s="82"/>
      <c r="AH1184" s="82"/>
      <c r="AK1184" s="82"/>
      <c r="AN1184" s="82"/>
      <c r="AQ1184" s="82"/>
      <c r="AR1184" s="82"/>
    </row>
    <row r="1185" ht="15.75" customHeight="1">
      <c r="F1185" s="49"/>
      <c r="Y1185" s="82"/>
      <c r="AB1185" s="82"/>
      <c r="AE1185" s="82"/>
      <c r="AH1185" s="82"/>
      <c r="AK1185" s="82"/>
      <c r="AN1185" s="82"/>
      <c r="AQ1185" s="82"/>
      <c r="AR1185" s="82"/>
    </row>
    <row r="1186" ht="15.75" customHeight="1">
      <c r="F1186" s="49"/>
      <c r="Y1186" s="82"/>
      <c r="AB1186" s="82"/>
      <c r="AE1186" s="82"/>
      <c r="AH1186" s="82"/>
      <c r="AK1186" s="82"/>
      <c r="AN1186" s="82"/>
      <c r="AQ1186" s="82"/>
      <c r="AR1186" s="82"/>
    </row>
    <row r="1187" ht="15.75" customHeight="1">
      <c r="F1187" s="49"/>
      <c r="Y1187" s="82"/>
      <c r="AB1187" s="82"/>
      <c r="AE1187" s="82"/>
      <c r="AH1187" s="82"/>
      <c r="AK1187" s="82"/>
      <c r="AN1187" s="82"/>
      <c r="AQ1187" s="82"/>
      <c r="AR1187" s="82"/>
    </row>
    <row r="1188" ht="15.75" customHeight="1">
      <c r="F1188" s="49"/>
      <c r="Y1188" s="82"/>
      <c r="AB1188" s="82"/>
      <c r="AE1188" s="82"/>
      <c r="AH1188" s="82"/>
      <c r="AK1188" s="82"/>
      <c r="AN1188" s="82"/>
      <c r="AQ1188" s="82"/>
      <c r="AR1188" s="82"/>
    </row>
    <row r="1189" ht="15.75" customHeight="1">
      <c r="F1189" s="49"/>
      <c r="Y1189" s="82"/>
      <c r="AB1189" s="82"/>
      <c r="AE1189" s="82"/>
      <c r="AH1189" s="82"/>
      <c r="AK1189" s="82"/>
      <c r="AN1189" s="82"/>
      <c r="AQ1189" s="82"/>
      <c r="AR1189" s="82"/>
    </row>
    <row r="1190" ht="15.75" customHeight="1">
      <c r="F1190" s="49"/>
      <c r="Y1190" s="82"/>
      <c r="AB1190" s="82"/>
      <c r="AE1190" s="82"/>
      <c r="AH1190" s="82"/>
      <c r="AK1190" s="82"/>
      <c r="AN1190" s="82"/>
      <c r="AQ1190" s="82"/>
      <c r="AR1190" s="82"/>
    </row>
    <row r="1191" ht="15.75" customHeight="1">
      <c r="F1191" s="49"/>
      <c r="Y1191" s="82"/>
      <c r="AB1191" s="82"/>
      <c r="AE1191" s="82"/>
      <c r="AH1191" s="82"/>
      <c r="AK1191" s="82"/>
      <c r="AN1191" s="82"/>
      <c r="AQ1191" s="82"/>
      <c r="AR1191" s="82"/>
    </row>
    <row r="1192" ht="15.75" customHeight="1">
      <c r="F1192" s="49"/>
      <c r="Y1192" s="82"/>
      <c r="AB1192" s="82"/>
      <c r="AE1192" s="82"/>
      <c r="AH1192" s="82"/>
      <c r="AK1192" s="82"/>
      <c r="AN1192" s="82"/>
      <c r="AQ1192" s="82"/>
      <c r="AR1192" s="82"/>
    </row>
    <row r="1193" ht="15.75" customHeight="1">
      <c r="F1193" s="49"/>
      <c r="Y1193" s="82"/>
      <c r="AB1193" s="82"/>
      <c r="AE1193" s="82"/>
      <c r="AH1193" s="82"/>
      <c r="AK1193" s="82"/>
      <c r="AN1193" s="82"/>
      <c r="AQ1193" s="82"/>
      <c r="AR1193" s="82"/>
    </row>
    <row r="1194" ht="15.75" customHeight="1">
      <c r="F1194" s="49"/>
      <c r="Y1194" s="82"/>
      <c r="AB1194" s="82"/>
      <c r="AE1194" s="82"/>
      <c r="AH1194" s="82"/>
      <c r="AK1194" s="82"/>
      <c r="AN1194" s="82"/>
      <c r="AQ1194" s="82"/>
      <c r="AR1194" s="82"/>
    </row>
    <row r="1195" ht="15.75" customHeight="1">
      <c r="F1195" s="49"/>
      <c r="Y1195" s="82"/>
      <c r="AB1195" s="82"/>
      <c r="AE1195" s="82"/>
      <c r="AH1195" s="82"/>
      <c r="AK1195" s="82"/>
      <c r="AN1195" s="82"/>
      <c r="AQ1195" s="82"/>
      <c r="AR1195" s="82"/>
    </row>
    <row r="1196" ht="15.75" customHeight="1">
      <c r="F1196" s="49"/>
      <c r="Y1196" s="82"/>
      <c r="AB1196" s="82"/>
      <c r="AE1196" s="82"/>
      <c r="AH1196" s="82"/>
      <c r="AK1196" s="82"/>
      <c r="AN1196" s="82"/>
      <c r="AQ1196" s="82"/>
      <c r="AR1196" s="82"/>
    </row>
    <row r="1197" ht="15.75" customHeight="1">
      <c r="F1197" s="49"/>
      <c r="Y1197" s="82"/>
      <c r="AB1197" s="82"/>
      <c r="AE1197" s="82"/>
      <c r="AH1197" s="82"/>
      <c r="AK1197" s="82"/>
      <c r="AN1197" s="82"/>
      <c r="AQ1197" s="82"/>
      <c r="AR1197" s="82"/>
    </row>
    <row r="1198" ht="15.75" customHeight="1">
      <c r="F1198" s="49"/>
      <c r="Y1198" s="82"/>
      <c r="AB1198" s="82"/>
      <c r="AE1198" s="82"/>
      <c r="AH1198" s="82"/>
      <c r="AK1198" s="82"/>
      <c r="AN1198" s="82"/>
      <c r="AQ1198" s="82"/>
      <c r="AR1198" s="82"/>
    </row>
    <row r="1199" ht="15.75" customHeight="1">
      <c r="F1199" s="49"/>
      <c r="Y1199" s="82"/>
      <c r="AB1199" s="82"/>
      <c r="AE1199" s="82"/>
      <c r="AH1199" s="82"/>
      <c r="AK1199" s="82"/>
      <c r="AN1199" s="82"/>
      <c r="AQ1199" s="82"/>
      <c r="AR1199" s="82"/>
    </row>
    <row r="1200" ht="15.75" customHeight="1">
      <c r="F1200" s="49"/>
      <c r="Y1200" s="82"/>
      <c r="AB1200" s="82"/>
      <c r="AE1200" s="82"/>
      <c r="AH1200" s="82"/>
      <c r="AK1200" s="82"/>
      <c r="AN1200" s="82"/>
      <c r="AQ1200" s="82"/>
      <c r="AR1200" s="82"/>
    </row>
    <row r="1201" ht="15.75" customHeight="1">
      <c r="F1201" s="49"/>
      <c r="Y1201" s="82"/>
      <c r="AB1201" s="82"/>
      <c r="AE1201" s="82"/>
      <c r="AH1201" s="82"/>
      <c r="AK1201" s="82"/>
      <c r="AN1201" s="82"/>
      <c r="AQ1201" s="82"/>
      <c r="AR1201" s="82"/>
    </row>
    <row r="1202" ht="15.75" customHeight="1">
      <c r="F1202" s="49"/>
      <c r="Y1202" s="82"/>
      <c r="AB1202" s="82"/>
      <c r="AE1202" s="82"/>
      <c r="AH1202" s="82"/>
      <c r="AK1202" s="82"/>
      <c r="AN1202" s="82"/>
      <c r="AQ1202" s="82"/>
      <c r="AR1202" s="82"/>
    </row>
    <row r="1203" ht="15.75" customHeight="1">
      <c r="F1203" s="49"/>
      <c r="Y1203" s="82"/>
      <c r="AB1203" s="82"/>
      <c r="AE1203" s="82"/>
      <c r="AH1203" s="82"/>
      <c r="AK1203" s="82"/>
      <c r="AN1203" s="82"/>
      <c r="AQ1203" s="82"/>
      <c r="AR1203" s="82"/>
    </row>
    <row r="1204" ht="15.75" customHeight="1">
      <c r="F1204" s="49"/>
      <c r="Y1204" s="82"/>
      <c r="AB1204" s="82"/>
      <c r="AE1204" s="82"/>
      <c r="AH1204" s="82"/>
      <c r="AK1204" s="82"/>
      <c r="AN1204" s="82"/>
      <c r="AQ1204" s="82"/>
      <c r="AR1204" s="82"/>
    </row>
    <row r="1205" ht="15.75" customHeight="1">
      <c r="F1205" s="49"/>
      <c r="Y1205" s="82"/>
      <c r="AB1205" s="82"/>
      <c r="AE1205" s="82"/>
      <c r="AH1205" s="82"/>
      <c r="AK1205" s="82"/>
      <c r="AN1205" s="82"/>
      <c r="AQ1205" s="82"/>
      <c r="AR1205" s="82"/>
    </row>
    <row r="1206" ht="15.75" customHeight="1">
      <c r="F1206" s="49"/>
      <c r="Y1206" s="82"/>
      <c r="AB1206" s="82"/>
      <c r="AE1206" s="82"/>
      <c r="AH1206" s="82"/>
      <c r="AK1206" s="82"/>
      <c r="AN1206" s="82"/>
      <c r="AQ1206" s="82"/>
      <c r="AR1206" s="82"/>
    </row>
    <row r="1207" ht="15.75" customHeight="1">
      <c r="F1207" s="49"/>
      <c r="Y1207" s="82"/>
      <c r="AB1207" s="82"/>
      <c r="AE1207" s="82"/>
      <c r="AH1207" s="82"/>
      <c r="AK1207" s="82"/>
      <c r="AN1207" s="82"/>
      <c r="AQ1207" s="82"/>
      <c r="AR1207" s="82"/>
    </row>
    <row r="1208" ht="15.75" customHeight="1">
      <c r="F1208" s="49"/>
      <c r="Y1208" s="82"/>
      <c r="AB1208" s="82"/>
      <c r="AE1208" s="82"/>
      <c r="AH1208" s="82"/>
      <c r="AK1208" s="82"/>
      <c r="AN1208" s="82"/>
      <c r="AQ1208" s="82"/>
      <c r="AR1208" s="82"/>
    </row>
    <row r="1209" ht="15.75" customHeight="1">
      <c r="F1209" s="49"/>
      <c r="Y1209" s="82"/>
      <c r="AB1209" s="82"/>
      <c r="AE1209" s="82"/>
      <c r="AH1209" s="82"/>
      <c r="AK1209" s="82"/>
      <c r="AN1209" s="82"/>
      <c r="AQ1209" s="82"/>
      <c r="AR1209" s="82"/>
    </row>
    <row r="1210" ht="15.75" customHeight="1">
      <c r="F1210" s="49"/>
      <c r="Y1210" s="82"/>
      <c r="AB1210" s="82"/>
      <c r="AE1210" s="82"/>
      <c r="AH1210" s="82"/>
      <c r="AK1210" s="82"/>
      <c r="AN1210" s="82"/>
      <c r="AQ1210" s="82"/>
      <c r="AR1210" s="82"/>
    </row>
    <row r="1211" ht="15.75" customHeight="1">
      <c r="F1211" s="49"/>
      <c r="Y1211" s="82"/>
      <c r="AB1211" s="82"/>
      <c r="AE1211" s="82"/>
      <c r="AH1211" s="82"/>
      <c r="AK1211" s="82"/>
      <c r="AN1211" s="82"/>
      <c r="AQ1211" s="82"/>
      <c r="AR1211" s="82"/>
    </row>
    <row r="1212" ht="15.75" customHeight="1">
      <c r="F1212" s="49"/>
      <c r="Y1212" s="82"/>
      <c r="AB1212" s="82"/>
      <c r="AE1212" s="82"/>
      <c r="AH1212" s="82"/>
      <c r="AK1212" s="82"/>
      <c r="AN1212" s="82"/>
      <c r="AQ1212" s="82"/>
      <c r="AR1212" s="82"/>
    </row>
    <row r="1213" ht="15.75" customHeight="1">
      <c r="F1213" s="49"/>
      <c r="Y1213" s="82"/>
      <c r="AB1213" s="82"/>
      <c r="AE1213" s="82"/>
      <c r="AH1213" s="82"/>
      <c r="AK1213" s="82"/>
      <c r="AN1213" s="82"/>
      <c r="AQ1213" s="82"/>
      <c r="AR1213" s="82"/>
    </row>
    <row r="1214" ht="15.75" customHeight="1">
      <c r="F1214" s="49"/>
      <c r="Y1214" s="82"/>
      <c r="AB1214" s="82"/>
      <c r="AE1214" s="82"/>
      <c r="AH1214" s="82"/>
      <c r="AK1214" s="82"/>
      <c r="AN1214" s="82"/>
      <c r="AQ1214" s="82"/>
      <c r="AR1214" s="82"/>
    </row>
    <row r="1215" ht="15.75" customHeight="1">
      <c r="F1215" s="49"/>
      <c r="Y1215" s="82"/>
      <c r="AB1215" s="82"/>
      <c r="AE1215" s="82"/>
      <c r="AH1215" s="82"/>
      <c r="AK1215" s="82"/>
      <c r="AN1215" s="82"/>
      <c r="AQ1215" s="82"/>
      <c r="AR1215" s="82"/>
    </row>
    <row r="1216" ht="15.75" customHeight="1">
      <c r="F1216" s="49"/>
      <c r="Y1216" s="82"/>
      <c r="AB1216" s="82"/>
      <c r="AE1216" s="82"/>
      <c r="AH1216" s="82"/>
      <c r="AK1216" s="82"/>
      <c r="AN1216" s="82"/>
      <c r="AQ1216" s="82"/>
      <c r="AR1216" s="82"/>
    </row>
    <row r="1217" ht="15.75" customHeight="1">
      <c r="F1217" s="49"/>
      <c r="Y1217" s="82"/>
      <c r="AB1217" s="82"/>
      <c r="AE1217" s="82"/>
      <c r="AH1217" s="82"/>
      <c r="AK1217" s="82"/>
      <c r="AN1217" s="82"/>
      <c r="AQ1217" s="82"/>
      <c r="AR1217" s="82"/>
    </row>
    <row r="1218" ht="15.75" customHeight="1">
      <c r="F1218" s="49"/>
      <c r="Y1218" s="82"/>
      <c r="AB1218" s="82"/>
      <c r="AE1218" s="82"/>
      <c r="AH1218" s="82"/>
      <c r="AK1218" s="82"/>
      <c r="AN1218" s="82"/>
      <c r="AQ1218" s="82"/>
      <c r="AR1218" s="82"/>
    </row>
    <row r="1219" ht="15.75" customHeight="1">
      <c r="F1219" s="49"/>
      <c r="Y1219" s="82"/>
      <c r="AB1219" s="82"/>
      <c r="AE1219" s="82"/>
      <c r="AH1219" s="82"/>
      <c r="AK1219" s="82"/>
      <c r="AN1219" s="82"/>
      <c r="AQ1219" s="82"/>
      <c r="AR1219" s="82"/>
    </row>
    <row r="1220" ht="15.75" customHeight="1">
      <c r="F1220" s="49"/>
      <c r="Y1220" s="82"/>
      <c r="AB1220" s="82"/>
      <c r="AE1220" s="82"/>
      <c r="AH1220" s="82"/>
      <c r="AK1220" s="82"/>
      <c r="AN1220" s="82"/>
      <c r="AQ1220" s="82"/>
      <c r="AR1220" s="82"/>
    </row>
    <row r="1221" ht="15.75" customHeight="1">
      <c r="F1221" s="49"/>
      <c r="Y1221" s="82"/>
      <c r="AB1221" s="82"/>
      <c r="AE1221" s="82"/>
      <c r="AH1221" s="82"/>
      <c r="AK1221" s="82"/>
      <c r="AN1221" s="82"/>
      <c r="AQ1221" s="82"/>
      <c r="AR1221" s="82"/>
    </row>
    <row r="1222" ht="15.75" customHeight="1">
      <c r="F1222" s="49"/>
      <c r="Y1222" s="82"/>
      <c r="AB1222" s="82"/>
      <c r="AE1222" s="82"/>
      <c r="AH1222" s="82"/>
      <c r="AK1222" s="82"/>
      <c r="AN1222" s="82"/>
      <c r="AQ1222" s="82"/>
      <c r="AR1222" s="82"/>
    </row>
    <row r="1223" ht="15.75" customHeight="1">
      <c r="F1223" s="49"/>
      <c r="Y1223" s="82"/>
      <c r="AB1223" s="82"/>
      <c r="AE1223" s="82"/>
      <c r="AH1223" s="82"/>
      <c r="AK1223" s="82"/>
      <c r="AN1223" s="82"/>
      <c r="AQ1223" s="82"/>
      <c r="AR1223" s="82"/>
    </row>
    <row r="1224" ht="15.75" customHeight="1">
      <c r="F1224" s="49"/>
      <c r="Y1224" s="82"/>
      <c r="AB1224" s="82"/>
      <c r="AE1224" s="82"/>
      <c r="AH1224" s="82"/>
      <c r="AK1224" s="82"/>
      <c r="AN1224" s="82"/>
      <c r="AQ1224" s="82"/>
      <c r="AR1224" s="82"/>
    </row>
    <row r="1225" ht="15.75" customHeight="1">
      <c r="F1225" s="49"/>
      <c r="Y1225" s="82"/>
      <c r="AB1225" s="82"/>
      <c r="AE1225" s="82"/>
      <c r="AH1225" s="82"/>
      <c r="AK1225" s="82"/>
      <c r="AN1225" s="82"/>
      <c r="AQ1225" s="82"/>
      <c r="AR1225" s="82"/>
    </row>
    <row r="1226" ht="15.75" customHeight="1">
      <c r="F1226" s="49"/>
      <c r="Y1226" s="82"/>
      <c r="AB1226" s="82"/>
      <c r="AE1226" s="82"/>
      <c r="AH1226" s="82"/>
      <c r="AK1226" s="82"/>
      <c r="AN1226" s="82"/>
      <c r="AQ1226" s="82"/>
      <c r="AR1226" s="82"/>
    </row>
    <row r="1227" ht="15.75" customHeight="1">
      <c r="F1227" s="49"/>
      <c r="Y1227" s="82"/>
      <c r="AB1227" s="82"/>
      <c r="AE1227" s="82"/>
      <c r="AH1227" s="82"/>
      <c r="AK1227" s="82"/>
      <c r="AN1227" s="82"/>
      <c r="AQ1227" s="82"/>
      <c r="AR1227" s="82"/>
    </row>
    <row r="1228" ht="15.75" customHeight="1">
      <c r="F1228" s="49"/>
      <c r="Y1228" s="82"/>
      <c r="AB1228" s="82"/>
      <c r="AE1228" s="82"/>
      <c r="AH1228" s="82"/>
      <c r="AK1228" s="82"/>
      <c r="AN1228" s="82"/>
      <c r="AQ1228" s="82"/>
      <c r="AR1228" s="82"/>
    </row>
    <row r="1229" ht="15.75" customHeight="1">
      <c r="F1229" s="49"/>
      <c r="Y1229" s="82"/>
      <c r="AB1229" s="82"/>
      <c r="AE1229" s="82"/>
      <c r="AH1229" s="82"/>
      <c r="AK1229" s="82"/>
      <c r="AN1229" s="82"/>
      <c r="AQ1229" s="82"/>
      <c r="AR1229" s="82"/>
    </row>
    <row r="1230" ht="15.75" customHeight="1">
      <c r="F1230" s="49"/>
      <c r="Y1230" s="82"/>
      <c r="AB1230" s="82"/>
      <c r="AE1230" s="82"/>
      <c r="AH1230" s="82"/>
      <c r="AK1230" s="82"/>
      <c r="AN1230" s="82"/>
      <c r="AQ1230" s="82"/>
      <c r="AR1230" s="82"/>
    </row>
    <row r="1231" ht="15.75" customHeight="1">
      <c r="F1231" s="49"/>
      <c r="Y1231" s="82"/>
      <c r="AB1231" s="82"/>
      <c r="AE1231" s="82"/>
      <c r="AH1231" s="82"/>
      <c r="AK1231" s="82"/>
      <c r="AN1231" s="82"/>
      <c r="AQ1231" s="82"/>
      <c r="AR1231" s="82"/>
    </row>
    <row r="1232" ht="15.75" customHeight="1">
      <c r="F1232" s="49"/>
      <c r="Y1232" s="82"/>
      <c r="AB1232" s="82"/>
      <c r="AE1232" s="82"/>
      <c r="AH1232" s="82"/>
      <c r="AK1232" s="82"/>
      <c r="AN1232" s="82"/>
      <c r="AQ1232" s="82"/>
      <c r="AR1232" s="82"/>
    </row>
    <row r="1233" ht="15.75" customHeight="1">
      <c r="F1233" s="49"/>
      <c r="Y1233" s="82"/>
      <c r="AB1233" s="82"/>
      <c r="AE1233" s="82"/>
      <c r="AH1233" s="82"/>
      <c r="AK1233" s="82"/>
      <c r="AN1233" s="82"/>
      <c r="AQ1233" s="82"/>
      <c r="AR1233" s="82"/>
    </row>
    <row r="1234" ht="15.75" customHeight="1">
      <c r="F1234" s="49"/>
      <c r="Y1234" s="82"/>
      <c r="AB1234" s="82"/>
      <c r="AE1234" s="82"/>
      <c r="AH1234" s="82"/>
      <c r="AK1234" s="82"/>
      <c r="AN1234" s="82"/>
      <c r="AQ1234" s="82"/>
      <c r="AR1234" s="82"/>
    </row>
    <row r="1235" ht="15.75" customHeight="1">
      <c r="F1235" s="49"/>
      <c r="Y1235" s="82"/>
      <c r="AB1235" s="82"/>
      <c r="AE1235" s="82"/>
      <c r="AH1235" s="82"/>
      <c r="AK1235" s="82"/>
      <c r="AN1235" s="82"/>
      <c r="AQ1235" s="82"/>
      <c r="AR1235" s="82"/>
    </row>
    <row r="1236" ht="15.75" customHeight="1">
      <c r="F1236" s="49"/>
      <c r="Y1236" s="82"/>
      <c r="AB1236" s="82"/>
      <c r="AE1236" s="82"/>
      <c r="AH1236" s="82"/>
      <c r="AK1236" s="82"/>
      <c r="AN1236" s="82"/>
      <c r="AQ1236" s="82"/>
      <c r="AR1236" s="82"/>
    </row>
    <row r="1237" ht="15.75" customHeight="1">
      <c r="F1237" s="49"/>
      <c r="Y1237" s="82"/>
      <c r="AB1237" s="82"/>
      <c r="AE1237" s="82"/>
      <c r="AH1237" s="82"/>
      <c r="AK1237" s="82"/>
      <c r="AN1237" s="82"/>
      <c r="AQ1237" s="82"/>
      <c r="AR1237" s="82"/>
    </row>
    <row r="1238" ht="15.75" customHeight="1">
      <c r="F1238" s="49"/>
      <c r="Y1238" s="82"/>
      <c r="AB1238" s="82"/>
      <c r="AE1238" s="82"/>
      <c r="AH1238" s="82"/>
      <c r="AK1238" s="82"/>
      <c r="AN1238" s="82"/>
      <c r="AQ1238" s="82"/>
      <c r="AR1238" s="82"/>
    </row>
    <row r="1239" ht="15.75" customHeight="1">
      <c r="F1239" s="49"/>
      <c r="Y1239" s="82"/>
      <c r="AB1239" s="82"/>
      <c r="AE1239" s="82"/>
      <c r="AH1239" s="82"/>
      <c r="AK1239" s="82"/>
      <c r="AN1239" s="82"/>
      <c r="AQ1239" s="82"/>
      <c r="AR1239" s="82"/>
    </row>
    <row r="1240" ht="15.75" customHeight="1">
      <c r="F1240" s="49"/>
      <c r="Y1240" s="82"/>
      <c r="AB1240" s="82"/>
      <c r="AE1240" s="82"/>
      <c r="AH1240" s="82"/>
      <c r="AK1240" s="82"/>
      <c r="AN1240" s="82"/>
      <c r="AQ1240" s="82"/>
      <c r="AR1240" s="82"/>
    </row>
    <row r="1241" ht="15.75" customHeight="1">
      <c r="F1241" s="49"/>
      <c r="Y1241" s="82"/>
      <c r="AB1241" s="82"/>
      <c r="AE1241" s="82"/>
      <c r="AH1241" s="82"/>
      <c r="AK1241" s="82"/>
      <c r="AN1241" s="82"/>
      <c r="AQ1241" s="82"/>
      <c r="AR1241" s="82"/>
    </row>
    <row r="1242" ht="15.75" customHeight="1">
      <c r="F1242" s="49"/>
      <c r="Y1242" s="82"/>
      <c r="AB1242" s="82"/>
      <c r="AE1242" s="82"/>
      <c r="AH1242" s="82"/>
      <c r="AK1242" s="82"/>
      <c r="AN1242" s="82"/>
      <c r="AQ1242" s="82"/>
      <c r="AR1242" s="82"/>
    </row>
    <row r="1243" ht="15.75" customHeight="1">
      <c r="F1243" s="49"/>
      <c r="Y1243" s="82"/>
      <c r="AB1243" s="82"/>
      <c r="AE1243" s="82"/>
      <c r="AH1243" s="82"/>
      <c r="AK1243" s="82"/>
      <c r="AN1243" s="82"/>
      <c r="AQ1243" s="82"/>
      <c r="AR1243" s="82"/>
    </row>
    <row r="1244" ht="15.75" customHeight="1">
      <c r="F1244" s="49"/>
      <c r="Y1244" s="82"/>
      <c r="AB1244" s="82"/>
      <c r="AE1244" s="82"/>
      <c r="AH1244" s="82"/>
      <c r="AK1244" s="82"/>
      <c r="AN1244" s="82"/>
      <c r="AQ1244" s="82"/>
      <c r="AR1244" s="82"/>
    </row>
    <row r="1245" ht="15.75" customHeight="1">
      <c r="F1245" s="49"/>
      <c r="Y1245" s="82"/>
      <c r="AB1245" s="82"/>
      <c r="AE1245" s="82"/>
      <c r="AH1245" s="82"/>
      <c r="AK1245" s="82"/>
      <c r="AN1245" s="82"/>
      <c r="AQ1245" s="82"/>
      <c r="AR1245" s="82"/>
    </row>
    <row r="1246" ht="15.75" customHeight="1">
      <c r="F1246" s="49"/>
      <c r="Y1246" s="82"/>
      <c r="AB1246" s="82"/>
      <c r="AE1246" s="82"/>
      <c r="AH1246" s="82"/>
      <c r="AK1246" s="82"/>
      <c r="AN1246" s="82"/>
      <c r="AQ1246" s="82"/>
      <c r="AR1246" s="82"/>
    </row>
    <row r="1247" ht="15.75" customHeight="1">
      <c r="F1247" s="49"/>
      <c r="Y1247" s="82"/>
      <c r="AB1247" s="82"/>
      <c r="AE1247" s="82"/>
      <c r="AH1247" s="82"/>
      <c r="AK1247" s="82"/>
      <c r="AN1247" s="82"/>
      <c r="AQ1247" s="82"/>
      <c r="AR1247" s="82"/>
    </row>
    <row r="1248" ht="15.75" customHeight="1">
      <c r="F1248" s="49"/>
      <c r="Y1248" s="82"/>
      <c r="AB1248" s="82"/>
      <c r="AE1248" s="82"/>
      <c r="AH1248" s="82"/>
      <c r="AK1248" s="82"/>
      <c r="AN1248" s="82"/>
      <c r="AQ1248" s="82"/>
      <c r="AR1248" s="82"/>
    </row>
    <row r="1249" ht="15.75" customHeight="1">
      <c r="F1249" s="49"/>
      <c r="Y1249" s="82"/>
      <c r="AB1249" s="82"/>
      <c r="AE1249" s="82"/>
      <c r="AH1249" s="82"/>
      <c r="AK1249" s="82"/>
      <c r="AN1249" s="82"/>
      <c r="AQ1249" s="82"/>
      <c r="AR1249" s="82"/>
    </row>
    <row r="1250" ht="15.75" customHeight="1">
      <c r="F1250" s="49"/>
      <c r="Y1250" s="82"/>
      <c r="AB1250" s="82"/>
      <c r="AE1250" s="82"/>
      <c r="AH1250" s="82"/>
      <c r="AK1250" s="82"/>
      <c r="AN1250" s="82"/>
      <c r="AQ1250" s="82"/>
      <c r="AR1250" s="82"/>
    </row>
    <row r="1251" ht="15.75" customHeight="1">
      <c r="F1251" s="49"/>
      <c r="Y1251" s="82"/>
      <c r="AB1251" s="82"/>
      <c r="AE1251" s="82"/>
      <c r="AH1251" s="82"/>
      <c r="AK1251" s="82"/>
      <c r="AN1251" s="82"/>
      <c r="AQ1251" s="82"/>
      <c r="AR1251" s="82"/>
    </row>
    <row r="1252" ht="15.75" customHeight="1">
      <c r="F1252" s="49"/>
      <c r="Y1252" s="82"/>
      <c r="AB1252" s="82"/>
      <c r="AE1252" s="82"/>
      <c r="AH1252" s="82"/>
      <c r="AK1252" s="82"/>
      <c r="AN1252" s="82"/>
      <c r="AQ1252" s="82"/>
      <c r="AR1252" s="82"/>
    </row>
    <row r="1253" ht="15.75" customHeight="1">
      <c r="F1253" s="49"/>
      <c r="Y1253" s="82"/>
      <c r="AB1253" s="82"/>
      <c r="AE1253" s="82"/>
      <c r="AH1253" s="82"/>
      <c r="AK1253" s="82"/>
      <c r="AN1253" s="82"/>
      <c r="AQ1253" s="82"/>
      <c r="AR1253" s="82"/>
    </row>
    <row r="1254" ht="15.75" customHeight="1">
      <c r="F1254" s="49"/>
      <c r="Y1254" s="82"/>
      <c r="AB1254" s="82"/>
      <c r="AE1254" s="82"/>
      <c r="AH1254" s="82"/>
      <c r="AK1254" s="82"/>
      <c r="AN1254" s="82"/>
      <c r="AQ1254" s="82"/>
      <c r="AR1254" s="82"/>
    </row>
    <row r="1255" ht="15.75" customHeight="1">
      <c r="F1255" s="49"/>
      <c r="Y1255" s="82"/>
      <c r="AB1255" s="82"/>
      <c r="AE1255" s="82"/>
      <c r="AH1255" s="82"/>
      <c r="AK1255" s="82"/>
      <c r="AN1255" s="82"/>
      <c r="AQ1255" s="82"/>
      <c r="AR1255" s="82"/>
    </row>
    <row r="1256" ht="15.75" customHeight="1">
      <c r="F1256" s="49"/>
      <c r="Y1256" s="82"/>
      <c r="AB1256" s="82"/>
      <c r="AE1256" s="82"/>
      <c r="AH1256" s="82"/>
      <c r="AK1256" s="82"/>
      <c r="AN1256" s="82"/>
      <c r="AQ1256" s="82"/>
      <c r="AR1256" s="82"/>
    </row>
    <row r="1257" ht="15.75" customHeight="1">
      <c r="F1257" s="49"/>
      <c r="Y1257" s="82"/>
      <c r="AB1257" s="82"/>
      <c r="AE1257" s="82"/>
      <c r="AH1257" s="82"/>
      <c r="AK1257" s="82"/>
      <c r="AN1257" s="82"/>
      <c r="AQ1257" s="82"/>
      <c r="AR1257" s="82"/>
    </row>
    <row r="1258" ht="15.75" customHeight="1">
      <c r="F1258" s="49"/>
      <c r="Y1258" s="82"/>
      <c r="AB1258" s="82"/>
      <c r="AE1258" s="82"/>
      <c r="AH1258" s="82"/>
      <c r="AK1258" s="82"/>
      <c r="AN1258" s="82"/>
      <c r="AQ1258" s="82"/>
      <c r="AR1258" s="82"/>
    </row>
    <row r="1259" ht="15.75" customHeight="1">
      <c r="F1259" s="49"/>
      <c r="Y1259" s="82"/>
      <c r="AB1259" s="82"/>
      <c r="AE1259" s="82"/>
      <c r="AH1259" s="82"/>
      <c r="AK1259" s="82"/>
      <c r="AN1259" s="82"/>
      <c r="AQ1259" s="82"/>
      <c r="AR1259" s="82"/>
    </row>
    <row r="1260" ht="15.75" customHeight="1">
      <c r="F1260" s="49"/>
      <c r="Y1260" s="82"/>
      <c r="AB1260" s="82"/>
      <c r="AE1260" s="82"/>
      <c r="AH1260" s="82"/>
      <c r="AK1260" s="82"/>
      <c r="AN1260" s="82"/>
      <c r="AQ1260" s="82"/>
      <c r="AR1260" s="82"/>
    </row>
    <row r="1261" ht="15.75" customHeight="1">
      <c r="F1261" s="49"/>
      <c r="Y1261" s="82"/>
      <c r="AB1261" s="82"/>
      <c r="AE1261" s="82"/>
      <c r="AH1261" s="82"/>
      <c r="AK1261" s="82"/>
      <c r="AN1261" s="82"/>
      <c r="AQ1261" s="82"/>
      <c r="AR1261" s="82"/>
    </row>
    <row r="1262" ht="15.75" customHeight="1">
      <c r="F1262" s="49"/>
      <c r="Y1262" s="82"/>
      <c r="AB1262" s="82"/>
      <c r="AE1262" s="82"/>
      <c r="AH1262" s="82"/>
      <c r="AK1262" s="82"/>
      <c r="AN1262" s="82"/>
      <c r="AQ1262" s="82"/>
      <c r="AR1262" s="82"/>
    </row>
    <row r="1263" ht="15.75" customHeight="1">
      <c r="F1263" s="49"/>
      <c r="Y1263" s="82"/>
      <c r="AB1263" s="82"/>
      <c r="AE1263" s="82"/>
      <c r="AH1263" s="82"/>
      <c r="AK1263" s="82"/>
      <c r="AN1263" s="82"/>
      <c r="AQ1263" s="82"/>
      <c r="AR1263" s="82"/>
    </row>
    <row r="1264" ht="15.75" customHeight="1">
      <c r="F1264" s="49"/>
      <c r="Y1264" s="82"/>
      <c r="AB1264" s="82"/>
      <c r="AE1264" s="82"/>
      <c r="AH1264" s="82"/>
      <c r="AK1264" s="82"/>
      <c r="AN1264" s="82"/>
      <c r="AQ1264" s="82"/>
      <c r="AR1264" s="82"/>
    </row>
    <row r="1265" ht="15.75" customHeight="1">
      <c r="F1265" s="49"/>
      <c r="Y1265" s="82"/>
      <c r="AB1265" s="82"/>
      <c r="AE1265" s="82"/>
      <c r="AH1265" s="82"/>
      <c r="AK1265" s="82"/>
      <c r="AN1265" s="82"/>
      <c r="AQ1265" s="82"/>
      <c r="AR1265" s="82"/>
    </row>
    <row r="1266" ht="15.75" customHeight="1">
      <c r="F1266" s="49"/>
      <c r="Y1266" s="82"/>
      <c r="AB1266" s="82"/>
      <c r="AE1266" s="82"/>
      <c r="AH1266" s="82"/>
      <c r="AK1266" s="82"/>
      <c r="AN1266" s="82"/>
      <c r="AQ1266" s="82"/>
      <c r="AR1266" s="82"/>
    </row>
    <row r="1267" ht="15.75" customHeight="1">
      <c r="F1267" s="49"/>
      <c r="Y1267" s="82"/>
      <c r="AB1267" s="82"/>
      <c r="AE1267" s="82"/>
      <c r="AH1267" s="82"/>
      <c r="AK1267" s="82"/>
      <c r="AN1267" s="82"/>
      <c r="AQ1267" s="82"/>
      <c r="AR1267" s="82"/>
    </row>
    <row r="1268" ht="15.75" customHeight="1">
      <c r="F1268" s="49"/>
      <c r="Y1268" s="82"/>
      <c r="AB1268" s="82"/>
      <c r="AE1268" s="82"/>
      <c r="AH1268" s="82"/>
      <c r="AK1268" s="82"/>
      <c r="AN1268" s="82"/>
      <c r="AQ1268" s="82"/>
      <c r="AR1268" s="82"/>
    </row>
    <row r="1269" ht="15.75" customHeight="1">
      <c r="F1269" s="49"/>
      <c r="Y1269" s="82"/>
      <c r="AB1269" s="82"/>
      <c r="AE1269" s="82"/>
      <c r="AH1269" s="82"/>
      <c r="AK1269" s="82"/>
      <c r="AN1269" s="82"/>
      <c r="AQ1269" s="82"/>
      <c r="AR1269" s="82"/>
    </row>
    <row r="1270" ht="15.75" customHeight="1">
      <c r="F1270" s="49"/>
      <c r="Y1270" s="82"/>
      <c r="AB1270" s="82"/>
      <c r="AE1270" s="82"/>
      <c r="AH1270" s="82"/>
      <c r="AK1270" s="82"/>
      <c r="AN1270" s="82"/>
      <c r="AQ1270" s="82"/>
      <c r="AR1270" s="82"/>
    </row>
    <row r="1271" ht="15.75" customHeight="1">
      <c r="F1271" s="49"/>
      <c r="Y1271" s="82"/>
      <c r="AB1271" s="82"/>
      <c r="AE1271" s="82"/>
      <c r="AH1271" s="82"/>
      <c r="AK1271" s="82"/>
      <c r="AN1271" s="82"/>
      <c r="AQ1271" s="82"/>
      <c r="AR1271" s="82"/>
    </row>
    <row r="1272" ht="15.75" customHeight="1">
      <c r="F1272" s="49"/>
      <c r="Y1272" s="82"/>
      <c r="AB1272" s="82"/>
      <c r="AE1272" s="82"/>
      <c r="AH1272" s="82"/>
      <c r="AK1272" s="82"/>
      <c r="AN1272" s="82"/>
      <c r="AQ1272" s="82"/>
      <c r="AR1272" s="82"/>
    </row>
    <row r="1273" ht="15.75" customHeight="1">
      <c r="F1273" s="49"/>
      <c r="Y1273" s="82"/>
      <c r="AB1273" s="82"/>
      <c r="AE1273" s="82"/>
      <c r="AH1273" s="82"/>
      <c r="AK1273" s="82"/>
      <c r="AN1273" s="82"/>
      <c r="AQ1273" s="82"/>
      <c r="AR1273" s="82"/>
    </row>
    <row r="1274" ht="15.75" customHeight="1">
      <c r="F1274" s="49"/>
      <c r="Y1274" s="82"/>
      <c r="AB1274" s="82"/>
      <c r="AE1274" s="82"/>
      <c r="AH1274" s="82"/>
      <c r="AK1274" s="82"/>
      <c r="AN1274" s="82"/>
      <c r="AQ1274" s="82"/>
      <c r="AR1274" s="82"/>
    </row>
    <row r="1275" ht="15.75" customHeight="1">
      <c r="F1275" s="49"/>
      <c r="Y1275" s="82"/>
      <c r="AB1275" s="82"/>
      <c r="AE1275" s="82"/>
      <c r="AH1275" s="82"/>
      <c r="AK1275" s="82"/>
      <c r="AN1275" s="82"/>
      <c r="AQ1275" s="82"/>
      <c r="AR1275" s="82"/>
    </row>
    <row r="1276" ht="15.75" customHeight="1">
      <c r="F1276" s="49"/>
      <c r="Y1276" s="82"/>
      <c r="AB1276" s="82"/>
      <c r="AE1276" s="82"/>
      <c r="AH1276" s="82"/>
      <c r="AK1276" s="82"/>
      <c r="AN1276" s="82"/>
      <c r="AQ1276" s="82"/>
      <c r="AR1276" s="82"/>
    </row>
    <row r="1277" ht="15.75" customHeight="1">
      <c r="F1277" s="49"/>
      <c r="Y1277" s="82"/>
      <c r="AB1277" s="82"/>
      <c r="AE1277" s="82"/>
      <c r="AH1277" s="82"/>
      <c r="AK1277" s="82"/>
      <c r="AN1277" s="82"/>
      <c r="AQ1277" s="82"/>
      <c r="AR1277" s="82"/>
    </row>
    <row r="1278" ht="15.75" customHeight="1">
      <c r="F1278" s="49"/>
      <c r="Y1278" s="82"/>
      <c r="AB1278" s="82"/>
      <c r="AE1278" s="82"/>
      <c r="AH1278" s="82"/>
      <c r="AK1278" s="82"/>
      <c r="AN1278" s="82"/>
      <c r="AQ1278" s="82"/>
      <c r="AR1278" s="82"/>
    </row>
    <row r="1279" ht="15.75" customHeight="1">
      <c r="F1279" s="49"/>
      <c r="Y1279" s="82"/>
      <c r="AB1279" s="82"/>
      <c r="AE1279" s="82"/>
      <c r="AH1279" s="82"/>
      <c r="AK1279" s="82"/>
      <c r="AN1279" s="82"/>
      <c r="AQ1279" s="82"/>
      <c r="AR1279" s="82"/>
    </row>
    <row r="1280" ht="15.75" customHeight="1">
      <c r="F1280" s="49"/>
      <c r="Y1280" s="82"/>
      <c r="AB1280" s="82"/>
      <c r="AE1280" s="82"/>
      <c r="AH1280" s="82"/>
      <c r="AK1280" s="82"/>
      <c r="AN1280" s="82"/>
      <c r="AQ1280" s="82"/>
      <c r="AR1280" s="82"/>
    </row>
    <row r="1281" ht="15.75" customHeight="1">
      <c r="F1281" s="49"/>
      <c r="Y1281" s="82"/>
      <c r="AB1281" s="82"/>
      <c r="AE1281" s="82"/>
      <c r="AH1281" s="82"/>
      <c r="AK1281" s="82"/>
      <c r="AN1281" s="82"/>
      <c r="AQ1281" s="82"/>
      <c r="AR1281" s="82"/>
    </row>
    <row r="1282" ht="15.75" customHeight="1">
      <c r="F1282" s="49"/>
      <c r="Y1282" s="82"/>
      <c r="AB1282" s="82"/>
      <c r="AE1282" s="82"/>
      <c r="AH1282" s="82"/>
      <c r="AK1282" s="82"/>
      <c r="AN1282" s="82"/>
      <c r="AQ1282" s="82"/>
      <c r="AR1282" s="82"/>
    </row>
    <row r="1283" ht="15.75" customHeight="1">
      <c r="F1283" s="49"/>
      <c r="Y1283" s="82"/>
      <c r="AB1283" s="82"/>
      <c r="AE1283" s="82"/>
      <c r="AH1283" s="82"/>
      <c r="AK1283" s="82"/>
      <c r="AN1283" s="82"/>
      <c r="AQ1283" s="82"/>
      <c r="AR1283" s="82"/>
    </row>
    <row r="1284" ht="15.75" customHeight="1">
      <c r="F1284" s="49"/>
      <c r="Y1284" s="82"/>
      <c r="AB1284" s="82"/>
      <c r="AE1284" s="82"/>
      <c r="AH1284" s="82"/>
      <c r="AK1284" s="82"/>
      <c r="AN1284" s="82"/>
      <c r="AQ1284" s="82"/>
      <c r="AR1284" s="82"/>
    </row>
    <row r="1285" ht="15.75" customHeight="1">
      <c r="F1285" s="49"/>
      <c r="Y1285" s="82"/>
      <c r="AB1285" s="82"/>
      <c r="AE1285" s="82"/>
      <c r="AH1285" s="82"/>
      <c r="AK1285" s="82"/>
      <c r="AN1285" s="82"/>
      <c r="AQ1285" s="82"/>
      <c r="AR1285" s="82"/>
    </row>
    <row r="1286" ht="15.75" customHeight="1">
      <c r="F1286" s="49"/>
      <c r="Y1286" s="82"/>
      <c r="AB1286" s="82"/>
      <c r="AE1286" s="82"/>
      <c r="AH1286" s="82"/>
      <c r="AK1286" s="82"/>
      <c r="AN1286" s="82"/>
      <c r="AQ1286" s="82"/>
      <c r="AR1286" s="82"/>
    </row>
    <row r="1287" ht="15.75" customHeight="1">
      <c r="F1287" s="49"/>
      <c r="Y1287" s="82"/>
      <c r="AB1287" s="82"/>
      <c r="AE1287" s="82"/>
      <c r="AH1287" s="82"/>
      <c r="AK1287" s="82"/>
      <c r="AN1287" s="82"/>
      <c r="AQ1287" s="82"/>
      <c r="AR1287" s="82"/>
    </row>
    <row r="1288" ht="15.75" customHeight="1">
      <c r="F1288" s="49"/>
      <c r="Y1288" s="82"/>
      <c r="AB1288" s="82"/>
      <c r="AE1288" s="82"/>
      <c r="AH1288" s="82"/>
      <c r="AK1288" s="82"/>
      <c r="AN1288" s="82"/>
      <c r="AQ1288" s="82"/>
      <c r="AR1288" s="82"/>
    </row>
    <row r="1289" ht="15.75" customHeight="1">
      <c r="F1289" s="49"/>
      <c r="Y1289" s="82"/>
      <c r="AB1289" s="82"/>
      <c r="AE1289" s="82"/>
      <c r="AH1289" s="82"/>
      <c r="AK1289" s="82"/>
      <c r="AN1289" s="82"/>
      <c r="AQ1289" s="82"/>
      <c r="AR1289" s="82"/>
    </row>
    <row r="1290" ht="15.75" customHeight="1">
      <c r="F1290" s="49"/>
      <c r="Y1290" s="82"/>
      <c r="AB1290" s="82"/>
      <c r="AE1290" s="82"/>
      <c r="AH1290" s="82"/>
      <c r="AK1290" s="82"/>
      <c r="AN1290" s="82"/>
      <c r="AQ1290" s="82"/>
      <c r="AR1290" s="82"/>
    </row>
    <row r="1291" ht="15.75" customHeight="1">
      <c r="F1291" s="49"/>
      <c r="Y1291" s="82"/>
      <c r="AB1291" s="82"/>
      <c r="AE1291" s="82"/>
      <c r="AH1291" s="82"/>
      <c r="AK1291" s="82"/>
      <c r="AN1291" s="82"/>
      <c r="AQ1291" s="82"/>
      <c r="AR1291" s="82"/>
    </row>
    <row r="1292" ht="15.75" customHeight="1">
      <c r="F1292" s="49"/>
      <c r="Y1292" s="82"/>
      <c r="AB1292" s="82"/>
      <c r="AE1292" s="82"/>
      <c r="AH1292" s="82"/>
      <c r="AK1292" s="82"/>
      <c r="AN1292" s="82"/>
      <c r="AQ1292" s="82"/>
      <c r="AR1292" s="82"/>
    </row>
    <row r="1293" ht="15.75" customHeight="1">
      <c r="F1293" s="49"/>
      <c r="Y1293" s="82"/>
      <c r="AB1293" s="82"/>
      <c r="AE1293" s="82"/>
      <c r="AH1293" s="82"/>
      <c r="AK1293" s="82"/>
      <c r="AN1293" s="82"/>
      <c r="AQ1293" s="82"/>
      <c r="AR1293" s="82"/>
    </row>
    <row r="1294" ht="15.75" customHeight="1">
      <c r="F1294" s="49"/>
      <c r="Y1294" s="82"/>
      <c r="AB1294" s="82"/>
      <c r="AE1294" s="82"/>
      <c r="AH1294" s="82"/>
      <c r="AK1294" s="82"/>
      <c r="AN1294" s="82"/>
      <c r="AQ1294" s="82"/>
      <c r="AR1294" s="82"/>
    </row>
    <row r="1295" ht="15.75" customHeight="1">
      <c r="F1295" s="49"/>
      <c r="Y1295" s="82"/>
      <c r="AB1295" s="82"/>
      <c r="AE1295" s="82"/>
      <c r="AH1295" s="82"/>
      <c r="AK1295" s="82"/>
      <c r="AN1295" s="82"/>
      <c r="AQ1295" s="82"/>
      <c r="AR1295" s="82"/>
    </row>
    <row r="1296" ht="15.75" customHeight="1">
      <c r="F1296" s="49"/>
      <c r="Y1296" s="82"/>
      <c r="AB1296" s="82"/>
      <c r="AE1296" s="82"/>
      <c r="AH1296" s="82"/>
      <c r="AK1296" s="82"/>
      <c r="AN1296" s="82"/>
      <c r="AQ1296" s="82"/>
      <c r="AR1296" s="82"/>
    </row>
    <row r="1297" ht="15.75" customHeight="1">
      <c r="F1297" s="49"/>
      <c r="Y1297" s="82"/>
      <c r="AB1297" s="82"/>
      <c r="AE1297" s="82"/>
      <c r="AH1297" s="82"/>
      <c r="AK1297" s="82"/>
      <c r="AN1297" s="82"/>
      <c r="AQ1297" s="82"/>
      <c r="AR1297" s="82"/>
    </row>
    <row r="1298" ht="15.75" customHeight="1">
      <c r="F1298" s="49"/>
      <c r="Y1298" s="82"/>
      <c r="AB1298" s="82"/>
      <c r="AE1298" s="82"/>
      <c r="AH1298" s="82"/>
      <c r="AK1298" s="82"/>
      <c r="AN1298" s="82"/>
      <c r="AQ1298" s="82"/>
      <c r="AR1298" s="82"/>
    </row>
    <row r="1299" ht="15.75" customHeight="1">
      <c r="F1299" s="49"/>
      <c r="Y1299" s="82"/>
      <c r="AB1299" s="82"/>
      <c r="AE1299" s="82"/>
      <c r="AH1299" s="82"/>
      <c r="AK1299" s="82"/>
      <c r="AN1299" s="82"/>
      <c r="AQ1299" s="82"/>
      <c r="AR1299" s="82"/>
    </row>
    <row r="1300" ht="15.75" customHeight="1">
      <c r="F1300" s="49"/>
      <c r="Y1300" s="82"/>
      <c r="AB1300" s="82"/>
      <c r="AE1300" s="82"/>
      <c r="AH1300" s="82"/>
      <c r="AK1300" s="82"/>
      <c r="AN1300" s="82"/>
      <c r="AQ1300" s="82"/>
      <c r="AR1300" s="82"/>
    </row>
    <row r="1301" ht="15.75" customHeight="1">
      <c r="F1301" s="49"/>
      <c r="Y1301" s="82"/>
      <c r="AB1301" s="82"/>
      <c r="AE1301" s="82"/>
      <c r="AH1301" s="82"/>
      <c r="AK1301" s="82"/>
      <c r="AN1301" s="82"/>
      <c r="AQ1301" s="82"/>
      <c r="AR1301" s="82"/>
    </row>
    <row r="1302" ht="15.75" customHeight="1">
      <c r="F1302" s="49"/>
      <c r="Y1302" s="82"/>
      <c r="AB1302" s="82"/>
      <c r="AE1302" s="82"/>
      <c r="AH1302" s="82"/>
      <c r="AK1302" s="82"/>
      <c r="AN1302" s="82"/>
      <c r="AQ1302" s="82"/>
      <c r="AR1302" s="82"/>
    </row>
    <row r="1303" ht="15.75" customHeight="1">
      <c r="F1303" s="49"/>
      <c r="Y1303" s="82"/>
      <c r="AB1303" s="82"/>
      <c r="AE1303" s="82"/>
      <c r="AH1303" s="82"/>
      <c r="AK1303" s="82"/>
      <c r="AN1303" s="82"/>
      <c r="AQ1303" s="82"/>
      <c r="AR1303" s="82"/>
    </row>
    <row r="1304" ht="15.75" customHeight="1">
      <c r="F1304" s="49"/>
      <c r="Y1304" s="82"/>
      <c r="AB1304" s="82"/>
      <c r="AE1304" s="82"/>
      <c r="AH1304" s="82"/>
      <c r="AK1304" s="82"/>
      <c r="AN1304" s="82"/>
      <c r="AQ1304" s="82"/>
      <c r="AR1304" s="82"/>
    </row>
    <row r="1305" ht="15.75" customHeight="1">
      <c r="F1305" s="49"/>
      <c r="Y1305" s="82"/>
      <c r="AB1305" s="82"/>
      <c r="AE1305" s="82"/>
      <c r="AH1305" s="82"/>
      <c r="AK1305" s="82"/>
      <c r="AN1305" s="82"/>
      <c r="AQ1305" s="82"/>
      <c r="AR1305" s="82"/>
    </row>
    <row r="1306" ht="15.75" customHeight="1">
      <c r="F1306" s="49"/>
      <c r="Y1306" s="82"/>
      <c r="AB1306" s="82"/>
      <c r="AE1306" s="82"/>
      <c r="AH1306" s="82"/>
      <c r="AK1306" s="82"/>
      <c r="AN1306" s="82"/>
      <c r="AQ1306" s="82"/>
      <c r="AR1306" s="82"/>
    </row>
    <row r="1307" ht="15.75" customHeight="1">
      <c r="F1307" s="49"/>
      <c r="Y1307" s="82"/>
      <c r="AB1307" s="82"/>
      <c r="AE1307" s="82"/>
      <c r="AH1307" s="82"/>
      <c r="AK1307" s="82"/>
      <c r="AN1307" s="82"/>
      <c r="AQ1307" s="82"/>
      <c r="AR1307" s="82"/>
    </row>
    <row r="1308" ht="15.75" customHeight="1">
      <c r="F1308" s="49"/>
      <c r="Y1308" s="82"/>
      <c r="AB1308" s="82"/>
      <c r="AE1308" s="82"/>
      <c r="AH1308" s="82"/>
      <c r="AK1308" s="82"/>
      <c r="AN1308" s="82"/>
      <c r="AQ1308" s="82"/>
      <c r="AR1308" s="82"/>
    </row>
    <row r="1309" ht="15.75" customHeight="1">
      <c r="F1309" s="49"/>
      <c r="Y1309" s="82"/>
      <c r="AB1309" s="82"/>
      <c r="AE1309" s="82"/>
      <c r="AH1309" s="82"/>
      <c r="AK1309" s="82"/>
      <c r="AN1309" s="82"/>
      <c r="AQ1309" s="82"/>
      <c r="AR1309" s="82"/>
    </row>
    <row r="1310" ht="15.75" customHeight="1">
      <c r="F1310" s="49"/>
      <c r="Y1310" s="82"/>
      <c r="AB1310" s="82"/>
      <c r="AE1310" s="82"/>
      <c r="AH1310" s="82"/>
      <c r="AK1310" s="82"/>
      <c r="AN1310" s="82"/>
      <c r="AQ1310" s="82"/>
      <c r="AR1310" s="82"/>
    </row>
  </sheetData>
  <autoFilter ref="$A$1:$AR$335">
    <filterColumn colId="9">
      <filters>
        <filter val="Junior"/>
        <filter val="Adult"/>
        <filter val="Child"/>
      </filters>
    </filterColumn>
  </autoFilter>
  <conditionalFormatting sqref="X330:X335">
    <cfRule type="notContainsBlanks" dxfId="1" priority="1">
      <formula>LEN(TRIM(X330))&gt;0</formula>
    </cfRule>
  </conditionalFormatting>
  <conditionalFormatting sqref="X1:X1310 AA1:AA1310 AD1:AD1310 AG1:AG1310 AJ1:AJ1310 AM1:AM1310 AP1:AP1310">
    <cfRule type="expression" dxfId="2" priority="2">
      <formula>AND(ISNUMBER(X1),TRUNC(X1)&lt;TODAY())</formula>
    </cfRule>
  </conditionalFormatting>
  <conditionalFormatting sqref="X1:X1310 AA1:AA1310 AD1:AD1310 AG1:AG1310 AJ1:AJ1310 AM1:AM1310 AP1:AP1310">
    <cfRule type="cellIs" dxfId="1" priority="3" operator="between">
      <formula>today()+0</formula>
      <formula>today()+30</formula>
    </cfRule>
  </conditionalFormatting>
  <conditionalFormatting sqref="X1:X1310 AA1:AA1310 AD1:AD1310 AG1:AG1310 AJ1:AJ1310 AM1:AM1310 AP1:AP1310">
    <cfRule type="cellIs" dxfId="1" priority="4" operator="between">
      <formula>today()+0</formula>
      <formula>today()+30</formula>
    </cfRule>
  </conditionalFormatting>
  <conditionalFormatting sqref="X1:X1310 AA1:AA1310 AD1:AD1310 AG1:AG1310 AJ1:AJ1310 AM1:AM1310 AP1:AP1310">
    <cfRule type="cellIs" dxfId="3" priority="5" operator="greaterThan">
      <formula>today()+30</formula>
    </cfRule>
  </conditionalFormatting>
  <conditionalFormatting sqref="Z1:Z1310 AC1:AC1310 AF1:AF1310 AI1:AI1310 AL1:AL1310 AO1:AO1310">
    <cfRule type="containsText" dxfId="0" priority="6" operator="containsText" text="!">
      <formula>NOT(ISERROR(SEARCH(("!"),(Z1))))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3.44" defaultRowHeight="15.0"/>
  <cols>
    <col customWidth="1" min="1" max="1" width="8.89"/>
    <col customWidth="1" min="5" max="7" width="8.44"/>
    <col customWidth="1" min="8" max="8" width="0.89"/>
    <col customWidth="1" min="10" max="10" width="8.22"/>
    <col customWidth="1" min="11" max="11" width="5.44"/>
    <col customWidth="1" min="12" max="12" width="8.0"/>
    <col customWidth="1" min="13" max="13" width="6.67"/>
    <col customWidth="1" min="14" max="14" width="4.56"/>
    <col customWidth="1" min="15" max="16" width="6.78"/>
    <col customWidth="1" min="17" max="17" width="4.22"/>
    <col customWidth="1" min="19" max="19" width="6.89"/>
    <col customWidth="1" min="20" max="20" width="7.11"/>
    <col customWidth="1" min="21" max="21" width="7.22"/>
  </cols>
  <sheetData>
    <row r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63</v>
      </c>
      <c r="G1" s="4" t="s">
        <v>65</v>
      </c>
      <c r="H1" s="6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13</v>
      </c>
      <c r="P1" s="11" t="s">
        <v>14</v>
      </c>
      <c r="Q1" s="12" t="s">
        <v>15</v>
      </c>
      <c r="R1" s="146" t="s">
        <v>16</v>
      </c>
      <c r="S1" s="146" t="s">
        <v>17</v>
      </c>
      <c r="T1" s="146" t="s">
        <v>18</v>
      </c>
      <c r="U1" s="146" t="s">
        <v>19</v>
      </c>
      <c r="V1" s="146" t="s">
        <v>20</v>
      </c>
      <c r="W1" s="146" t="s">
        <v>25</v>
      </c>
      <c r="X1" s="146" t="s">
        <v>27</v>
      </c>
      <c r="Y1" s="146" t="s">
        <v>29</v>
      </c>
      <c r="Z1" s="146" t="s">
        <v>37</v>
      </c>
      <c r="AA1" s="146" t="s">
        <v>43</v>
      </c>
      <c r="AB1" s="146" t="s">
        <v>49</v>
      </c>
      <c r="AC1" s="146" t="s">
        <v>53</v>
      </c>
      <c r="AD1" s="146" t="s">
        <v>54</v>
      </c>
      <c r="AE1" s="146" t="s">
        <v>105</v>
      </c>
      <c r="AF1" s="146" t="s">
        <v>118</v>
      </c>
      <c r="AG1" s="146" t="s">
        <v>106</v>
      </c>
      <c r="AH1" s="146" t="s">
        <v>236</v>
      </c>
      <c r="AI1" s="146" t="s">
        <v>145</v>
      </c>
      <c r="AJ1" s="146" t="s">
        <v>97</v>
      </c>
      <c r="AK1" s="146" t="s">
        <v>96</v>
      </c>
      <c r="AL1" s="146" t="s">
        <v>98</v>
      </c>
      <c r="AM1" s="146" t="s">
        <v>622</v>
      </c>
      <c r="AN1" s="146" t="s">
        <v>107</v>
      </c>
      <c r="AO1" s="146" t="s">
        <v>623</v>
      </c>
      <c r="AP1" s="146" t="s">
        <v>108</v>
      </c>
      <c r="AQ1" s="146" t="s">
        <v>624</v>
      </c>
      <c r="AR1" s="146" t="s">
        <v>626</v>
      </c>
      <c r="AS1" s="146" t="s">
        <v>627</v>
      </c>
      <c r="AT1" s="146" t="s">
        <v>628</v>
      </c>
    </row>
    <row r="2">
      <c r="A2" s="36">
        <v>1.0</v>
      </c>
      <c r="B2" s="36" t="str">
        <f>LOOKUP($A2,Students!$A$4:$A$1016,Students!$C$4:$C$1016)</f>
        <v>David</v>
      </c>
      <c r="C2" s="36" t="str">
        <f>LOOKUP($A2,Students!$A$4:$A$1016,Students!$D$4:$D$1016)</f>
        <v>W</v>
      </c>
      <c r="D2" s="36" t="str">
        <f>LOOKUP($A2,Students!$A$4:$A$1016,Students!$E$4:$E$1016)</f>
        <v>Mallory</v>
      </c>
      <c r="E2" s="36" t="str">
        <f>LOOKUP($A2,Students!$A$4:$A1002,Students!$F$4:$F$1016)</f>
        <v/>
      </c>
      <c r="F2" s="148">
        <f>Lookup($A2, Students!$A$4:$A$1016,Students!$X$4:$X$1016)</f>
        <v>40634</v>
      </c>
      <c r="G2" s="148">
        <f>Lookup($A2, Students!$A$4:$A$1016,Students!$Z$4:$Z$1016)</f>
        <v>40544</v>
      </c>
      <c r="H2" s="49"/>
      <c r="I2" t="str">
        <f t="shared" ref="I2:I335" si="1">CONCATENATE(B2," ",D2)</f>
        <v>David Mallory</v>
      </c>
      <c r="J2" s="54" t="str">
        <f>Lookup($A2, Students!$A$4:$A$1016,Students!$K$4:$K$1016)</f>
        <v>Seattle</v>
      </c>
      <c r="K2" s="54" t="str">
        <f>Lookup($A2, Students!$A$4:$A$1016,Students!$H$4:$H1002)</f>
        <v>Active</v>
      </c>
      <c r="L2" s="54" t="str">
        <f>Lookup($A2, Students!$A$4:$A$1016,Students!$O$4:$O$1016)</f>
        <v>Instructor</v>
      </c>
      <c r="M2" t="str">
        <f>Lookup($A2, Students!$A$4:$A$1016,Students!$N$4:$N$1016)</f>
        <v>5D</v>
      </c>
      <c r="N2" s="54" t="str">
        <f>Lookup($A2, Students!$A$4:$A$1016,Students!$M$4:$M$1016)</f>
        <v>4D</v>
      </c>
      <c r="O2" s="71">
        <f>Lookup($A2, Students!$A$4:$A$1016,Students!$P$4:$P$1016)</f>
        <v>28320</v>
      </c>
      <c r="P2" s="72">
        <f t="shared" ref="P2:P335" si="2">TODAY()</f>
        <v>42917</v>
      </c>
      <c r="Q2">
        <f>Lookup($A2, Students!$A$4:$A$1016,Students!$Q$4:$Q$1016)</f>
        <v>39</v>
      </c>
      <c r="V2" s="71">
        <f>Lookup($A2, Students!$A$4:$A$1016,Students!$G$4:$G$1016)</f>
        <v>37073</v>
      </c>
      <c r="AJ2" s="91">
        <v>40634.0</v>
      </c>
      <c r="AK2" s="91">
        <v>40544.0</v>
      </c>
    </row>
    <row r="3">
      <c r="A3" s="36">
        <v>2.0</v>
      </c>
      <c r="B3" s="36" t="str">
        <f>LOOKUP($A3,Students!$A$4:$A$1016,Students!$C$4:$C$1016)</f>
        <v>Robin</v>
      </c>
      <c r="C3" s="36" t="str">
        <f>LOOKUP($A3,Students!$A$4:$A$1016,Students!$D$4:$D$1016)</f>
        <v>J</v>
      </c>
      <c r="D3" s="36" t="str">
        <f>LOOKUP($A3,Students!$A$4:$A$1016,Students!$E$4:$E$1016)</f>
        <v>Mallory</v>
      </c>
      <c r="E3" s="36" t="str">
        <f>LOOKUP($A3,Students!$A$4:$A1003,Students!$F$4:$F$1016)</f>
        <v/>
      </c>
      <c r="F3" s="148">
        <f>Lookup($A3, Students!$A$4:$A$1016,Students!$X$4:$X$1016)</f>
        <v>40544</v>
      </c>
      <c r="G3" s="148">
        <f>Lookup($A3, Students!$A$4:$A$1016,Students!$Z$4:$Z$1016)</f>
        <v>39904</v>
      </c>
      <c r="H3" s="49"/>
      <c r="I3" t="str">
        <f t="shared" si="1"/>
        <v>Robin Mallory</v>
      </c>
      <c r="J3" s="54" t="str">
        <f>Lookup($A3, Students!$A$4:$A$1016,Students!$K$4:$K$1016)</f>
        <v>Seattle</v>
      </c>
      <c r="K3" s="54" t="str">
        <f>Lookup($A3, Students!$A$4:$A$1016,Students!$H$4:$H1003)</f>
        <v>Active</v>
      </c>
      <c r="L3" s="54" t="str">
        <f>Lookup($A3, Students!$A$4:$A$1016,Students!$O$4:$O$1016)</f>
        <v>Instructor</v>
      </c>
      <c r="M3" t="str">
        <f>Lookup($A3, Students!$A$4:$A$1016,Students!$N$4:$N$1016)</f>
        <v>4D</v>
      </c>
      <c r="N3" s="54" t="str">
        <f>Lookup($A3, Students!$A$4:$A$1016,Students!$M$4:$M$1016)</f>
        <v>3D</v>
      </c>
      <c r="O3" s="71">
        <f>Lookup($A3, Students!$A$4:$A$1016,Students!$P$4:$P$1016)</f>
        <v>28937</v>
      </c>
      <c r="P3" s="72">
        <f t="shared" si="2"/>
        <v>42917</v>
      </c>
      <c r="Q3">
        <f>Lookup($A3, Students!$A$4:$A$1016,Students!$Q$4:$Q$1016)</f>
        <v>38</v>
      </c>
      <c r="V3" s="71">
        <f>Lookup($A3, Students!$A$4:$A$1016,Students!$G$4:$G$1016)</f>
        <v>36526</v>
      </c>
      <c r="AF3" s="91">
        <v>39904.0</v>
      </c>
      <c r="AG3" s="91">
        <v>40544.0</v>
      </c>
    </row>
    <row r="4">
      <c r="A4" s="36">
        <v>3.0</v>
      </c>
      <c r="B4" s="36" t="str">
        <f>LOOKUP($A4,Students!$A$4:$A$1016,Students!$C$4:$C$1016)</f>
        <v>Ti</v>
      </c>
      <c r="C4" s="36" t="str">
        <f>LOOKUP($A4,Students!$A$4:$A$1016,Students!$D$4:$D$1016)</f>
        <v/>
      </c>
      <c r="D4" s="36" t="str">
        <f>LOOKUP($A4,Students!$A$4:$A$1016,Students!$E$4:$E$1016)</f>
        <v>Haynes</v>
      </c>
      <c r="E4" s="36" t="str">
        <f>LOOKUP($A4,Students!$A$4:$A1004,Students!$F$4:$F$1016)</f>
        <v/>
      </c>
      <c r="F4" s="148">
        <f>Lookup($A4, Students!$A$4:$A$1016,Students!$X$4:$X$1016)</f>
        <v>42262</v>
      </c>
      <c r="G4" s="148">
        <f>Lookup($A4, Students!$A$4:$A$1016,Students!$Z$4:$Z$1016)</f>
        <v>42262</v>
      </c>
      <c r="H4" s="49"/>
      <c r="I4" t="str">
        <f t="shared" si="1"/>
        <v>Ti Haynes</v>
      </c>
      <c r="J4" s="101" t="str">
        <f>Lookup($A4, Students!$A$4:$A$1016,Students!$K$4:$K$1016)</f>
        <v>Issaquah</v>
      </c>
      <c r="K4" s="54" t="str">
        <f>Lookup($A4, Students!$A$4:$A$1016,Students!$H$4:$H1004)</f>
        <v>Active</v>
      </c>
      <c r="L4" s="54" t="str">
        <f>Lookup($A4, Students!$A$4:$A$1016,Students!$O$4:$O$1016)</f>
        <v>Instructor</v>
      </c>
      <c r="M4" t="str">
        <f>Lookup($A4, Students!$A$4:$A$1016,Students!$N$4:$N$1016)</f>
        <v>2D</v>
      </c>
      <c r="N4" s="101" t="str">
        <f>Lookup($A4, Students!$A$4:$A$1016,Students!$M$4:$M$1016)</f>
        <v>1D</v>
      </c>
      <c r="O4" s="71">
        <f>Lookup($A4, Students!$A$4:$A$1016,Students!$P$4:$P$1016)</f>
        <v>24269</v>
      </c>
      <c r="P4" s="72">
        <f t="shared" si="2"/>
        <v>42917</v>
      </c>
      <c r="Q4">
        <f>Lookup($A4, Students!$A$4:$A$1016,Students!$Q$4:$Q$1016)</f>
        <v>51</v>
      </c>
      <c r="V4" s="71">
        <f>Lookup($A4, Students!$A$4:$A$1016,Students!$G$4:$G$1016)</f>
        <v>40817</v>
      </c>
      <c r="AC4" s="91">
        <v>42262.0</v>
      </c>
      <c r="AD4" s="91">
        <v>42262.0</v>
      </c>
    </row>
    <row r="5" hidden="1">
      <c r="A5" s="36">
        <v>4.0</v>
      </c>
      <c r="B5" s="36" t="str">
        <f>LOOKUP($A5,Students!$A$4:$A$1016,Students!$C$4:$C$1016)</f>
        <v>Amy</v>
      </c>
      <c r="C5" s="36" t="str">
        <f>LOOKUP($A5,Students!$A$4:$A$1016,Students!$D$4:$D$1016)</f>
        <v/>
      </c>
      <c r="D5" s="36" t="str">
        <f>LOOKUP($A5,Students!$A$4:$A$1016,Students!$E$4:$E$1016)</f>
        <v>McGinnis</v>
      </c>
      <c r="E5" s="36" t="str">
        <f>LOOKUP($A5,Students!$A$4:$A1005,Students!$F$4:$F$1016)</f>
        <v/>
      </c>
      <c r="F5" s="153">
        <f>Lookup($A5, Students!$A$4:$A$1016,Students!$X$4:$X$1016)</f>
        <v>42789</v>
      </c>
      <c r="G5" s="148" t="str">
        <f>Lookup($A5, Students!$A$4:$A$1016,Students!$Z$4:$Z$1016)</f>
        <v/>
      </c>
      <c r="H5" s="49"/>
      <c r="I5" t="str">
        <f t="shared" si="1"/>
        <v>Amy McGinnis</v>
      </c>
      <c r="J5" s="101" t="str">
        <f>Lookup($A5, Students!$A$4:$A$1016,Students!$K$4:$K$1016)</f>
        <v>Issaquah</v>
      </c>
      <c r="K5" s="54" t="str">
        <f>Lookup($A5, Students!$A$4:$A$1016,Students!$H$4:$H1005)</f>
        <v>Dropped</v>
      </c>
      <c r="L5" s="54" t="str">
        <f>Lookup($A5, Students!$A$4:$A$1016,Students!$O$4:$O$1016)</f>
        <v>Adult</v>
      </c>
      <c r="M5" t="str">
        <f>Lookup($A5, Students!$A$4:$A$1016,Students!$N$4:$N$1016)</f>
        <v>1D</v>
      </c>
      <c r="N5" t="str">
        <f>Lookup($A5, Students!$A$4:$A$1016,Students!$M$4:$M$1016)</f>
        <v>1D</v>
      </c>
      <c r="O5" s="71">
        <f>Lookup($A5, Students!$A$4:$A$1016,Students!$P$4:$P$1016)</f>
        <v>20928</v>
      </c>
      <c r="P5" s="72">
        <f t="shared" si="2"/>
        <v>42917</v>
      </c>
      <c r="Q5">
        <f>Lookup($A5, Students!$A$4:$A$1016,Students!$Q$4:$Q$1016)</f>
        <v>60</v>
      </c>
      <c r="V5" s="71">
        <f>Lookup($A5, Students!$A$4:$A$1016,Students!$G$4:$G$1016)</f>
        <v>41852</v>
      </c>
    </row>
    <row r="6">
      <c r="A6" s="36">
        <v>5.0</v>
      </c>
      <c r="B6" s="36" t="str">
        <f>LOOKUP($A6,Students!$A$4:$A$1016,Students!$C$4:$C$1016)</f>
        <v>Thomas</v>
      </c>
      <c r="C6" s="36" t="str">
        <f>LOOKUP($A6,Students!$A$4:$A$1016,Students!$D$4:$D$1016)</f>
        <v>A</v>
      </c>
      <c r="D6" s="36" t="str">
        <f>LOOKUP($A6,Students!$A$4:$A$1016,Students!$E$4:$E$1016)</f>
        <v>Grate</v>
      </c>
      <c r="E6" s="36" t="str">
        <f>LOOKUP($A6,Students!$A$4:$A1006,Students!$F$4:$F$1016)</f>
        <v>Tom</v>
      </c>
      <c r="F6" s="148">
        <f>Lookup($A6, Students!$A$4:$A$1016,Students!$X$4:$X$1016)</f>
        <v>40544</v>
      </c>
      <c r="G6" s="148">
        <f>Lookup($A6, Students!$A$4:$A$1016,Students!$Z$4:$Z$1016)</f>
        <v>42707</v>
      </c>
      <c r="H6" s="49"/>
      <c r="I6" t="str">
        <f t="shared" si="1"/>
        <v>Thomas Grate</v>
      </c>
      <c r="J6" s="117" t="str">
        <f>Lookup($A6, Students!$A$4:$A$1016,Students!$K$4:$K$1016)</f>
        <v>Redmond</v>
      </c>
      <c r="K6" s="54" t="str">
        <f>Lookup($A6, Students!$A$4:$A$1016,Students!$H$4:$H1006)</f>
        <v>Active</v>
      </c>
      <c r="L6" s="54" t="str">
        <f>Lookup($A6, Students!$A$4:$A$1016,Students!$O$4:$O$1016)</f>
        <v>Instructor</v>
      </c>
      <c r="M6" t="str">
        <f>Lookup($A6, Students!$A$4:$A$1016,Students!$N$4:$N$1016)</f>
        <v>4D</v>
      </c>
      <c r="N6" s="117" t="str">
        <f>Lookup($A6, Students!$A$4:$A$1016,Students!$M$4:$M$1016)</f>
        <v>3D</v>
      </c>
      <c r="O6" s="71">
        <f>Lookup($A6, Students!$A$4:$A$1016,Students!$P$4:$P$1016)</f>
        <v>23507</v>
      </c>
      <c r="P6" s="72">
        <f t="shared" si="2"/>
        <v>42917</v>
      </c>
      <c r="Q6">
        <f>Lookup($A6, Students!$A$4:$A$1016,Students!$Q$4:$Q$1016)</f>
        <v>53</v>
      </c>
      <c r="V6" s="71">
        <f>Lookup($A6, Students!$A$4:$A$1016,Students!$G$4:$G$1016)</f>
        <v>38868</v>
      </c>
      <c r="AG6" s="91">
        <v>40544.0</v>
      </c>
      <c r="AI6" s="91">
        <v>42707.0</v>
      </c>
    </row>
    <row r="7">
      <c r="A7" s="36">
        <v>6.0</v>
      </c>
      <c r="B7" s="36" t="str">
        <f>LOOKUP($A7,Students!$A$4:$A$1016,Students!$C$4:$C$1016)</f>
        <v>Geoff</v>
      </c>
      <c r="C7" s="36" t="str">
        <f>LOOKUP($A7,Students!$A$4:$A$1016,Students!$D$4:$D$1016)</f>
        <v/>
      </c>
      <c r="D7" s="36" t="str">
        <f>LOOKUP($A7,Students!$A$4:$A$1016,Students!$E$4:$E$1016)</f>
        <v>Roach</v>
      </c>
      <c r="E7" s="36" t="str">
        <f>LOOKUP($A7,Students!$A$4:$A1007,Students!$F$4:$F$1016)</f>
        <v/>
      </c>
      <c r="F7" s="148">
        <f>Lookup($A7, Students!$A$4:$A$1016,Students!$X$4:$X$1016)</f>
        <v>42691</v>
      </c>
      <c r="G7" s="148">
        <f>Lookup($A7, Students!$A$4:$A$1016,Students!$Z$4:$Z$1016)</f>
        <v>42714</v>
      </c>
      <c r="H7" s="49"/>
      <c r="I7" t="str">
        <f t="shared" si="1"/>
        <v>Geoff Roach</v>
      </c>
      <c r="J7" s="54" t="str">
        <f>Lookup($A7, Students!$A$4:$A$1016,Students!$K$4:$K$1016)</f>
        <v>Seattle</v>
      </c>
      <c r="K7" s="54" t="str">
        <f>Lookup($A7, Students!$A$4:$A$1016,Students!$H$4:$H1007)</f>
        <v>Active</v>
      </c>
      <c r="L7" s="54" t="str">
        <f>Lookup($A7, Students!$A$4:$A$1016,Students!$O$4:$O$1016)</f>
        <v>Instructor</v>
      </c>
      <c r="M7" t="str">
        <f>Lookup($A7, Students!$A$4:$A$1016,Students!$N$4:$N$1016)</f>
        <v>3D</v>
      </c>
      <c r="N7" t="str">
        <f>Lookup($A7, Students!$A$4:$A$1016,Students!$M$4:$M$1016)</f>
        <v>2D</v>
      </c>
      <c r="O7" s="71">
        <f>Lookup($A7, Students!$A$4:$A$1016,Students!$P$4:$P$1016)</f>
        <v>30001</v>
      </c>
      <c r="P7" s="72">
        <f t="shared" si="2"/>
        <v>42917</v>
      </c>
      <c r="Q7">
        <f>Lookup($A7, Students!$A$4:$A$1016,Students!$Q$4:$Q$1016)</f>
        <v>35</v>
      </c>
      <c r="V7" s="71">
        <f>Lookup($A7, Students!$A$4:$A$1016,Students!$G$4:$G$1016)</f>
        <v>37327</v>
      </c>
      <c r="AE7" s="91">
        <v>42691.0</v>
      </c>
      <c r="AF7" s="91">
        <v>42714.0</v>
      </c>
    </row>
    <row r="8">
      <c r="A8" s="36">
        <v>7.0</v>
      </c>
      <c r="B8" s="36" t="str">
        <f>LOOKUP($A8,Students!$A$4:$A$1016,Students!$C$4:$C$1016)</f>
        <v>Sherry</v>
      </c>
      <c r="C8" s="36" t="str">
        <f>LOOKUP($A8,Students!$A$4:$A$1016,Students!$D$4:$D$1016)</f>
        <v/>
      </c>
      <c r="D8" s="36" t="str">
        <f>LOOKUP($A8,Students!$A$4:$A$1016,Students!$E$4:$E$1016)</f>
        <v>Picatti</v>
      </c>
      <c r="E8" s="36" t="str">
        <f>LOOKUP($A8,Students!$A$4:$A1008,Students!$F$4:$F$1016)</f>
        <v/>
      </c>
      <c r="F8" s="148">
        <f>Lookup($A8, Students!$A$4:$A$1016,Students!$X$4:$X$1016)</f>
        <v>39448</v>
      </c>
      <c r="G8" s="148">
        <f>Lookup($A8, Students!$A$4:$A$1016,Students!$Z$4:$Z$1016)</f>
        <v>40544</v>
      </c>
      <c r="H8" s="49"/>
      <c r="I8" t="str">
        <f t="shared" si="1"/>
        <v>Sherry Picatti</v>
      </c>
      <c r="J8" s="117" t="str">
        <f>Lookup($A8, Students!$A$4:$A$1016,Students!$K$4:$K$1016)</f>
        <v>Redmond</v>
      </c>
      <c r="K8" s="54" t="str">
        <f>Lookup($A8, Students!$A$4:$A$1016,Students!$H$4:$H1008)</f>
        <v>Active</v>
      </c>
      <c r="L8" s="54" t="str">
        <f>Lookup($A8, Students!$A$4:$A$1016,Students!$O$4:$O$1016)</f>
        <v>Instructor</v>
      </c>
      <c r="M8" t="str">
        <f>Lookup($A8, Students!$A$4:$A$1016,Students!$N$4:$N$1016)</f>
        <v>5D</v>
      </c>
      <c r="N8" t="str">
        <f>Lookup($A8, Students!$A$4:$A$1016,Students!$M$4:$M$1016)</f>
        <v>4D</v>
      </c>
      <c r="O8" s="71">
        <f>Lookup($A8, Students!$A$4:$A$1016,Students!$P$4:$P$1016)</f>
        <v>17603</v>
      </c>
      <c r="P8" s="72">
        <f t="shared" si="2"/>
        <v>42917</v>
      </c>
      <c r="Q8">
        <f>Lookup($A8, Students!$A$4:$A$1016,Students!$Q$4:$Q$1016)</f>
        <v>69</v>
      </c>
      <c r="V8" s="71">
        <f>Lookup($A8, Students!$A$4:$A$1016,Students!$G$4:$G$1016)</f>
        <v>34455</v>
      </c>
      <c r="AJ8" s="91">
        <v>39448.0</v>
      </c>
      <c r="AK8" s="91">
        <v>40544.0</v>
      </c>
    </row>
    <row r="9">
      <c r="A9" s="36">
        <v>8.0</v>
      </c>
      <c r="B9" s="36" t="str">
        <f>LOOKUP($A9,Students!$A$4:$A$1016,Students!$C$4:$C$1016)</f>
        <v>Olga</v>
      </c>
      <c r="C9" s="36" t="str">
        <f>LOOKUP($A9,Students!$A$4:$A$1016,Students!$D$4:$D$1016)</f>
        <v/>
      </c>
      <c r="D9" s="36" t="str">
        <f>LOOKUP($A9,Students!$A$4:$A$1016,Students!$E$4:$E$1016)</f>
        <v>Drozdenko</v>
      </c>
      <c r="E9" s="36" t="str">
        <f>LOOKUP($A9,Students!$A$4:$A1009,Students!$F$4:$F$1016)</f>
        <v/>
      </c>
      <c r="F9" s="148">
        <f>Lookup($A9, Students!$A$4:$A$1016,Students!$X$4:$X$1016)</f>
        <v>42171</v>
      </c>
      <c r="G9" s="148" t="str">
        <f>Lookup($A9, Students!$A$4:$A$1016,Students!$Z$4:$Z$1016)</f>
        <v/>
      </c>
      <c r="H9" s="49"/>
      <c r="I9" t="str">
        <f t="shared" si="1"/>
        <v>Olga Drozdenko</v>
      </c>
      <c r="J9" s="117" t="str">
        <f>Lookup($A9, Students!$A$4:$A$1016,Students!$K$4:$K$1016)</f>
        <v>Redmond</v>
      </c>
      <c r="K9" s="54" t="str">
        <f>Lookup($A9, Students!$A$4:$A$1016,Students!$H$4:$H1009)</f>
        <v>Active</v>
      </c>
      <c r="L9" s="54" t="str">
        <f>Lookup($A9, Students!$A$4:$A$1016,Students!$O$4:$O$1016)</f>
        <v>Adult</v>
      </c>
      <c r="M9" t="str">
        <f>Lookup($A9, Students!$A$4:$A$1016,Students!$N$4:$N$1016)</f>
        <v>2D</v>
      </c>
      <c r="N9" s="117" t="str">
        <f>Lookup($A9, Students!$A$4:$A$1016,Students!$M$4:$M$1016)</f>
        <v>1D</v>
      </c>
      <c r="O9" s="71">
        <f>Lookup($A9, Students!$A$4:$A$1016,Students!$P$4:$P$1016)</f>
        <v>27116</v>
      </c>
      <c r="P9" s="72">
        <f t="shared" si="2"/>
        <v>42917</v>
      </c>
      <c r="Q9">
        <f>Lookup($A9, Students!$A$4:$A$1016,Students!$Q$4:$Q$1016)</f>
        <v>43</v>
      </c>
      <c r="V9" s="71">
        <f>Lookup($A9, Students!$A$4:$A$1016,Students!$G$4:$G$1016)</f>
        <v>41092</v>
      </c>
      <c r="AE9" s="91">
        <v>42171.0</v>
      </c>
    </row>
    <row r="10" hidden="1">
      <c r="A10" s="36">
        <v>9.0</v>
      </c>
      <c r="B10" s="36" t="str">
        <f>LOOKUP($A10,Students!$A$4:$A$1016,Students!$C$4:$C$1016)</f>
        <v>Vladimir</v>
      </c>
      <c r="C10" s="36" t="str">
        <f>LOOKUP($A10,Students!$A$4:$A$1016,Students!$D$4:$D$1016)</f>
        <v/>
      </c>
      <c r="D10" s="36" t="str">
        <f>LOOKUP($A10,Students!$A$4:$A$1016,Students!$E$4:$E$1016)</f>
        <v>Drozdenko, Sr.</v>
      </c>
      <c r="E10" s="36" t="str">
        <f>LOOKUP($A10,Students!$A$4:$A1010,Students!$F$4:$F$1016)</f>
        <v/>
      </c>
      <c r="F10" s="148" t="str">
        <f>Lookup($A10, Students!$A$4:$A$1016,Students!$X$4:$X$1016)</f>
        <v/>
      </c>
      <c r="G10" s="148" t="str">
        <f>Lookup($A10, Students!$A$4:$A$1016,Students!$Z$4:$Z$1016)</f>
        <v/>
      </c>
      <c r="H10" s="49"/>
      <c r="I10" t="str">
        <f t="shared" si="1"/>
        <v>Vladimir Drozdenko, Sr.</v>
      </c>
      <c r="J10" s="117" t="str">
        <f>Lookup($A10, Students!$A$4:$A$1016,Students!$K$4:$K$1016)</f>
        <v>Redmond</v>
      </c>
      <c r="K10" s="54" t="str">
        <f>Lookup($A10, Students!$A$4:$A$1016,Students!$H$4:$H1010)</f>
        <v>Dropped</v>
      </c>
      <c r="L10" s="54" t="str">
        <f>Lookup($A10, Students!$A$4:$A$1016,Students!$O$4:$O$1016)</f>
        <v>Adult</v>
      </c>
      <c r="M10" t="str">
        <f>Lookup($A10, Students!$A$4:$A$1016,Students!$N$4:$N$1016)</f>
        <v>2D</v>
      </c>
      <c r="N10" s="117" t="str">
        <f>Lookup($A10, Students!$A$4:$A$1016,Students!$M$4:$M$1016)</f>
        <v>1D</v>
      </c>
      <c r="O10" s="71">
        <f>Lookup($A10, Students!$A$4:$A$1016,Students!$P$4:$P$1016)</f>
        <v>26343</v>
      </c>
      <c r="P10" s="72">
        <f t="shared" si="2"/>
        <v>42917</v>
      </c>
      <c r="Q10">
        <f>Lookup($A10, Students!$A$4:$A$1016,Students!$Q$4:$Q$1016)</f>
        <v>45</v>
      </c>
      <c r="V10" s="71">
        <f>Lookup($A10, Students!$A$4:$A$1016,Students!$G$4:$G$1016)</f>
        <v>41204</v>
      </c>
    </row>
    <row r="11" hidden="1">
      <c r="A11" s="36">
        <v>10.0</v>
      </c>
      <c r="B11" s="36" t="str">
        <f>LOOKUP($A11,Students!$A$4:$A$1016,Students!$C$4:$C$1016)</f>
        <v>Todd</v>
      </c>
      <c r="C11" s="36" t="str">
        <f>LOOKUP($A11,Students!$A$4:$A$1016,Students!$D$4:$D$1016)</f>
        <v/>
      </c>
      <c r="D11" s="36" t="str">
        <f>LOOKUP($A11,Students!$A$4:$A$1016,Students!$E$4:$E$1016)</f>
        <v>Zupan</v>
      </c>
      <c r="E11" s="36" t="str">
        <f>LOOKUP($A11,Students!$A$4:$A1011,Students!$F$4:$F$1016)</f>
        <v/>
      </c>
      <c r="F11" s="148" t="str">
        <f>Lookup($A11, Students!$A$4:$A$1016,Students!$X$4:$X$1016)</f>
        <v/>
      </c>
      <c r="G11" s="148" t="str">
        <f>Lookup($A11, Students!$A$4:$A$1016,Students!$Z$4:$Z$1016)</f>
        <v/>
      </c>
      <c r="H11" s="49"/>
      <c r="I11" t="str">
        <f t="shared" si="1"/>
        <v>Todd Zupan</v>
      </c>
      <c r="J11" s="117" t="str">
        <f>Lookup($A11, Students!$A$4:$A$1016,Students!$K$4:$K$1016)</f>
        <v>Redmond</v>
      </c>
      <c r="K11" s="54" t="str">
        <f>Lookup($A11, Students!$A$4:$A$1016,Students!$H$4:$H1011)</f>
        <v>Inactive</v>
      </c>
      <c r="L11" s="54" t="str">
        <f>Lookup($A11, Students!$A$4:$A$1016,Students!$O$4:$O$1016)</f>
        <v>Adult</v>
      </c>
      <c r="M11" t="str">
        <f>Lookup($A11, Students!$A$4:$A$1016,Students!$N$4:$N$1016)</f>
        <v>3D</v>
      </c>
      <c r="N11" s="117" t="str">
        <f>Lookup($A11, Students!$A$4:$A$1016,Students!$M$4:$M$1016)</f>
        <v>2D</v>
      </c>
      <c r="O11" s="71">
        <f>Lookup($A11, Students!$A$4:$A$1016,Students!$P$4:$P$1016)</f>
        <v>29417</v>
      </c>
      <c r="P11" s="72">
        <f t="shared" si="2"/>
        <v>42917</v>
      </c>
      <c r="Q11">
        <f>Lookup($A11, Students!$A$4:$A$1016,Students!$Q$4:$Q$1016)</f>
        <v>36</v>
      </c>
      <c r="V11" s="71">
        <f>Lookup($A11, Students!$A$4:$A$1016,Students!$G$4:$G$1016)</f>
        <v>41199</v>
      </c>
    </row>
    <row r="12">
      <c r="A12" s="36">
        <v>11.0</v>
      </c>
      <c r="B12" s="36" t="str">
        <f>LOOKUP($A12,Students!$A$4:$A$1016,Students!$C$4:$C$1016)</f>
        <v>Volodymyr</v>
      </c>
      <c r="C12" s="36" t="str">
        <f>LOOKUP($A12,Students!$A$4:$A$1016,Students!$D$4:$D$1016)</f>
        <v/>
      </c>
      <c r="D12" s="36" t="str">
        <f>LOOKUP($A12,Students!$A$4:$A$1016,Students!$E$4:$E$1016)</f>
        <v>Derevyanyy</v>
      </c>
      <c r="E12" s="36" t="str">
        <f>LOOKUP($A12,Students!$A$4:$A1012,Students!$F$4:$F$1016)</f>
        <v>Vlad</v>
      </c>
      <c r="F12" s="148">
        <f>Lookup($A12, Students!$A$4:$A$1016,Students!$X$4:$X$1016)</f>
        <v>42172</v>
      </c>
      <c r="G12" s="148">
        <f>Lookup($A12, Students!$A$4:$A$1016,Students!$Z$4:$Z$1016)</f>
        <v>42172</v>
      </c>
      <c r="H12" s="49"/>
      <c r="I12" t="str">
        <f t="shared" si="1"/>
        <v>Volodymyr Derevyanyy</v>
      </c>
      <c r="J12" s="117" t="str">
        <f>Lookup($A12, Students!$A$4:$A$1016,Students!$K$4:$K$1016)</f>
        <v>Redmond</v>
      </c>
      <c r="K12" s="54" t="str">
        <f>Lookup($A12, Students!$A$4:$A$1016,Students!$H$4:$H1012)</f>
        <v>Active</v>
      </c>
      <c r="L12" s="54" t="str">
        <f>Lookup($A12, Students!$A$4:$A$1016,Students!$O$4:$O$1016)</f>
        <v>Instructor</v>
      </c>
      <c r="M12" t="str">
        <f>Lookup($A12, Students!$A$4:$A$1016,Students!$N$4:$N$1016)</f>
        <v>3D</v>
      </c>
      <c r="N12" s="117" t="str">
        <f>Lookup($A12, Students!$A$4:$A$1016,Students!$M$4:$M$1016)</f>
        <v>2D</v>
      </c>
      <c r="O12" s="71">
        <f>Lookup($A12, Students!$A$4:$A$1016,Students!$P$4:$P$1016)</f>
        <v>28595</v>
      </c>
      <c r="P12" s="72">
        <f t="shared" si="2"/>
        <v>42917</v>
      </c>
      <c r="Q12">
        <f>Lookup($A12, Students!$A$4:$A$1016,Students!$Q$4:$Q$1016)</f>
        <v>39</v>
      </c>
      <c r="V12" s="71">
        <f>Lookup($A12, Students!$A$4:$A$1016,Students!$G$4:$G$1016)</f>
        <v>39675</v>
      </c>
      <c r="AD12" s="91">
        <v>42172.0</v>
      </c>
      <c r="AE12" s="91">
        <v>42538.0</v>
      </c>
    </row>
    <row r="13" hidden="1">
      <c r="A13" s="36">
        <v>12.0</v>
      </c>
      <c r="B13" s="36" t="str">
        <f>LOOKUP($A13,Students!$A$4:$A$1016,Students!$C$4:$C$1016)</f>
        <v>Marina</v>
      </c>
      <c r="C13" s="36" t="str">
        <f>LOOKUP($A13,Students!$A$4:$A$1016,Students!$D$4:$D$1016)</f>
        <v/>
      </c>
      <c r="D13" s="36" t="str">
        <f>LOOKUP($A13,Students!$A$4:$A$1016,Students!$E$4:$E$1016)</f>
        <v>Obraztsova</v>
      </c>
      <c r="E13" s="36" t="str">
        <f>LOOKUP($A13,Students!$A$4:$A1013,Students!$F$4:$F$1016)</f>
        <v/>
      </c>
      <c r="F13" s="148">
        <f>Lookup($A13, Students!$A$4:$A$1016,Students!$X$4:$X$1016)</f>
        <v>42754</v>
      </c>
      <c r="G13" s="148" t="str">
        <f>Lookup($A13, Students!$A$4:$A$1016,Students!$Z$4:$Z$1016)</f>
        <v/>
      </c>
      <c r="H13" s="49"/>
      <c r="I13" t="str">
        <f t="shared" si="1"/>
        <v>Marina Obraztsova</v>
      </c>
      <c r="J13" s="117" t="str">
        <f>Lookup($A13, Students!$A$4:$A$1016,Students!$K$4:$K$1016)</f>
        <v>Redmond</v>
      </c>
      <c r="K13" s="54" t="str">
        <f>Lookup($A13, Students!$A$4:$A$1016,Students!$H$4:$H1013)</f>
        <v>Inactive</v>
      </c>
      <c r="L13" s="54" t="str">
        <f>Lookup($A13, Students!$A$4:$A$1016,Students!$O$4:$O$1016)</f>
        <v>Adult</v>
      </c>
      <c r="M13" s="117" t="str">
        <f>Lookup($A13, Students!$A$4:$A$1016,Students!$N$4:$N$1016)</f>
        <v>1D</v>
      </c>
      <c r="N13" t="str">
        <f>Lookup($A13, Students!$A$4:$A$1016,Students!$M$4:$M$1016)</f>
        <v>4S</v>
      </c>
      <c r="O13" s="71">
        <f>Lookup($A13, Students!$A$4:$A$1016,Students!$P$4:$P$1016)</f>
        <v>28766</v>
      </c>
      <c r="P13" s="72">
        <f t="shared" si="2"/>
        <v>42917</v>
      </c>
      <c r="Q13">
        <f>Lookup($A13, Students!$A$4:$A$1016,Students!$Q$4:$Q$1016)</f>
        <v>38</v>
      </c>
      <c r="V13" s="71">
        <f>Lookup($A13, Students!$A$4:$A$1016,Students!$G$4:$G$1016)</f>
        <v>42009</v>
      </c>
    </row>
    <row r="14">
      <c r="A14" s="36">
        <v>13.0</v>
      </c>
      <c r="B14" s="36" t="str">
        <f>LOOKUP($A14,Students!$A$4:$A$1016,Students!$C$4:$C$1016)</f>
        <v>Michael</v>
      </c>
      <c r="C14" s="36" t="str">
        <f>LOOKUP($A14,Students!$A$4:$A$1016,Students!$D$4:$D$1016)</f>
        <v/>
      </c>
      <c r="D14" s="36" t="str">
        <f>LOOKUP($A14,Students!$A$4:$A$1016,Students!$E$4:$E$1016)</f>
        <v>Reinhardt</v>
      </c>
      <c r="E14" s="36" t="str">
        <f>LOOKUP($A14,Students!$A$4:$A1014,Students!$F$4:$F$1016)</f>
        <v>Mike</v>
      </c>
      <c r="F14" s="153">
        <f>Lookup($A14, Students!$A$4:$A$1016,Students!$X$4:$X$1016)</f>
        <v>42707</v>
      </c>
      <c r="G14" s="148">
        <f>Lookup($A14, Students!$A$4:$A$1016,Students!$Z$4:$Z$1016)</f>
        <v>42707</v>
      </c>
      <c r="H14" s="49"/>
      <c r="I14" t="str">
        <f t="shared" si="1"/>
        <v>Michael Reinhardt</v>
      </c>
      <c r="J14" s="117" t="str">
        <f>Lookup($A14, Students!$A$4:$A$1016,Students!$K$4:$K$1016)</f>
        <v>Redmond</v>
      </c>
      <c r="K14" s="54" t="str">
        <f>Lookup($A14, Students!$A$4:$A$1016,Students!$H$4:$H1014)</f>
        <v>Active</v>
      </c>
      <c r="L14" s="54" t="str">
        <f>Lookup($A14, Students!$A$4:$A$1016,Students!$O$4:$O$1016)</f>
        <v>Instructor</v>
      </c>
      <c r="M14" t="str">
        <f>Lookup($A14, Students!$A$4:$A$1016,Students!$N$4:$N$1016)</f>
        <v>5D</v>
      </c>
      <c r="N14" t="str">
        <f>Lookup($A14, Students!$A$4:$A$1016,Students!$M$4:$M$1016)</f>
        <v>4D</v>
      </c>
      <c r="O14" s="71">
        <f>Lookup($A14, Students!$A$4:$A$1016,Students!$P$4:$P$1016)</f>
        <v>25946</v>
      </c>
      <c r="P14" s="72">
        <f t="shared" si="2"/>
        <v>42917</v>
      </c>
      <c r="Q14">
        <f>Lookup($A14, Students!$A$4:$A$1016,Students!$Q$4:$Q$1016)</f>
        <v>46</v>
      </c>
      <c r="V14" s="71">
        <f>Lookup($A14, Students!$A$4:$A$1016,Students!$G$4:$G$1016)</f>
        <v>36800</v>
      </c>
      <c r="AJ14" s="91">
        <v>42707.0</v>
      </c>
      <c r="AK14" s="91">
        <v>42707.0</v>
      </c>
    </row>
    <row r="15">
      <c r="A15" s="36">
        <v>14.0</v>
      </c>
      <c r="B15" s="36" t="str">
        <f>LOOKUP($A15,Students!$A$4:$A$1016,Students!$C$4:$C$1016)</f>
        <v>Justin</v>
      </c>
      <c r="C15" s="36" t="str">
        <f>LOOKUP($A15,Students!$A$4:$A$1016,Students!$D$4:$D$1016)</f>
        <v/>
      </c>
      <c r="D15" s="36" t="str">
        <f>LOOKUP($A15,Students!$A$4:$A$1016,Students!$E$4:$E$1016)</f>
        <v>Martin</v>
      </c>
      <c r="E15" s="36" t="str">
        <f>LOOKUP($A15,Students!$A$4:$A1015,Students!$F$4:$F$1016)</f>
        <v/>
      </c>
      <c r="F15" s="148">
        <f>Lookup($A15, Students!$A$4:$A$1016,Students!$X$4:$X$1016)</f>
        <v>40554</v>
      </c>
      <c r="G15" s="148">
        <f>Lookup($A15, Students!$A$4:$A$1016,Students!$Z$4:$Z$1016)</f>
        <v>40909</v>
      </c>
      <c r="H15" s="49"/>
      <c r="I15" t="str">
        <f t="shared" si="1"/>
        <v>Justin Martin</v>
      </c>
      <c r="J15" s="117" t="str">
        <f>Lookup($A15, Students!$A$4:$A$1016,Students!$K$4:$K$1016)</f>
        <v>Redmond</v>
      </c>
      <c r="K15" s="54" t="str">
        <f>Lookup($A15, Students!$A$4:$A$1016,Students!$H$4:$H1015)</f>
        <v>Active</v>
      </c>
      <c r="L15" s="54" t="str">
        <f>Lookup($A15, Students!$A$4:$A$1016,Students!$O$4:$O$1016)</f>
        <v>Instructor</v>
      </c>
      <c r="M15" t="str">
        <f>Lookup($A15, Students!$A$4:$A$1016,Students!$N$4:$N$1016)</f>
        <v>4D</v>
      </c>
      <c r="N15" s="117" t="str">
        <f>Lookup($A15, Students!$A$4:$A$1016,Students!$M$4:$M$1016)</f>
        <v>3D</v>
      </c>
      <c r="O15" s="71">
        <f>Lookup($A15, Students!$A$4:$A$1016,Students!$P$4:$P$1016)</f>
        <v>27406</v>
      </c>
      <c r="P15" s="72">
        <f t="shared" si="2"/>
        <v>42917</v>
      </c>
      <c r="Q15">
        <f>Lookup($A15, Students!$A$4:$A$1016,Students!$Q$4:$Q$1016)</f>
        <v>42</v>
      </c>
      <c r="V15" s="71">
        <f>Lookup($A15, Students!$A$4:$A$1016,Students!$G$4:$G$1016)</f>
        <v>36070</v>
      </c>
      <c r="AG15" s="91">
        <v>40544.0</v>
      </c>
      <c r="AH15" s="91">
        <v>40909.0</v>
      </c>
    </row>
    <row r="16" hidden="1">
      <c r="A16" s="36">
        <v>15.0</v>
      </c>
      <c r="B16" s="36" t="str">
        <f>LOOKUP($A16,Students!$A$4:$A$1016,Students!$C$4:$C$1016)</f>
        <v>Ahmed</v>
      </c>
      <c r="C16" s="36" t="str">
        <f>LOOKUP($A16,Students!$A$4:$A$1016,Students!$D$4:$D$1016)</f>
        <v/>
      </c>
      <c r="D16" s="36" t="str">
        <f>LOOKUP($A16,Students!$A$4:$A$1016,Students!$E$4:$E$1016)</f>
        <v>Elabbasy</v>
      </c>
      <c r="E16" s="36" t="str">
        <f>LOOKUP($A16,Students!$A$4:$A1016,Students!$F$4:$F$1016)</f>
        <v/>
      </c>
      <c r="F16" s="148">
        <f>Lookup($A16, Students!$A$4:$A$1016,Students!$X$4:$X$1016)</f>
        <v>42495</v>
      </c>
      <c r="G16" s="148" t="str">
        <f>Lookup($A16, Students!$A$4:$A$1016,Students!$Z$4:$Z$1016)</f>
        <v/>
      </c>
      <c r="H16" s="49"/>
      <c r="I16" t="str">
        <f t="shared" si="1"/>
        <v>Ahmed Elabbasy</v>
      </c>
      <c r="J16" s="117" t="str">
        <f>Lookup($A16, Students!$A$4:$A$1016,Students!$K$4:$K$1016)</f>
        <v>Redmond</v>
      </c>
      <c r="K16" s="54" t="str">
        <f>Lookup($A16, Students!$A$4:$A$1016,Students!$H$4:$H1016)</f>
        <v>Active</v>
      </c>
      <c r="L16" s="54" t="str">
        <f>Lookup($A16, Students!$A$4:$A$1016,Students!$O$4:$O$1016)</f>
        <v>Adult</v>
      </c>
      <c r="M16" s="117" t="str">
        <f>Lookup($A16, Students!$A$4:$A$1016,Students!$N$4:$N$1016)</f>
        <v>1D</v>
      </c>
      <c r="N16" t="str">
        <f>Lookup($A16, Students!$A$4:$A$1016,Students!$M$4:$M$1016)</f>
        <v>5S</v>
      </c>
      <c r="O16" s="71">
        <f>Lookup($A16, Students!$A$4:$A$1016,Students!$P$4:$P$1016)</f>
        <v>32958</v>
      </c>
      <c r="P16" s="72">
        <f t="shared" si="2"/>
        <v>42917</v>
      </c>
      <c r="Q16">
        <f>Lookup($A16, Students!$A$4:$A$1016,Students!$Q$4:$Q$1016)</f>
        <v>27</v>
      </c>
      <c r="V16" s="71">
        <f>Lookup($A16, Students!$A$4:$A$1016,Students!$G$4:$G$1016)</f>
        <v>41676</v>
      </c>
    </row>
    <row r="17">
      <c r="A17" s="36">
        <v>16.0</v>
      </c>
      <c r="B17" s="36" t="str">
        <f>LOOKUP($A17,Students!$A$4:$A$1016,Students!$C$4:$C$1016)</f>
        <v>Rowin</v>
      </c>
      <c r="C17" s="36" t="str">
        <f>LOOKUP($A17,Students!$A$4:$A$1016,Students!$D$4:$D$1016)</f>
        <v/>
      </c>
      <c r="D17" s="36" t="str">
        <f>LOOKUP($A17,Students!$A$4:$A$1016,Students!$E$4:$E$1016)</f>
        <v>Andruscavage</v>
      </c>
      <c r="E17" s="36" t="str">
        <f>LOOKUP($A17,Students!$A$4:$A1017,Students!$F$4:$F$1016)</f>
        <v/>
      </c>
      <c r="F17" s="148">
        <f>Lookup($A17, Students!$A$4:$A$1016,Students!$X$4:$X$1016)</f>
        <v>42691</v>
      </c>
      <c r="G17" s="148" t="str">
        <f>Lookup($A17, Students!$A$4:$A$1016,Students!$Z$4:$Z$1016)</f>
        <v/>
      </c>
      <c r="H17" s="49"/>
      <c r="I17" t="str">
        <f t="shared" si="1"/>
        <v>Rowin Andruscavage</v>
      </c>
      <c r="J17" s="117" t="str">
        <f>Lookup($A17, Students!$A$4:$A$1016,Students!$K$4:$K$1016)</f>
        <v>Redmond</v>
      </c>
      <c r="K17" s="54" t="str">
        <f>Lookup($A17, Students!$A$4:$A$1016,Students!$H$4:$H1017)</f>
        <v>Active</v>
      </c>
      <c r="L17" s="54" t="str">
        <f>Lookup($A17, Students!$A$4:$A$1016,Students!$O$4:$O$1016)</f>
        <v>Adult</v>
      </c>
      <c r="M17" t="str">
        <f>Lookup($A17, Students!$A$4:$A$1016,Students!$N$4:$N$1016)</f>
        <v>2D</v>
      </c>
      <c r="N17" t="str">
        <f>Lookup($A17, Students!$A$4:$A$1016,Students!$M$4:$M$1016)</f>
        <v>1D</v>
      </c>
      <c r="O17" s="71">
        <f>Lookup($A17, Students!$A$4:$A$1016,Students!$P$4:$P$1016)</f>
        <v>28759</v>
      </c>
      <c r="P17" s="72">
        <f t="shared" si="2"/>
        <v>42917</v>
      </c>
      <c r="Q17">
        <f>Lookup($A17, Students!$A$4:$A$1016,Students!$Q$4:$Q$1016)</f>
        <v>38</v>
      </c>
      <c r="V17" s="71">
        <f>Lookup($A17, Students!$A$4:$A$1016,Students!$G$4:$G$1016)</f>
        <v>40978</v>
      </c>
      <c r="AC17" s="91">
        <v>42691.0</v>
      </c>
    </row>
    <row r="18">
      <c r="A18" s="36">
        <v>17.0</v>
      </c>
      <c r="B18" s="36" t="str">
        <f>LOOKUP($A18,Students!$A$4:$A$1016,Students!$C$4:$C$1016)</f>
        <v>Shirley</v>
      </c>
      <c r="C18" s="36" t="str">
        <f>LOOKUP($A18,Students!$A$4:$A$1016,Students!$D$4:$D$1016)</f>
        <v/>
      </c>
      <c r="D18" s="36" t="str">
        <f>LOOKUP($A18,Students!$A$4:$A$1016,Students!$E$4:$E$1016)</f>
        <v>Woodward</v>
      </c>
      <c r="E18" s="36" t="str">
        <f>LOOKUP($A18,Students!$A$4:$A1018,Students!$F$4:$F$1016)</f>
        <v/>
      </c>
      <c r="F18" s="148">
        <f>Lookup($A18, Students!$A$4:$A$1016,Students!$X$4:$X$1016)</f>
        <v>40787</v>
      </c>
      <c r="G18" s="148">
        <f>Lookup($A18, Students!$A$4:$A$1016,Students!$Z$4:$Z$1016)</f>
        <v>41275</v>
      </c>
      <c r="H18" s="49"/>
      <c r="I18" t="str">
        <f t="shared" si="1"/>
        <v>Shirley Woodward</v>
      </c>
      <c r="J18" s="117" t="str">
        <f>Lookup($A18, Students!$A$4:$A$1016,Students!$K$4:$K$1016)</f>
        <v>Redmond</v>
      </c>
      <c r="K18" s="54" t="str">
        <f>Lookup($A18, Students!$A$4:$A$1016,Students!$H$4:$H1018)</f>
        <v>Active</v>
      </c>
      <c r="L18" s="54" t="str">
        <f>Lookup($A18, Students!$A$4:$A$1016,Students!$O$4:$O$1016)</f>
        <v>Instructor</v>
      </c>
      <c r="M18" t="str">
        <f>Lookup($A18, Students!$A$4:$A$1016,Students!$N$4:$N$1016)</f>
        <v>3D</v>
      </c>
      <c r="N18" s="117" t="str">
        <f>Lookup($A18, Students!$A$4:$A$1016,Students!$M$4:$M$1016)</f>
        <v>2D</v>
      </c>
      <c r="O18" s="71">
        <f>Lookup($A18, Students!$A$4:$A$1016,Students!$P$4:$P$1016)</f>
        <v>15796</v>
      </c>
      <c r="P18" s="72">
        <f t="shared" si="2"/>
        <v>42917</v>
      </c>
      <c r="Q18">
        <f>Lookup($A18, Students!$A$4:$A$1016,Students!$Q$4:$Q$1016)</f>
        <v>74</v>
      </c>
      <c r="V18" s="71">
        <f>Lookup($A18, Students!$A$4:$A$1016,Students!$G$4:$G$1016)</f>
        <v>39326</v>
      </c>
      <c r="AE18" s="91">
        <v>40787.0</v>
      </c>
      <c r="AF18" s="91">
        <v>41275.0</v>
      </c>
    </row>
    <row r="19">
      <c r="A19" s="36">
        <v>18.0</v>
      </c>
      <c r="B19" s="36" t="str">
        <f>LOOKUP($A19,Students!$A$4:$A$1016,Students!$C$4:$C$1016)</f>
        <v>Jonathan</v>
      </c>
      <c r="C19" s="36" t="str">
        <f>LOOKUP($A19,Students!$A$4:$A$1016,Students!$D$4:$D$1016)</f>
        <v/>
      </c>
      <c r="D19" s="36" t="str">
        <f>LOOKUP($A19,Students!$A$4:$A$1016,Students!$E$4:$E$1016)</f>
        <v>Criddle</v>
      </c>
      <c r="E19" s="36" t="str">
        <f>LOOKUP($A19,Students!$A$4:$A1019,Students!$F$4:$F$1016)</f>
        <v>Jon</v>
      </c>
      <c r="F19" s="148">
        <f>Lookup($A19, Students!$A$4:$A$1016,Students!$X$4:$X$1016)</f>
        <v>41523</v>
      </c>
      <c r="G19" s="148">
        <f>Lookup($A19, Students!$A$4:$A$1016,Students!$Z$4:$Z$1016)</f>
        <v>40179</v>
      </c>
      <c r="H19" s="49"/>
      <c r="I19" t="str">
        <f t="shared" si="1"/>
        <v>Jonathan Criddle</v>
      </c>
      <c r="J19" s="101" t="str">
        <f>Lookup($A19, Students!$A$4:$A$1016,Students!$K$4:$K$1016)</f>
        <v>Kirkland</v>
      </c>
      <c r="K19" s="54" t="str">
        <f>Lookup($A19, Students!$A$4:$A$1016,Students!$H$4:$H1019)</f>
        <v>Active</v>
      </c>
      <c r="L19" s="54" t="str">
        <f>Lookup($A19, Students!$A$4:$A$1016,Students!$O$4:$O$1016)</f>
        <v>Instructor</v>
      </c>
      <c r="M19" t="str">
        <f>Lookup($A19, Students!$A$4:$A$1016,Students!$N$4:$N$1016)</f>
        <v>4D</v>
      </c>
      <c r="N19" s="101" t="str">
        <f>Lookup($A19, Students!$A$4:$A$1016,Students!$M$4:$M$1016)</f>
        <v>3D</v>
      </c>
      <c r="O19" s="71">
        <f>Lookup($A19, Students!$A$4:$A$1016,Students!$P$4:$P$1016)</f>
        <v>20240</v>
      </c>
      <c r="P19" s="72">
        <f t="shared" si="2"/>
        <v>42917</v>
      </c>
      <c r="Q19">
        <f>Lookup($A19, Students!$A$4:$A$1016,Students!$Q$4:$Q$1016)</f>
        <v>62</v>
      </c>
      <c r="V19" s="71">
        <f>Lookup($A19, Students!$A$4:$A$1016,Students!$G$4:$G$1016)</f>
        <v>38200</v>
      </c>
      <c r="AF19" s="91">
        <v>40179.0</v>
      </c>
      <c r="AG19" s="91">
        <v>41523.0</v>
      </c>
    </row>
    <row r="20">
      <c r="A20" s="36">
        <v>19.0</v>
      </c>
      <c r="B20" s="36" t="str">
        <f>LOOKUP($A20,Students!$A$4:$A$1016,Students!$C$4:$C$1016)</f>
        <v>Michelle</v>
      </c>
      <c r="C20" s="36" t="str">
        <f>LOOKUP($A20,Students!$A$4:$A$1016,Students!$D$4:$D$1016)</f>
        <v/>
      </c>
      <c r="D20" s="36" t="str">
        <f>LOOKUP($A20,Students!$A$4:$A$1016,Students!$E$4:$E$1016)</f>
        <v>Judy</v>
      </c>
      <c r="E20" s="36" t="str">
        <f>LOOKUP($A20,Students!$A$4:$A1020,Students!$F$4:$F$1016)</f>
        <v/>
      </c>
      <c r="F20" s="148">
        <f>Lookup($A20, Students!$A$4:$A$1016,Students!$X$4:$X$1016)</f>
        <v>41489</v>
      </c>
      <c r="G20" s="148">
        <f>Lookup($A20, Students!$A$4:$A$1016,Students!$Z$4:$Z$1016)</f>
        <v>41305</v>
      </c>
      <c r="H20" s="49"/>
      <c r="I20" t="str">
        <f t="shared" si="1"/>
        <v>Michelle Judy</v>
      </c>
      <c r="J20" s="101" t="str">
        <f>Lookup($A20, Students!$A$4:$A$1016,Students!$K$4:$K$1016)</f>
        <v>Kirkland</v>
      </c>
      <c r="K20" s="54" t="str">
        <f>Lookup($A20, Students!$A$4:$A$1016,Students!$H$4:$H1020)</f>
        <v>Active</v>
      </c>
      <c r="L20" s="54" t="str">
        <f>Lookup($A20, Students!$A$4:$A$1016,Students!$O$4:$O$1016)</f>
        <v>Instructor</v>
      </c>
      <c r="M20" t="str">
        <f>Lookup($A20, Students!$A$4:$A$1016,Students!$N$4:$N$1016)</f>
        <v>3D</v>
      </c>
      <c r="N20" s="101" t="str">
        <f>Lookup($A20, Students!$A$4:$A$1016,Students!$M$4:$M$1016)</f>
        <v>2D</v>
      </c>
      <c r="O20" s="71">
        <f>Lookup($A20, Students!$A$4:$A$1016,Students!$P$4:$P$1016)</f>
        <v>29232</v>
      </c>
      <c r="P20" s="72">
        <f t="shared" si="2"/>
        <v>42917</v>
      </c>
      <c r="Q20">
        <f>Lookup($A20, Students!$A$4:$A$1016,Students!$Q$4:$Q$1016)</f>
        <v>37</v>
      </c>
      <c r="V20" s="71">
        <f>Lookup($A20, Students!$A$4:$A$1016,Students!$G$4:$G$1016)</f>
        <v>40238</v>
      </c>
      <c r="AE20" s="91">
        <v>41489.0</v>
      </c>
      <c r="AF20" s="91">
        <v>41305.0</v>
      </c>
    </row>
    <row r="21" hidden="1">
      <c r="A21" s="36">
        <v>20.0</v>
      </c>
      <c r="B21" s="36" t="str">
        <f>LOOKUP($A21,Students!$A$4:$A$1016,Students!$C$4:$C$1016)</f>
        <v>Erin</v>
      </c>
      <c r="C21" s="36" t="str">
        <f>LOOKUP($A21,Students!$A$4:$A$1016,Students!$D$4:$D$1016)</f>
        <v/>
      </c>
      <c r="D21" s="36" t="str">
        <f>LOOKUP($A21,Students!$A$4:$A$1016,Students!$E$4:$E$1016)</f>
        <v>Kipper</v>
      </c>
      <c r="E21" s="36" t="str">
        <f>LOOKUP($A21,Students!$A$4:$A1021,Students!$F$4:$F$1016)</f>
        <v/>
      </c>
      <c r="F21" s="148">
        <f>Lookup($A21, Students!$A$4:$A$1016,Students!$X$4:$X$1016)</f>
        <v>42600</v>
      </c>
      <c r="G21" s="148" t="str">
        <f>Lookup($A21, Students!$A$4:$A$1016,Students!$Z$4:$Z$1016)</f>
        <v/>
      </c>
      <c r="H21" s="49"/>
      <c r="I21" t="str">
        <f t="shared" si="1"/>
        <v>Erin Kipper</v>
      </c>
      <c r="J21" s="101" t="str">
        <f>Lookup($A21, Students!$A$4:$A$1016,Students!$K$4:$K$1016)</f>
        <v>Kirkland</v>
      </c>
      <c r="K21" s="54" t="str">
        <f>Lookup($A21, Students!$A$4:$A$1016,Students!$H$4:$H1021)</f>
        <v>Dropped</v>
      </c>
      <c r="L21" s="54" t="str">
        <f>Lookup($A21, Students!$A$4:$A$1016,Students!$O$4:$O$1016)</f>
        <v>Adult</v>
      </c>
      <c r="M21" t="str">
        <f>Lookup($A21, Students!$A$4:$A$1016,Students!$N$4:$N$1016)</f>
        <v>1D</v>
      </c>
      <c r="N21" t="str">
        <f>Lookup($A21, Students!$A$4:$A$1016,Students!$M$4:$M$1016)</f>
        <v>2S</v>
      </c>
      <c r="O21" s="71">
        <f>Lookup($A21, Students!$A$4:$A$1016,Students!$P$4:$P$1016)</f>
        <v>33275</v>
      </c>
      <c r="P21" s="72">
        <f t="shared" si="2"/>
        <v>42917</v>
      </c>
      <c r="Q21">
        <f>Lookup($A21, Students!$A$4:$A$1016,Students!$Q$4:$Q$1016)</f>
        <v>26</v>
      </c>
      <c r="V21" s="71">
        <f>Lookup($A21, Students!$A$4:$A$1016,Students!$G$4:$G$1016)</f>
        <v>42249</v>
      </c>
    </row>
    <row r="22" hidden="1">
      <c r="A22" s="36">
        <v>21.0</v>
      </c>
      <c r="B22" s="36" t="str">
        <f>LOOKUP($A22,Students!$A$4:$A$1016,Students!$C$4:$C$1016)</f>
        <v>John</v>
      </c>
      <c r="C22" s="36" t="str">
        <f>LOOKUP($A22,Students!$A$4:$A$1016,Students!$D$4:$D$1016)</f>
        <v>Edwin</v>
      </c>
      <c r="D22" s="36" t="str">
        <f>LOOKUP($A22,Students!$A$4:$A$1016,Students!$E$4:$E$1016)</f>
        <v>Judy</v>
      </c>
      <c r="E22" s="36" t="str">
        <f>LOOKUP($A22,Students!$A$4:$A1022,Students!$F$4:$F$1016)</f>
        <v/>
      </c>
      <c r="F22" s="148">
        <f>Lookup($A22, Students!$A$4:$A$1016,Students!$X$4:$X$1016)</f>
        <v>42759</v>
      </c>
      <c r="G22" s="148" t="str">
        <f>Lookup($A22, Students!$A$4:$A$1016,Students!$Z$4:$Z$1016)</f>
        <v/>
      </c>
      <c r="H22" s="49"/>
      <c r="I22" t="str">
        <f t="shared" si="1"/>
        <v>John Judy</v>
      </c>
      <c r="J22" t="str">
        <f>Lookup($A22, Students!$A$4:$A$1016,Students!$K$4:$K$1016)</f>
        <v>Kirkland</v>
      </c>
      <c r="K22" s="54" t="str">
        <f>Lookup($A22, Students!$A$4:$A$1016,Students!$H$4:$H1022)</f>
        <v>Active</v>
      </c>
      <c r="L22" s="54" t="str">
        <f>Lookup($A22, Students!$A$4:$A$1016,Students!$O$4:$O$1016)</f>
        <v>Adult</v>
      </c>
      <c r="M22" s="117" t="str">
        <f>Lookup($A22, Students!$A$4:$A$1016,Students!$N$4:$N$1016)</f>
        <v>1D</v>
      </c>
      <c r="N22" t="str">
        <f>Lookup($A22, Students!$A$4:$A$1016,Students!$M$4:$M$1016)</f>
        <v>1S</v>
      </c>
      <c r="O22" s="71">
        <f>Lookup($A22, Students!$A$4:$A$1016,Students!$P$4:$P$1016)</f>
        <v>16358</v>
      </c>
      <c r="P22" s="72">
        <f t="shared" si="2"/>
        <v>42917</v>
      </c>
      <c r="Q22">
        <f>Lookup($A22, Students!$A$4:$A$1016,Students!$Q$4:$Q$1016)</f>
        <v>72</v>
      </c>
      <c r="V22" s="71">
        <f>Lookup($A22, Students!$A$4:$A$1016,Students!$G$4:$G$1016)</f>
        <v>42513</v>
      </c>
    </row>
    <row r="23" hidden="1">
      <c r="A23" s="36">
        <v>22.0</v>
      </c>
      <c r="B23" s="36" t="str">
        <f>LOOKUP($A23,Students!$A$4:$A$1016,Students!$C$4:$C$1016)</f>
        <v>Jeffery</v>
      </c>
      <c r="C23" s="36" t="str">
        <f>LOOKUP($A23,Students!$A$4:$A$1016,Students!$D$4:$D$1016)</f>
        <v/>
      </c>
      <c r="D23" s="36" t="str">
        <f>LOOKUP($A23,Students!$A$4:$A$1016,Students!$E$4:$E$1016)</f>
        <v>Myhre</v>
      </c>
      <c r="E23" s="36" t="str">
        <f>LOOKUP($A23,Students!$A$4:$A1023,Students!$F$4:$F$1016)</f>
        <v/>
      </c>
      <c r="F23" s="148">
        <f>Lookup($A23, Students!$A$4:$A$1016,Students!$X$4:$X$1016)</f>
        <v>41814</v>
      </c>
      <c r="G23" s="148" t="str">
        <f>Lookup($A23, Students!$A$4:$A$1016,Students!$Z$4:$Z$1016)</f>
        <v/>
      </c>
      <c r="H23" s="49"/>
      <c r="I23" t="str">
        <f t="shared" si="1"/>
        <v>Jeffery Myhre</v>
      </c>
      <c r="J23" s="101" t="str">
        <f>Lookup($A23, Students!$A$4:$A$1016,Students!$K$4:$K$1016)</f>
        <v>Kirkland</v>
      </c>
      <c r="K23" s="54" t="str">
        <f>Lookup($A23, Students!$A$4:$A$1016,Students!$H$4:$H1023)</f>
        <v>Dropped</v>
      </c>
      <c r="L23" s="54" t="str">
        <f>Lookup($A23, Students!$A$4:$A$1016,Students!$O$4:$O$1016)</f>
        <v>Junior</v>
      </c>
      <c r="M23" t="str">
        <f>Lookup($A23, Students!$A$4:$A$1016,Students!$N$4:$N$1016)</f>
        <v>2D</v>
      </c>
      <c r="N23" t="str">
        <f>Lookup($A23, Students!$A$4:$A$1016,Students!$M$4:$M$1016)</f>
        <v>1D</v>
      </c>
      <c r="O23" s="71">
        <f>Lookup($A23, Students!$A$4:$A$1016,Students!$P$4:$P$1016)</f>
        <v>39030</v>
      </c>
      <c r="P23" s="72">
        <f t="shared" si="2"/>
        <v>42917</v>
      </c>
      <c r="Q23">
        <f>Lookup($A23, Students!$A$4:$A$1016,Students!$Q$4:$Q$1016)</f>
        <v>10</v>
      </c>
      <c r="V23" s="71">
        <f>Lookup($A23, Students!$A$4:$A$1016,Students!$G$4:$G$1016)</f>
        <v>41264</v>
      </c>
    </row>
    <row r="24" hidden="1">
      <c r="A24" s="36">
        <v>23.0</v>
      </c>
      <c r="B24" s="36" t="str">
        <f>LOOKUP($A24,Students!$A$4:$A$1016,Students!$C$4:$C$1016)</f>
        <v>Kamal</v>
      </c>
      <c r="C24" s="36" t="str">
        <f>LOOKUP($A24,Students!$A$4:$A$1016,Students!$D$4:$D$1016)</f>
        <v/>
      </c>
      <c r="D24" s="36" t="str">
        <f>LOOKUP($A24,Students!$A$4:$A$1016,Students!$E$4:$E$1016)</f>
        <v>Sharif</v>
      </c>
      <c r="E24" s="36" t="str">
        <f>LOOKUP($A24,Students!$A$4:$A1024,Students!$F$4:$F$1016)</f>
        <v/>
      </c>
      <c r="F24" s="148" t="str">
        <f>Lookup($A24, Students!$A$4:$A$1016,Students!$X$4:$X$1016)</f>
        <v/>
      </c>
      <c r="G24" s="148" t="str">
        <f>Lookup($A24, Students!$A$4:$A$1016,Students!$Z$4:$Z$1016)</f>
        <v/>
      </c>
      <c r="H24" s="49"/>
      <c r="I24" t="str">
        <f t="shared" si="1"/>
        <v>Kamal Sharif</v>
      </c>
      <c r="J24" s="101" t="str">
        <f>Lookup($A24, Students!$A$4:$A$1016,Students!$K$4:$K$1016)</f>
        <v>Kirkland</v>
      </c>
      <c r="K24" s="54" t="str">
        <f>Lookup($A24, Students!$A$4:$A$1016,Students!$H$4:$H1024)</f>
        <v>Dropped</v>
      </c>
      <c r="L24" s="54" t="str">
        <f>Lookup($A24, Students!$A$4:$A$1016,Students!$O$4:$O$1016)</f>
        <v>Junior</v>
      </c>
      <c r="M24" s="117" t="str">
        <f>Lookup($A24, Students!$A$4:$A$1016,Students!$N$4:$N$1016)</f>
        <v>1D</v>
      </c>
      <c r="N24" t="str">
        <f>Lookup($A24, Students!$A$4:$A$1016,Students!$M$4:$M$1016)</f>
        <v>2S</v>
      </c>
      <c r="O24" s="71">
        <f>Lookup($A24, Students!$A$4:$A$1016,Students!$P$4:$P$1016)</f>
        <v>37501</v>
      </c>
      <c r="P24" s="72">
        <f t="shared" si="2"/>
        <v>42917</v>
      </c>
      <c r="Q24">
        <f>Lookup($A24, Students!$A$4:$A$1016,Students!$Q$4:$Q$1016)</f>
        <v>14</v>
      </c>
      <c r="V24" s="71">
        <f>Lookup($A24, Students!$A$4:$A$1016,Students!$G$4:$G$1016)</f>
        <v>42375</v>
      </c>
    </row>
    <row r="25" hidden="1">
      <c r="A25" s="36">
        <v>24.0</v>
      </c>
      <c r="B25" s="36" t="str">
        <f>LOOKUP($A25,Students!$A$4:$A$1016,Students!$C$4:$C$1016)</f>
        <v>Keyza</v>
      </c>
      <c r="C25" s="36" t="str">
        <f>LOOKUP($A25,Students!$A$4:$A$1016,Students!$D$4:$D$1016)</f>
        <v/>
      </c>
      <c r="D25" s="36" t="str">
        <f>LOOKUP($A25,Students!$A$4:$A$1016,Students!$E$4:$E$1016)</f>
        <v>Warsame</v>
      </c>
      <c r="E25" s="36" t="str">
        <f>LOOKUP($A25,Students!$A$4:$A1025,Students!$F$4:$F$1016)</f>
        <v/>
      </c>
      <c r="F25" s="148" t="str">
        <f>Lookup($A25, Students!$A$4:$A$1016,Students!$X$4:$X$1016)</f>
        <v/>
      </c>
      <c r="G25" s="148" t="str">
        <f>Lookup($A25, Students!$A$4:$A$1016,Students!$Z$4:$Z$1016)</f>
        <v/>
      </c>
      <c r="H25" s="49"/>
      <c r="I25" t="str">
        <f t="shared" si="1"/>
        <v>Keyza Warsame</v>
      </c>
      <c r="J25" s="101" t="str">
        <f>Lookup($A25, Students!$A$4:$A$1016,Students!$K$4:$K$1016)</f>
        <v>Kirkland</v>
      </c>
      <c r="K25" s="54" t="str">
        <f>Lookup($A25, Students!$A$4:$A$1016,Students!$H$4:$H1025)</f>
        <v>Dropped</v>
      </c>
      <c r="L25" s="54" t="str">
        <f>Lookup($A25, Students!$A$4:$A$1016,Students!$O$4:$O$1016)</f>
        <v>Junior</v>
      </c>
      <c r="M25" s="117" t="str">
        <f>Lookup($A25, Students!$A$4:$A$1016,Students!$N$4:$N$1016)</f>
        <v>1D</v>
      </c>
      <c r="N25" t="str">
        <f>Lookup($A25, Students!$A$4:$A$1016,Students!$M$4:$M$1016)</f>
        <v>2S</v>
      </c>
      <c r="O25" s="71">
        <f>Lookup($A25, Students!$A$4:$A$1016,Students!$P$4:$P$1016)</f>
        <v>37095</v>
      </c>
      <c r="P25" s="72">
        <f t="shared" si="2"/>
        <v>42917</v>
      </c>
      <c r="Q25">
        <f>Lookup($A25, Students!$A$4:$A$1016,Students!$Q$4:$Q$1016)</f>
        <v>15</v>
      </c>
      <c r="V25" s="71">
        <f>Lookup($A25, Students!$A$4:$A$1016,Students!$G$4:$G$1016)</f>
        <v>42375</v>
      </c>
    </row>
    <row r="26" hidden="1">
      <c r="A26" s="36">
        <v>25.0</v>
      </c>
      <c r="B26" s="36" t="str">
        <f>LOOKUP($A26,Students!$A$4:$A$1016,Students!$C$4:$C$1016)</f>
        <v>Shreyaan</v>
      </c>
      <c r="C26" s="36" t="str">
        <f>LOOKUP($A26,Students!$A$4:$A$1016,Students!$D$4:$D$1016)</f>
        <v/>
      </c>
      <c r="D26" s="36" t="str">
        <f>LOOKUP($A26,Students!$A$4:$A$1016,Students!$E$4:$E$1016)</f>
        <v>Pathak</v>
      </c>
      <c r="E26" s="36" t="str">
        <f>LOOKUP($A26,Students!$A$4:$A1026,Students!$F$4:$F$1016)</f>
        <v/>
      </c>
      <c r="F26" s="148">
        <f>Lookup($A26, Students!$A$4:$A$1016,Students!$X$4:$X$1016)</f>
        <v>42873</v>
      </c>
      <c r="G26" s="148" t="str">
        <f>Lookup($A26, Students!$A$4:$A$1016,Students!$Z$4:$Z$1016)</f>
        <v/>
      </c>
      <c r="H26" s="49"/>
      <c r="I26" t="str">
        <f t="shared" si="1"/>
        <v>Shreyaan Pathak</v>
      </c>
      <c r="J26" s="101" t="str">
        <f>Lookup($A26, Students!$A$4:$A$1016,Students!$K$4:$K$1016)</f>
        <v>Kirkland</v>
      </c>
      <c r="K26" s="54" t="str">
        <f>Lookup($A26, Students!$A$4:$A$1016,Students!$H$4:$H1026)</f>
        <v>Active</v>
      </c>
      <c r="L26" s="54" t="str">
        <f>Lookup($A26, Students!$A$4:$A$1016,Students!$O$4:$O$1016)</f>
        <v>Child</v>
      </c>
      <c r="M26" s="117" t="str">
        <f>Lookup($A26, Students!$A$4:$A$1016,Students!$N$4:$N$1016)</f>
        <v>1D</v>
      </c>
      <c r="N26" t="str">
        <f>Lookup($A26, Students!$A$4:$A$1016,Students!$M$4:$M$1016)</f>
        <v>4S</v>
      </c>
      <c r="O26" s="71">
        <f>Lookup($A26, Students!$A$4:$A$1016,Students!$P$4:$P$1016)</f>
        <v>38618</v>
      </c>
      <c r="P26" s="72">
        <f t="shared" si="2"/>
        <v>42917</v>
      </c>
      <c r="Q26">
        <f>Lookup($A26, Students!$A$4:$A$1016,Students!$Q$4:$Q$1016)</f>
        <v>11</v>
      </c>
      <c r="V26" s="71">
        <f>Lookup($A26, Students!$A$4:$A$1016,Students!$G$4:$G$1016)</f>
        <v>42403</v>
      </c>
    </row>
    <row r="27">
      <c r="A27" s="36">
        <v>26.0</v>
      </c>
      <c r="B27" s="36" t="str">
        <f>LOOKUP($A27,Students!$A$4:$A$1016,Students!$C$4:$C$1016)</f>
        <v>Susan</v>
      </c>
      <c r="C27" s="36" t="str">
        <f>LOOKUP($A27,Students!$A$4:$A$1016,Students!$D$4:$D$1016)</f>
        <v/>
      </c>
      <c r="D27" s="36" t="str">
        <f>LOOKUP($A27,Students!$A$4:$A$1016,Students!$E$4:$E$1016)</f>
        <v>Campbell</v>
      </c>
      <c r="E27" s="36" t="str">
        <f>LOOKUP($A27,Students!$A$4:$A1027,Students!$F$4:$F$1016)</f>
        <v/>
      </c>
      <c r="F27" s="36" t="str">
        <f>Lookup($A27, Students!$A$4:$A$1016,Students!$X$4:$X$1016)</f>
        <v>unknown</v>
      </c>
      <c r="G27" s="148">
        <f>Lookup($A27, Students!$A$4:$A$1016,Students!$Z$4:$Z$1016)</f>
        <v>40179</v>
      </c>
      <c r="H27" s="49"/>
      <c r="I27" t="str">
        <f t="shared" si="1"/>
        <v>Susan Campbell</v>
      </c>
      <c r="J27" s="117" t="str">
        <f>Lookup($A27, Students!$A$4:$A$1016,Students!$K$4:$K$1016)</f>
        <v>Redmond</v>
      </c>
      <c r="K27" s="54" t="str">
        <f>Lookup($A27, Students!$A$4:$A$1016,Students!$H$4:$H1027)</f>
        <v>Active</v>
      </c>
      <c r="L27" s="54" t="str">
        <f>Lookup($A27, Students!$A$4:$A$1016,Students!$O$4:$O$1016)</f>
        <v>Instructor</v>
      </c>
      <c r="M27" t="str">
        <f>Lookup($A27, Students!$A$4:$A$1016,Students!$N$4:$N$1016)</f>
        <v>4D</v>
      </c>
      <c r="N27" s="117" t="str">
        <f>Lookup($A27, Students!$A$4:$A$1016,Students!$M$4:$M$1016)</f>
        <v>3D</v>
      </c>
      <c r="O27" s="71">
        <f>Lookup($A27, Students!$A$4:$A$1016,Students!$P$4:$P$1016)</f>
        <v>21345</v>
      </c>
      <c r="P27" s="72">
        <f t="shared" si="2"/>
        <v>42917</v>
      </c>
      <c r="Q27">
        <f>Lookup($A27, Students!$A$4:$A$1016,Students!$Q$4:$Q$1016)</f>
        <v>59</v>
      </c>
      <c r="V27" s="71" t="str">
        <f>Lookup($A27, Students!$A$4:$A$1016,Students!$G$4:$G$1016)</f>
        <v/>
      </c>
      <c r="AF27" s="91">
        <v>40179.0</v>
      </c>
    </row>
    <row r="28">
      <c r="A28" s="36">
        <v>27.0</v>
      </c>
      <c r="B28" s="36" t="str">
        <f>LOOKUP($A28,Students!$A$4:$A$1016,Students!$C$4:$C$1016)</f>
        <v>Chris</v>
      </c>
      <c r="C28" s="36" t="str">
        <f>LOOKUP($A28,Students!$A$4:$A$1016,Students!$D$4:$D$1016)</f>
        <v/>
      </c>
      <c r="D28" s="36" t="str">
        <f>LOOKUP($A28,Students!$A$4:$A$1016,Students!$E$4:$E$1016)</f>
        <v>Woodward</v>
      </c>
      <c r="E28" s="36" t="str">
        <f>LOOKUP($A28,Students!$A$4:$A1028,Students!$F$4:$F$1016)</f>
        <v/>
      </c>
      <c r="F28" s="148">
        <f>Lookup($A28, Students!$A$4:$A$1016,Students!$X$4:$X$1016)</f>
        <v>40544</v>
      </c>
      <c r="G28" s="148">
        <f>Lookup($A28, Students!$A$4:$A$1016,Students!$Z$4:$Z$1016)</f>
        <v>39904</v>
      </c>
      <c r="H28" s="49"/>
      <c r="I28" t="str">
        <f t="shared" si="1"/>
        <v>Chris Woodward</v>
      </c>
      <c r="J28" t="str">
        <f>Lookup($A28, Students!$A$4:$A$1016,Students!$K$4:$K$1016)</f>
        <v>Kirkland</v>
      </c>
      <c r="K28" s="54" t="str">
        <f>Lookup($A28, Students!$A$4:$A$1016,Students!$H$4:$H1028)</f>
        <v>Active</v>
      </c>
      <c r="L28" s="54" t="str">
        <f>Lookup($A28, Students!$A$4:$A$1016,Students!$O$4:$O$1016)</f>
        <v>Instructor</v>
      </c>
      <c r="M28" t="str">
        <f>Lookup($A28, Students!$A$4:$A$1016,Students!$N$4:$N$1016)</f>
        <v>4D</v>
      </c>
      <c r="N28" t="str">
        <f>Lookup($A28, Students!$A$4:$A$1016,Students!$M$4:$M$1016)</f>
        <v>3D</v>
      </c>
      <c r="O28" s="71">
        <f>Lookup($A28, Students!$A$4:$A$1016,Students!$P$4:$P$1016)</f>
        <v>25146</v>
      </c>
      <c r="P28" s="72">
        <f t="shared" si="2"/>
        <v>42917</v>
      </c>
      <c r="Q28">
        <f>Lookup($A28, Students!$A$4:$A$1016,Students!$Q$4:$Q$1016)</f>
        <v>48</v>
      </c>
      <c r="V28" s="71" t="str">
        <f>Lookup($A28, Students!$A$4:$A$1016,Students!$G$4:$G$1016)</f>
        <v/>
      </c>
      <c r="AF28" s="91">
        <v>39904.0</v>
      </c>
      <c r="AG28" s="91">
        <v>40544.0</v>
      </c>
    </row>
    <row r="29">
      <c r="A29" s="36">
        <v>28.0</v>
      </c>
      <c r="B29" s="36" t="str">
        <f>LOOKUP($A29,Students!$A$4:$A$1016,Students!$C$4:$C$1016)</f>
        <v>Derek</v>
      </c>
      <c r="C29" s="36" t="str">
        <f>LOOKUP($A29,Students!$A$4:$A$1016,Students!$D$4:$D$1016)</f>
        <v/>
      </c>
      <c r="D29" s="36" t="str">
        <f>LOOKUP($A29,Students!$A$4:$A$1016,Students!$E$4:$E$1016)</f>
        <v>Haynes</v>
      </c>
      <c r="E29" s="36" t="str">
        <f>LOOKUP($A29,Students!$A$4:$A1029,Students!$F$4:$F$1016)</f>
        <v/>
      </c>
      <c r="F29" s="148">
        <f>Lookup($A29, Students!$A$4:$A$1016,Students!$X$4:$X$1016)</f>
        <v>40603</v>
      </c>
      <c r="G29" s="148">
        <f>Lookup($A29, Students!$A$4:$A$1016,Students!$Z$4:$Z$1016)</f>
        <v>40554</v>
      </c>
      <c r="H29" s="49"/>
      <c r="I29" t="str">
        <f t="shared" si="1"/>
        <v>Derek Haynes</v>
      </c>
      <c r="J29" s="101" t="str">
        <f>Lookup($A29, Students!$A$4:$A$1016,Students!$K$4:$K$1016)</f>
        <v>Issaquah</v>
      </c>
      <c r="K29" s="54" t="str">
        <f>Lookup($A29, Students!$A$4:$A$1016,Students!$H$4:$H1029)</f>
        <v>Active</v>
      </c>
      <c r="L29" s="54" t="str">
        <f>Lookup($A29, Students!$A$4:$A$1016,Students!$O$4:$O$1016)</f>
        <v>Instructor</v>
      </c>
      <c r="M29" t="str">
        <f>Lookup($A29, Students!$A$4:$A$1016,Students!$N$4:$N$1016)</f>
        <v>3D</v>
      </c>
      <c r="N29" s="101" t="str">
        <f>Lookup($A29, Students!$A$4:$A$1016,Students!$M$4:$M$1016)</f>
        <v>2D</v>
      </c>
      <c r="O29" s="71">
        <f>Lookup($A29, Students!$A$4:$A$1016,Students!$P$4:$P$1016)</f>
        <v>22210</v>
      </c>
      <c r="P29" s="72">
        <f t="shared" si="2"/>
        <v>42917</v>
      </c>
      <c r="Q29">
        <f>Lookup($A29, Students!$A$4:$A$1016,Students!$Q$4:$Q$1016)</f>
        <v>56</v>
      </c>
      <c r="V29" s="71">
        <f>Lookup($A29, Students!$A$4:$A$1016,Students!$G$4:$G$1016)</f>
        <v>39873</v>
      </c>
    </row>
    <row r="30">
      <c r="A30" s="36">
        <v>29.0</v>
      </c>
      <c r="B30" s="36" t="str">
        <f>LOOKUP($A30,Students!$A$4:$A$1016,Students!$C$4:$C$1016)</f>
        <v>Jarred</v>
      </c>
      <c r="C30" s="36" t="str">
        <f>LOOKUP($A30,Students!$A$4:$A$1016,Students!$D$4:$D$1016)</f>
        <v/>
      </c>
      <c r="D30" s="36" t="str">
        <f>LOOKUP($A30,Students!$A$4:$A$1016,Students!$E$4:$E$1016)</f>
        <v>Palm</v>
      </c>
      <c r="E30" s="36" t="str">
        <f>LOOKUP($A30,Students!$A$4:$A1030,Students!$F$4:$F$1016)</f>
        <v/>
      </c>
      <c r="F30" s="148">
        <f>Lookup($A30, Students!$A$4:$A$1016,Students!$X$4:$X$1016)</f>
        <v>41640</v>
      </c>
      <c r="G30" s="148">
        <f>Lookup($A30, Students!$A$4:$A$1016,Students!$Z$4:$Z$1016)</f>
        <v>41275</v>
      </c>
      <c r="H30" s="49"/>
      <c r="I30" t="str">
        <f t="shared" si="1"/>
        <v>Jarred Palm</v>
      </c>
      <c r="J30" s="101" t="str">
        <f>Lookup($A30, Students!$A$4:$A$1016,Students!$K$4:$K$1016)</f>
        <v>Issaquah</v>
      </c>
      <c r="K30" s="54" t="str">
        <f>Lookup($A30, Students!$A$4:$A$1016,Students!$H$4:$H1030)</f>
        <v>Active</v>
      </c>
      <c r="L30" s="54" t="str">
        <f>Lookup($A30, Students!$A$4:$A$1016,Students!$O$4:$O$1016)</f>
        <v>Instructor</v>
      </c>
      <c r="M30" t="str">
        <f>Lookup($A30, Students!$A$4:$A$1016,Students!$N$4:$N$1016)</f>
        <v>3D</v>
      </c>
      <c r="N30" t="str">
        <f>Lookup($A30, Students!$A$4:$A$1016,Students!$M$4:$M$1016)</f>
        <v>2D</v>
      </c>
      <c r="O30" s="71">
        <f>Lookup($A30, Students!$A$4:$A$1016,Students!$P$4:$P$1016)</f>
        <v>31855</v>
      </c>
      <c r="P30" s="72">
        <f t="shared" si="2"/>
        <v>42917</v>
      </c>
      <c r="Q30">
        <f>Lookup($A30, Students!$A$4:$A$1016,Students!$Q$4:$Q$1016)</f>
        <v>30</v>
      </c>
      <c r="V30" s="71">
        <f>Lookup($A30, Students!$A$4:$A$1016,Students!$G$4:$G$1016)</f>
        <v>40308</v>
      </c>
      <c r="AE30" s="91">
        <v>41640.0</v>
      </c>
      <c r="AF30" s="91">
        <v>41275.0</v>
      </c>
    </row>
    <row r="31" hidden="1">
      <c r="A31" s="36">
        <v>30.0</v>
      </c>
      <c r="B31" s="36" t="str">
        <f>LOOKUP($A31,Students!$A$4:$A$1016,Students!$C$4:$C$1016)</f>
        <v>Phil</v>
      </c>
      <c r="C31" s="36" t="str">
        <f>LOOKUP($A31,Students!$A$4:$A$1016,Students!$D$4:$D$1016)</f>
        <v/>
      </c>
      <c r="D31" s="36" t="str">
        <f>LOOKUP($A31,Students!$A$4:$A$1016,Students!$E$4:$E$1016)</f>
        <v>Grate</v>
      </c>
      <c r="E31" s="36" t="str">
        <f>LOOKUP($A31,Students!$A$4:$A1031,Students!$F$4:$F$1016)</f>
        <v/>
      </c>
      <c r="F31" s="148">
        <f>Lookup($A31, Students!$A$4:$A$1016,Students!$X$4:$X$1016)</f>
        <v>42607</v>
      </c>
      <c r="G31" s="148" t="str">
        <f>Lookup($A31, Students!$A$4:$A$1016,Students!$Z$4:$Z$1016)</f>
        <v/>
      </c>
      <c r="H31" s="49"/>
      <c r="I31" t="str">
        <f t="shared" si="1"/>
        <v>Phil Grate</v>
      </c>
      <c r="J31" s="101" t="str">
        <f>Lookup($A31, Students!$A$4:$A$1016,Students!$K$4:$K$1016)</f>
        <v>Issaquah</v>
      </c>
      <c r="K31" s="54" t="str">
        <f>Lookup($A31, Students!$A$4:$A$1016,Students!$H$4:$H1031)</f>
        <v>Active</v>
      </c>
      <c r="L31" s="54" t="str">
        <f>Lookup($A31, Students!$A$4:$A$1016,Students!$O$4:$O$1016)</f>
        <v>Adult</v>
      </c>
      <c r="M31" s="117" t="str">
        <f>Lookup($A31, Students!$A$4:$A$1016,Students!$N$4:$N$1016)</f>
        <v>1D</v>
      </c>
      <c r="N31" t="str">
        <f>Lookup($A31, Students!$A$4:$A$1016,Students!$M$4:$M$1016)</f>
        <v>6S</v>
      </c>
      <c r="O31" s="71">
        <f>Lookup($A31, Students!$A$4:$A$1016,Students!$P$4:$P$1016)</f>
        <v>20749</v>
      </c>
      <c r="P31" s="72">
        <f t="shared" si="2"/>
        <v>42917</v>
      </c>
      <c r="Q31">
        <f>Lookup($A31, Students!$A$4:$A$1016,Students!$Q$4:$Q$1016)</f>
        <v>60</v>
      </c>
      <c r="V31" s="71">
        <f>Lookup($A31, Students!$A$4:$A$1016,Students!$G$4:$G$1016)</f>
        <v>41487</v>
      </c>
    </row>
    <row r="32" hidden="1">
      <c r="A32" s="36">
        <v>31.0</v>
      </c>
      <c r="B32" s="36" t="str">
        <f>LOOKUP($A32,Students!$A$4:$A$1016,Students!$C$4:$C$1016)</f>
        <v>Iliyas</v>
      </c>
      <c r="C32" s="36" t="str">
        <f>LOOKUP($A32,Students!$A$4:$A$1016,Students!$D$4:$D$1016)</f>
        <v/>
      </c>
      <c r="D32" s="36" t="str">
        <f>LOOKUP($A32,Students!$A$4:$A$1016,Students!$E$4:$E$1016)</f>
        <v>Mohamed</v>
      </c>
      <c r="E32" s="36" t="str">
        <f>LOOKUP($A32,Students!$A$4:$A1032,Students!$F$4:$F$1016)</f>
        <v/>
      </c>
      <c r="F32" s="148">
        <f>Lookup($A32, Students!$A$4:$A$1016,Students!$X$4:$X$1016)</f>
        <v>42846</v>
      </c>
      <c r="G32" s="148" t="str">
        <f>Lookup($A32, Students!$A$4:$A$1016,Students!$Z$4:$Z$1016)</f>
        <v/>
      </c>
      <c r="H32" s="49"/>
      <c r="I32" t="str">
        <f t="shared" si="1"/>
        <v>Iliyas Mohamed</v>
      </c>
      <c r="J32" t="str">
        <f>Lookup($A32, Students!$A$4:$A$1016,Students!$K$4:$K$1016)</f>
        <v>Issaquah</v>
      </c>
      <c r="K32" s="54" t="str">
        <f>Lookup($A32, Students!$A$4:$A$1016,Students!$H$4:$H1032)</f>
        <v>Active</v>
      </c>
      <c r="L32" s="54" t="str">
        <f>Lookup($A32, Students!$A$4:$A$1016,Students!$O$4:$O$1016)</f>
        <v>Adult</v>
      </c>
      <c r="M32" s="117" t="str">
        <f>Lookup($A32, Students!$A$4:$A$1016,Students!$N$4:$N$1016)</f>
        <v>1D</v>
      </c>
      <c r="N32" t="str">
        <f>Lookup($A32, Students!$A$4:$A$1016,Students!$M$4:$M$1016)</f>
        <v>3S</v>
      </c>
      <c r="O32" s="71">
        <f>Lookup($A32, Students!$A$4:$A$1016,Students!$P$4:$P$1016)</f>
        <v>26417</v>
      </c>
      <c r="P32" s="72">
        <f t="shared" si="2"/>
        <v>42917</v>
      </c>
      <c r="Q32">
        <f>Lookup($A32, Students!$A$4:$A$1016,Students!$Q$4:$Q$1016)</f>
        <v>45</v>
      </c>
      <c r="V32" s="71">
        <f>Lookup($A32, Students!$A$4:$A$1016,Students!$G$4:$G$1016)</f>
        <v>42401</v>
      </c>
    </row>
    <row r="33" hidden="1">
      <c r="A33" s="36">
        <v>32.0</v>
      </c>
      <c r="B33" s="36" t="str">
        <f>LOOKUP($A33,Students!$A$4:$A$1016,Students!$C$4:$C$1016)</f>
        <v>Veronica</v>
      </c>
      <c r="C33" s="36" t="str">
        <f>LOOKUP($A33,Students!$A$4:$A$1016,Students!$D$4:$D$1016)</f>
        <v/>
      </c>
      <c r="D33" s="36" t="str">
        <f>LOOKUP($A33,Students!$A$4:$A$1016,Students!$E$4:$E$1016)</f>
        <v>D'souza</v>
      </c>
      <c r="E33" s="36" t="str">
        <f>LOOKUP($A33,Students!$A$4:$A1033,Students!$F$4:$F$1016)</f>
        <v/>
      </c>
      <c r="F33" s="148">
        <f>Lookup($A33, Students!$A$4:$A$1016,Students!$X$4:$X$1016)</f>
        <v>42846</v>
      </c>
      <c r="G33" s="148" t="str">
        <f>Lookup($A33, Students!$A$4:$A$1016,Students!$Z$4:$Z$1016)</f>
        <v/>
      </c>
      <c r="H33" s="49"/>
      <c r="I33" t="str">
        <f t="shared" si="1"/>
        <v>Veronica D'souza</v>
      </c>
      <c r="J33" t="str">
        <f>Lookup($A33, Students!$A$4:$A$1016,Students!$K$4:$K$1016)</f>
        <v>Issaquah</v>
      </c>
      <c r="K33" s="54" t="str">
        <f>Lookup($A33, Students!$A$4:$A$1016,Students!$H$4:$H1033)</f>
        <v>Active</v>
      </c>
      <c r="L33" s="54" t="str">
        <f>Lookup($A33, Students!$A$4:$A$1016,Students!$O$4:$O$1016)</f>
        <v>Adult</v>
      </c>
      <c r="M33" s="117" t="str">
        <f>Lookup($A33, Students!$A$4:$A$1016,Students!$N$4:$N$1016)</f>
        <v>1D</v>
      </c>
      <c r="N33" t="str">
        <f>Lookup($A33, Students!$A$4:$A$1016,Students!$M$4:$M$1016)</f>
        <v>3S</v>
      </c>
      <c r="O33" s="71">
        <f>Lookup($A33, Students!$A$4:$A$1016,Students!$P$4:$P$1016)</f>
        <v>27219</v>
      </c>
      <c r="P33" s="72">
        <f t="shared" si="2"/>
        <v>42917</v>
      </c>
      <c r="Q33">
        <f>Lookup($A33, Students!$A$4:$A$1016,Students!$Q$4:$Q$1016)</f>
        <v>42</v>
      </c>
      <c r="V33" s="71">
        <f>Lookup($A33, Students!$A$4:$A$1016,Students!$G$4:$G$1016)</f>
        <v>42370</v>
      </c>
    </row>
    <row r="34" hidden="1">
      <c r="A34" s="36">
        <v>33.0</v>
      </c>
      <c r="B34" s="36" t="str">
        <f>LOOKUP($A34,Students!$A$4:$A$1016,Students!$C$4:$C$1016)</f>
        <v>Armaan</v>
      </c>
      <c r="C34" s="36" t="str">
        <f>LOOKUP($A34,Students!$A$4:$A$1016,Students!$D$4:$D$1016)</f>
        <v/>
      </c>
      <c r="D34" s="36" t="str">
        <f>LOOKUP($A34,Students!$A$4:$A$1016,Students!$E$4:$E$1016)</f>
        <v>Jhaveri</v>
      </c>
      <c r="E34" s="36" t="str">
        <f>LOOKUP($A34,Students!$A$4:$A1034,Students!$F$4:$F$1016)</f>
        <v/>
      </c>
      <c r="F34" s="148" t="str">
        <f>Lookup($A34, Students!$A$4:$A$1016,Students!$X$4:$X$1016)</f>
        <v/>
      </c>
      <c r="G34" s="148" t="str">
        <f>Lookup($A34, Students!$A$4:$A$1016,Students!$Z$4:$Z$1016)</f>
        <v/>
      </c>
      <c r="H34" s="49"/>
      <c r="I34" t="str">
        <f t="shared" si="1"/>
        <v>Armaan Jhaveri</v>
      </c>
      <c r="J34" s="101" t="str">
        <f>Lookup($A34, Students!$A$4:$A$1016,Students!$K$4:$K$1016)</f>
        <v>Issaquah</v>
      </c>
      <c r="K34" s="54" t="str">
        <f>Lookup($A34, Students!$A$4:$A$1016,Students!$H$4:$H1034)</f>
        <v>Active</v>
      </c>
      <c r="L34" s="54" t="str">
        <f>Lookup($A34, Students!$A$4:$A$1016,Students!$O$4:$O$1016)</f>
        <v>Child</v>
      </c>
      <c r="M34" s="117" t="str">
        <f>Lookup($A34, Students!$A$4:$A$1016,Students!$N$4:$N$1016)</f>
        <v>1D</v>
      </c>
      <c r="N34" t="str">
        <f>Lookup($A34, Students!$A$4:$A$1016,Students!$M$4:$M$1016)</f>
        <v>3S</v>
      </c>
      <c r="O34" s="71">
        <f>Lookup($A34, Students!$A$4:$A$1016,Students!$P$4:$P$1016)</f>
        <v>39748</v>
      </c>
      <c r="P34" s="72">
        <f t="shared" si="2"/>
        <v>42917</v>
      </c>
      <c r="Q34">
        <f>Lookup($A34, Students!$A$4:$A$1016,Students!$Q$4:$Q$1016)</f>
        <v>8</v>
      </c>
      <c r="V34" s="71">
        <f>Lookup($A34, Students!$A$4:$A$1016,Students!$G$4:$G$1016)</f>
        <v>42309</v>
      </c>
    </row>
    <row r="35" hidden="1">
      <c r="A35" s="36">
        <v>34.0</v>
      </c>
      <c r="B35" s="36" t="str">
        <f>LOOKUP($A35,Students!$A$4:$A$1016,Students!$C$4:$C$1016)</f>
        <v>Nicholas</v>
      </c>
      <c r="C35" s="36" t="str">
        <f>LOOKUP($A35,Students!$A$4:$A$1016,Students!$D$4:$D$1016)</f>
        <v/>
      </c>
      <c r="D35" s="36" t="str">
        <f>LOOKUP($A35,Students!$A$4:$A$1016,Students!$E$4:$E$1016)</f>
        <v>Lengyel</v>
      </c>
      <c r="E35" s="36" t="str">
        <f>LOOKUP($A35,Students!$A$4:$A1035,Students!$F$4:$F$1016)</f>
        <v/>
      </c>
      <c r="F35" s="148" t="str">
        <f>Lookup($A35, Students!$A$4:$A$1016,Students!$X$4:$X$1016)</f>
        <v/>
      </c>
      <c r="G35" s="148" t="str">
        <f>Lookup($A35, Students!$A$4:$A$1016,Students!$Z$4:$Z$1016)</f>
        <v/>
      </c>
      <c r="H35" s="49"/>
      <c r="I35" t="str">
        <f t="shared" si="1"/>
        <v>Nicholas Lengyel</v>
      </c>
      <c r="J35" t="str">
        <f>Lookup($A35, Students!$A$4:$A$1016,Students!$K$4:$K$1016)</f>
        <v>Issaquah</v>
      </c>
      <c r="K35" s="54" t="str">
        <f>Lookup($A35, Students!$A$4:$A$1016,Students!$H$4:$H1035)</f>
        <v>Dropped</v>
      </c>
      <c r="L35" s="54" t="str">
        <f>Lookup($A35, Students!$A$4:$A$1016,Students!$O$4:$O$1016)</f>
        <v>Junior</v>
      </c>
      <c r="M35" s="117" t="str">
        <f>Lookup($A35, Students!$A$4:$A$1016,Students!$N$4:$N$1016)</f>
        <v>1D</v>
      </c>
      <c r="N35" t="str">
        <f>Lookup($A35, Students!$A$4:$A$1016,Students!$M$4:$M$1016)</f>
        <v>2S</v>
      </c>
      <c r="O35" s="71">
        <f>Lookup($A35, Students!$A$4:$A$1016,Students!$P$4:$P$1016)</f>
        <v>38471</v>
      </c>
      <c r="P35" s="72">
        <f t="shared" si="2"/>
        <v>42917</v>
      </c>
      <c r="Q35">
        <f>Lookup($A35, Students!$A$4:$A$1016,Students!$Q$4:$Q$1016)</f>
        <v>12</v>
      </c>
      <c r="V35" s="71">
        <f>Lookup($A35, Students!$A$4:$A$1016,Students!$G$4:$G$1016)</f>
        <v>42430</v>
      </c>
    </row>
    <row r="36">
      <c r="A36" s="36">
        <v>35.0</v>
      </c>
      <c r="B36" s="36" t="str">
        <f>LOOKUP($A36,Students!$A$4:$A$1016,Students!$C$4:$C$1016)</f>
        <v>Benjamin</v>
      </c>
      <c r="C36" s="36" t="str">
        <f>LOOKUP($A36,Students!$A$4:$A$1016,Students!$D$4:$D$1016)</f>
        <v/>
      </c>
      <c r="D36" s="36" t="str">
        <f>LOOKUP($A36,Students!$A$4:$A$1016,Students!$E$4:$E$1016)</f>
        <v>Reese</v>
      </c>
      <c r="E36" s="36" t="str">
        <f>LOOKUP($A36,Students!$A$4:$A1036,Students!$F$4:$F$1016)</f>
        <v/>
      </c>
      <c r="F36" s="148">
        <f>Lookup($A36, Students!$A$4:$A$1016,Students!$X$4:$X$1016)</f>
        <v>42873</v>
      </c>
      <c r="G36" s="148" t="str">
        <f>Lookup($A36, Students!$A$4:$A$1016,Students!$Z$4:$Z$1016)</f>
        <v/>
      </c>
      <c r="H36" s="49"/>
      <c r="I36" t="str">
        <f t="shared" si="1"/>
        <v>Benjamin Reese</v>
      </c>
      <c r="J36" s="101" t="str">
        <f>Lookup($A36, Students!$A$4:$A$1016,Students!$K$4:$K$1016)</f>
        <v>Kirkland</v>
      </c>
      <c r="K36" s="54" t="str">
        <f>Lookup($A36, Students!$A$4:$A$1016,Students!$H$4:$H1036)</f>
        <v>Active</v>
      </c>
      <c r="L36" s="54" t="str">
        <f>Lookup($A36, Students!$A$4:$A$1016,Students!$O$4:$O$1016)</f>
        <v>Junior</v>
      </c>
      <c r="M36" t="str">
        <f>Lookup($A36, Students!$A$4:$A$1016,Students!$N$4:$N$1016)</f>
        <v>2D</v>
      </c>
      <c r="N36" t="str">
        <f>Lookup($A36, Students!$A$4:$A$1016,Students!$M$4:$M$1016)</f>
        <v>1D</v>
      </c>
      <c r="O36" s="71">
        <f>Lookup($A36, Students!$A$4:$A$1016,Students!$P$4:$P$1016)</f>
        <v>39446</v>
      </c>
      <c r="P36" s="72">
        <f t="shared" si="2"/>
        <v>42917</v>
      </c>
      <c r="Q36">
        <f>Lookup($A36, Students!$A$4:$A$1016,Students!$Q$4:$Q$1016)</f>
        <v>9</v>
      </c>
      <c r="V36" s="71">
        <f>Lookup($A36, Students!$A$4:$A$1016,Students!$G$4:$G$1016)</f>
        <v>41297</v>
      </c>
      <c r="AC36" s="91">
        <v>42873.0</v>
      </c>
    </row>
    <row r="37" hidden="1">
      <c r="A37" s="36">
        <v>36.0</v>
      </c>
      <c r="B37" s="36" t="str">
        <f>LOOKUP($A37,Students!$A$4:$A$1016,Students!$C$4:$C$1016)</f>
        <v>Oliver</v>
      </c>
      <c r="C37" s="36" t="str">
        <f>LOOKUP($A37,Students!$A$4:$A$1016,Students!$D$4:$D$1016)</f>
        <v/>
      </c>
      <c r="D37" s="36" t="str">
        <f>LOOKUP($A37,Students!$A$4:$A$1016,Students!$E$4:$E$1016)</f>
        <v>Reese</v>
      </c>
      <c r="E37" s="36" t="str">
        <f>LOOKUP($A37,Students!$A$4:$A1037,Students!$F$4:$F$1016)</f>
        <v/>
      </c>
      <c r="F37" s="148">
        <f>Lookup($A37, Students!$A$4:$A$1016,Students!$X$4:$X$1016)</f>
        <v>42084</v>
      </c>
      <c r="G37" s="148" t="str">
        <f>Lookup($A37, Students!$A$4:$A$1016,Students!$Z$4:$Z$1016)</f>
        <v/>
      </c>
      <c r="H37" s="49"/>
      <c r="I37" t="str">
        <f t="shared" si="1"/>
        <v>Oliver Reese</v>
      </c>
      <c r="J37" s="101" t="str">
        <f>Lookup($A37, Students!$A$4:$A$1016,Students!$K$4:$K$1016)</f>
        <v>Kirkland</v>
      </c>
      <c r="K37" s="54" t="str">
        <f>Lookup($A37, Students!$A$4:$A$1016,Students!$H$4:$H1037)</f>
        <v>Active</v>
      </c>
      <c r="L37" s="54" t="str">
        <f>Lookup($A37, Students!$A$4:$A$1016,Students!$O$4:$O$1016)</f>
        <v>Junior</v>
      </c>
      <c r="M37" s="117" t="str">
        <f>Lookup($A37, Students!$A$4:$A$1016,Students!$N$4:$N$1016)</f>
        <v>1D</v>
      </c>
      <c r="N37" t="str">
        <f>Lookup($A37, Students!$A$4:$A$1016,Students!$M$4:$M$1016)</f>
        <v>6S</v>
      </c>
      <c r="O37" s="71">
        <f>Lookup($A37, Students!$A$4:$A$1016,Students!$P$4:$P$1016)</f>
        <v>37842</v>
      </c>
      <c r="P37" s="72">
        <f t="shared" si="2"/>
        <v>42917</v>
      </c>
      <c r="Q37">
        <f>Lookup($A37, Students!$A$4:$A$1016,Students!$Q$4:$Q$1016)</f>
        <v>13</v>
      </c>
      <c r="V37" s="71">
        <f>Lookup($A37, Students!$A$4:$A$1016,Students!$G$4:$G$1016)</f>
        <v>41297</v>
      </c>
    </row>
    <row r="38">
      <c r="A38" s="36">
        <v>37.0</v>
      </c>
      <c r="B38" s="36" t="str">
        <f>LOOKUP($A38,Students!$A$4:$A$1016,Students!$C$4:$C$1016)</f>
        <v>Aleksandr</v>
      </c>
      <c r="C38" s="36" t="str">
        <f>LOOKUP($A38,Students!$A$4:$A$1016,Students!$D$4:$D$1016)</f>
        <v/>
      </c>
      <c r="D38" s="36" t="str">
        <f>LOOKUP($A38,Students!$A$4:$A$1016,Students!$E$4:$E$1016)</f>
        <v>Savin</v>
      </c>
      <c r="E38" s="36" t="str">
        <f>LOOKUP($A38,Students!$A$4:$A1038,Students!$F$4:$F$1016)</f>
        <v/>
      </c>
      <c r="F38" s="148">
        <f>Lookup($A38, Students!$A$4:$A$1016,Students!$X$4:$X$1016)</f>
        <v>41894</v>
      </c>
      <c r="G38" s="148">
        <f>Lookup($A38, Students!$A$4:$A$1016,Students!$Z$4:$Z$1016)</f>
        <v>41949</v>
      </c>
      <c r="H38" s="49"/>
      <c r="I38" t="str">
        <f t="shared" si="1"/>
        <v>Aleksandr Savin</v>
      </c>
      <c r="J38" s="117" t="str">
        <f>Lookup($A38, Students!$A$4:$A$1016,Students!$K$4:$K$1016)</f>
        <v>Redmond</v>
      </c>
      <c r="K38" s="54" t="str">
        <f>Lookup($A38, Students!$A$4:$A$1016,Students!$H$4:$H1038)</f>
        <v>Active</v>
      </c>
      <c r="L38" s="54" t="str">
        <f>Lookup($A38, Students!$A$4:$A$1016,Students!$O$4:$O$1016)</f>
        <v>Instructor</v>
      </c>
      <c r="M38" t="str">
        <f>Lookup($A38, Students!$A$4:$A$1016,Students!$N$4:$N$1016)</f>
        <v>3D</v>
      </c>
      <c r="N38" s="117" t="str">
        <f>Lookup($A38, Students!$A$4:$A$1016,Students!$M$4:$M$1016)</f>
        <v>2D</v>
      </c>
      <c r="O38" s="71">
        <f>Lookup($A38, Students!$A$4:$A$1016,Students!$P$4:$P$1016)</f>
        <v>24478</v>
      </c>
      <c r="P38" s="72">
        <f t="shared" si="2"/>
        <v>42917</v>
      </c>
      <c r="Q38">
        <f>Lookup($A38, Students!$A$4:$A$1016,Students!$Q$4:$Q$1016)</f>
        <v>50</v>
      </c>
      <c r="V38" s="71" t="str">
        <f>Lookup($A38, Students!$A$4:$A$1016,Students!$G$4:$G$1016)</f>
        <v/>
      </c>
      <c r="AE38" s="91">
        <v>41894.0</v>
      </c>
      <c r="AF38" s="91">
        <v>41949.0</v>
      </c>
    </row>
    <row r="39" hidden="1">
      <c r="A39" s="36">
        <v>38.0</v>
      </c>
      <c r="B39" s="36" t="str">
        <f>LOOKUP($A39,Students!$A$4:$A$1016,Students!$C$4:$C$1016)</f>
        <v>Vincent</v>
      </c>
      <c r="C39" s="36" t="str">
        <f>LOOKUP($A39,Students!$A$4:$A$1016,Students!$D$4:$D$1016)</f>
        <v/>
      </c>
      <c r="D39" s="36" t="str">
        <f>LOOKUP($A39,Students!$A$4:$A$1016,Students!$E$4:$E$1016)</f>
        <v>Bahnesen</v>
      </c>
      <c r="E39" s="36" t="str">
        <f>LOOKUP($A39,Students!$A$4:$A1039,Students!$F$4:$F$1016)</f>
        <v/>
      </c>
      <c r="F39" s="148">
        <f>Lookup($A39, Students!$A$4:$A$1016,Students!$X$4:$X$1016)</f>
        <v>42755</v>
      </c>
      <c r="G39" s="148" t="str">
        <f>Lookup($A39, Students!$A$4:$A$1016,Students!$Z$4:$Z$1016)</f>
        <v/>
      </c>
      <c r="H39" s="49"/>
      <c r="I39" t="str">
        <f t="shared" si="1"/>
        <v>Vincent Bahnesen</v>
      </c>
      <c r="J39" s="101" t="str">
        <f>Lookup($A39, Students!$A$4:$A$1016,Students!$K$4:$K$1016)</f>
        <v>Kirkland</v>
      </c>
      <c r="K39" s="54" t="str">
        <f>Lookup($A39, Students!$A$4:$A$1016,Students!$H$4:$H1039)</f>
        <v>Active</v>
      </c>
      <c r="L39" s="54" t="str">
        <f>Lookup($A39, Students!$A$4:$A$1016,Students!$O$4:$O$1016)</f>
        <v>Junior</v>
      </c>
      <c r="M39" s="117" t="str">
        <f>Lookup($A39, Students!$A$4:$A$1016,Students!$N$4:$N$1016)</f>
        <v>1D</v>
      </c>
      <c r="N39" t="str">
        <f>Lookup($A39, Students!$A$4:$A$1016,Students!$M$4:$M$1016)</f>
        <v>3S</v>
      </c>
      <c r="O39" s="71">
        <f>Lookup($A39, Students!$A$4:$A$1016,Students!$P$4:$P$1016)</f>
        <v>39405</v>
      </c>
      <c r="P39" s="72">
        <f t="shared" si="2"/>
        <v>42917</v>
      </c>
      <c r="Q39">
        <f>Lookup($A39, Students!$A$4:$A$1016,Students!$Q$4:$Q$1016)</f>
        <v>9</v>
      </c>
      <c r="V39" s="71">
        <f>Lookup($A39, Students!$A$4:$A$1016,Students!$G$4:$G$1016)</f>
        <v>42195</v>
      </c>
    </row>
    <row r="40" hidden="1">
      <c r="A40" s="36">
        <v>39.0</v>
      </c>
      <c r="B40" s="36" t="str">
        <f>LOOKUP($A40,Students!$A$4:$A$1016,Students!$C$4:$C$1016)</f>
        <v>Casey</v>
      </c>
      <c r="C40" s="36" t="str">
        <f>LOOKUP($A40,Students!$A$4:$A$1016,Students!$D$4:$D$1016)</f>
        <v>Leonard</v>
      </c>
      <c r="D40" s="36" t="str">
        <f>LOOKUP($A40,Students!$A$4:$A$1016,Students!$E$4:$E$1016)</f>
        <v>Graves</v>
      </c>
      <c r="E40" s="36" t="str">
        <f>LOOKUP($A40,Students!$A$4:$A1040,Students!$F$4:$F$1016)</f>
        <v/>
      </c>
      <c r="F40" s="148">
        <f>Lookup($A40, Students!$A$4:$A$1016,Students!$X$4:$X$1016)</f>
        <v>42789</v>
      </c>
      <c r="G40" s="148" t="str">
        <f>Lookup($A40, Students!$A$4:$A$1016,Students!$Z$4:$Z$1016)</f>
        <v/>
      </c>
      <c r="H40" s="49"/>
      <c r="I40" t="str">
        <f t="shared" si="1"/>
        <v>Casey Graves</v>
      </c>
      <c r="J40" t="str">
        <f>Lookup($A40, Students!$A$4:$A$1016,Students!$K$4:$K$1016)</f>
        <v>Kirkland</v>
      </c>
      <c r="K40" s="54" t="str">
        <f>Lookup($A40, Students!$A$4:$A$1016,Students!$H$4:$H1040)</f>
        <v>Active</v>
      </c>
      <c r="L40" s="54" t="str">
        <f>Lookup($A40, Students!$A$4:$A$1016,Students!$O$4:$O$1016)</f>
        <v>Junior</v>
      </c>
      <c r="M40" s="117" t="str">
        <f>Lookup($A40, Students!$A$4:$A$1016,Students!$N$4:$N$1016)</f>
        <v>1D</v>
      </c>
      <c r="N40" t="str">
        <f>Lookup($A40, Students!$A$4:$A$1016,Students!$M$4:$M$1016)</f>
        <v>3S</v>
      </c>
      <c r="O40" s="71">
        <f>Lookup($A40, Students!$A$4:$A$1016,Students!$P$4:$P$1016)</f>
        <v>39272</v>
      </c>
      <c r="P40" s="72">
        <f t="shared" si="2"/>
        <v>42917</v>
      </c>
      <c r="Q40">
        <f>Lookup($A40, Students!$A$4:$A$1016,Students!$Q$4:$Q$1016)</f>
        <v>9</v>
      </c>
      <c r="V40" s="71">
        <f>Lookup($A40, Students!$A$4:$A$1016,Students!$G$4:$G$1016)</f>
        <v>42545</v>
      </c>
    </row>
    <row r="41" hidden="1">
      <c r="A41" s="36">
        <v>40.0</v>
      </c>
      <c r="B41" s="36" t="str">
        <f>LOOKUP($A41,Students!$A$4:$A$1016,Students!$C$4:$C$1016)</f>
        <v>Lyla</v>
      </c>
      <c r="C41" s="36" t="str">
        <f>LOOKUP($A41,Students!$A$4:$A$1016,Students!$D$4:$D$1016)</f>
        <v>Gerosa</v>
      </c>
      <c r="D41" s="36" t="str">
        <f>LOOKUP($A41,Students!$A$4:$A$1016,Students!$E$4:$E$1016)</f>
        <v>Fulton</v>
      </c>
      <c r="E41" s="36" t="str">
        <f>LOOKUP($A41,Students!$A$4:$A1041,Students!$F$4:$F$1016)</f>
        <v/>
      </c>
      <c r="F41" s="148">
        <f>Lookup($A41, Students!$A$4:$A$1016,Students!$X$4:$X$1016)</f>
        <v>42847</v>
      </c>
      <c r="G41" s="148" t="str">
        <f>Lookup($A41, Students!$A$4:$A$1016,Students!$Z$4:$Z$1016)</f>
        <v/>
      </c>
      <c r="H41" s="49"/>
      <c r="I41" t="str">
        <f t="shared" si="1"/>
        <v>Lyla Fulton</v>
      </c>
      <c r="J41" t="str">
        <f>Lookup($A41, Students!$A$4:$A$1016,Students!$K$4:$K$1016)</f>
        <v>Kirkland</v>
      </c>
      <c r="K41" s="54" t="str">
        <f>Lookup($A41, Students!$A$4:$A$1016,Students!$H$4:$H1041)</f>
        <v>Active</v>
      </c>
      <c r="L41" s="54" t="str">
        <f>Lookup($A41, Students!$A$4:$A$1016,Students!$O$4:$O$1016)</f>
        <v>Child</v>
      </c>
      <c r="M41" s="117" t="str">
        <f>Lookup($A41, Students!$A$4:$A$1016,Students!$N$4:$N$1016)</f>
        <v>1D</v>
      </c>
      <c r="N41" t="str">
        <f>Lookup($A41, Students!$A$4:$A$1016,Students!$M$4:$M$1016)</f>
        <v>3S</v>
      </c>
      <c r="O41" s="71">
        <f>Lookup($A41, Students!$A$4:$A$1016,Students!$P$4:$P$1016)</f>
        <v>39982</v>
      </c>
      <c r="P41" s="72">
        <f t="shared" si="2"/>
        <v>42917</v>
      </c>
      <c r="Q41">
        <f>Lookup($A41, Students!$A$4:$A$1016,Students!$Q$4:$Q$1016)</f>
        <v>8</v>
      </c>
      <c r="V41" s="71">
        <f>Lookup($A41, Students!$A$4:$A$1016,Students!$G$4:$G$1016)</f>
        <v>42484</v>
      </c>
    </row>
    <row r="42" hidden="1">
      <c r="A42" s="36">
        <v>41.0</v>
      </c>
      <c r="B42" s="36" t="str">
        <f>LOOKUP($A42,Students!$A$4:$A$1016,Students!$C$4:$C$1016)</f>
        <v>Aarna</v>
      </c>
      <c r="C42" s="36" t="str">
        <f>LOOKUP($A42,Students!$A$4:$A$1016,Students!$D$4:$D$1016)</f>
        <v/>
      </c>
      <c r="D42" s="36" t="str">
        <f>LOOKUP($A42,Students!$A$4:$A$1016,Students!$E$4:$E$1016)</f>
        <v>Bajaj</v>
      </c>
      <c r="E42" s="36" t="str">
        <f>LOOKUP($A42,Students!$A$4:$A1042,Students!$F$4:$F$1016)</f>
        <v/>
      </c>
      <c r="F42" s="148">
        <f>Lookup($A42, Students!$A$4:$A$1016,Students!$X$4:$X$1016)</f>
        <v>42691</v>
      </c>
      <c r="G42" s="148" t="str">
        <f>Lookup($A42, Students!$A$4:$A$1016,Students!$Z$4:$Z$1016)</f>
        <v/>
      </c>
      <c r="H42" s="49"/>
      <c r="I42" t="str">
        <f t="shared" si="1"/>
        <v>Aarna Bajaj</v>
      </c>
      <c r="J42" s="117" t="str">
        <f>Lookup($A42, Students!$A$4:$A$1016,Students!$K$4:$K$1016)</f>
        <v>Redmond</v>
      </c>
      <c r="K42" s="54" t="str">
        <f>Lookup($A42, Students!$A$4:$A$1016,Students!$H$4:$H1042)</f>
        <v>Active</v>
      </c>
      <c r="L42" s="54" t="str">
        <f>Lookup($A42, Students!$A$4:$A$1016,Students!$O$4:$O$1016)</f>
        <v>Junior</v>
      </c>
      <c r="M42" s="117" t="str">
        <f>Lookup($A42, Students!$A$4:$A$1016,Students!$N$4:$N$1016)</f>
        <v>1D</v>
      </c>
      <c r="N42" t="str">
        <f>Lookup($A42, Students!$A$4:$A$1016,Students!$M$4:$M$1016)</f>
        <v>5S</v>
      </c>
      <c r="O42" s="71">
        <f>Lookup($A42, Students!$A$4:$A$1016,Students!$P$4:$P$1016)</f>
        <v>39340</v>
      </c>
      <c r="P42" s="72">
        <f t="shared" si="2"/>
        <v>42917</v>
      </c>
      <c r="Q42">
        <f>Lookup($A42, Students!$A$4:$A$1016,Students!$Q$4:$Q$1016)</f>
        <v>9</v>
      </c>
      <c r="V42" s="71">
        <f>Lookup($A42, Students!$A$4:$A$1016,Students!$G$4:$G$1016)</f>
        <v>41429</v>
      </c>
    </row>
    <row r="43" hidden="1">
      <c r="A43" s="36">
        <v>42.0</v>
      </c>
      <c r="B43" s="36" t="str">
        <f>LOOKUP($A43,Students!$A$4:$A$1016,Students!$C$4:$C$1016)</f>
        <v>Agatha</v>
      </c>
      <c r="C43" s="36" t="str">
        <f>LOOKUP($A43,Students!$A$4:$A$1016,Students!$D$4:$D$1016)</f>
        <v/>
      </c>
      <c r="D43" s="36" t="str">
        <f>LOOKUP($A43,Students!$A$4:$A$1016,Students!$E$4:$E$1016)</f>
        <v>Herrera</v>
      </c>
      <c r="E43" s="36" t="str">
        <f>LOOKUP($A43,Students!$A$4:$A1043,Students!$F$4:$F$1016)</f>
        <v/>
      </c>
      <c r="F43" s="148">
        <f>Lookup($A43, Students!$A$4:$A$1016,Students!$X$4:$X$1016)</f>
        <v>42691</v>
      </c>
      <c r="G43" s="148" t="str">
        <f>Lookup($A43, Students!$A$4:$A$1016,Students!$Z$4:$Z$1016)</f>
        <v/>
      </c>
      <c r="H43" s="49"/>
      <c r="I43" t="str">
        <f t="shared" si="1"/>
        <v>Agatha Herrera</v>
      </c>
      <c r="J43" s="117" t="str">
        <f>Lookup($A43, Students!$A$4:$A$1016,Students!$K$4:$K$1016)</f>
        <v>Redmond</v>
      </c>
      <c r="K43" s="54" t="str">
        <f>Lookup($A43, Students!$A$4:$A$1016,Students!$H$4:$H1043)</f>
        <v>Active</v>
      </c>
      <c r="L43" s="54" t="str">
        <f>Lookup($A43, Students!$A$4:$A$1016,Students!$O$4:$O$1016)</f>
        <v>Junior</v>
      </c>
      <c r="M43" s="117" t="str">
        <f>Lookup($A43, Students!$A$4:$A$1016,Students!$N$4:$N$1016)</f>
        <v>1D</v>
      </c>
      <c r="N43" t="str">
        <f>Lookup($A43, Students!$A$4:$A$1016,Students!$M$4:$M$1016)</f>
        <v>5S</v>
      </c>
      <c r="O43" s="71">
        <f>Lookup($A43, Students!$A$4:$A$1016,Students!$P$4:$P$1016)</f>
        <v>39249</v>
      </c>
      <c r="P43" s="72">
        <f t="shared" si="2"/>
        <v>42917</v>
      </c>
      <c r="Q43">
        <f>Lookup($A43, Students!$A$4:$A$1016,Students!$Q$4:$Q$1016)</f>
        <v>10</v>
      </c>
      <c r="V43" s="71">
        <f>Lookup($A43, Students!$A$4:$A$1016,Students!$G$4:$G$1016)</f>
        <v>41596</v>
      </c>
    </row>
    <row r="44" hidden="1">
      <c r="A44" s="36">
        <v>43.0</v>
      </c>
      <c r="B44" s="36" t="str">
        <f>LOOKUP($A44,Students!$A$4:$A$1016,Students!$C$4:$C$1016)</f>
        <v>Felix</v>
      </c>
      <c r="C44" s="36" t="str">
        <f>LOOKUP($A44,Students!$A$4:$A$1016,Students!$D$4:$D$1016)</f>
        <v/>
      </c>
      <c r="D44" s="36" t="str">
        <f>LOOKUP($A44,Students!$A$4:$A$1016,Students!$E$4:$E$1016)</f>
        <v>Borges</v>
      </c>
      <c r="E44" s="36" t="str">
        <f>LOOKUP($A44,Students!$A$4:$A1044,Students!$F$4:$F$1016)</f>
        <v>Gabe</v>
      </c>
      <c r="F44" s="148">
        <f>Lookup($A44, Students!$A$4:$A$1016,Students!$X$4:$X$1016)</f>
        <v>42703</v>
      </c>
      <c r="G44" s="148" t="str">
        <f>Lookup($A44, Students!$A$4:$A$1016,Students!$Z$4:$Z$1016)</f>
        <v/>
      </c>
      <c r="H44" s="49"/>
      <c r="I44" t="str">
        <f t="shared" si="1"/>
        <v>Felix Borges</v>
      </c>
      <c r="J44" t="str">
        <f>Lookup($A44, Students!$A$4:$A$1016,Students!$K$4:$K$1016)</f>
        <v>Seattle</v>
      </c>
      <c r="K44" s="54" t="str">
        <f>Lookup($A44, Students!$A$4:$A$1016,Students!$H$4:$H1044)</f>
        <v>Active</v>
      </c>
      <c r="L44" s="54" t="str">
        <f>Lookup($A44, Students!$A$4:$A$1016,Students!$O$4:$O$1016)</f>
        <v>Adult</v>
      </c>
      <c r="M44" s="117" t="str">
        <f>Lookup($A44, Students!$A$4:$A$1016,Students!$N$4:$N$1016)</f>
        <v>1D</v>
      </c>
      <c r="N44" t="str">
        <f>Lookup($A44, Students!$A$4:$A$1016,Students!$M$4:$M$1016)</f>
        <v>6S</v>
      </c>
      <c r="O44" s="71">
        <f>Lookup($A44, Students!$A$4:$A$1016,Students!$P$4:$P$1016)</f>
        <v>30659</v>
      </c>
      <c r="P44" s="72">
        <f t="shared" si="2"/>
        <v>42917</v>
      </c>
      <c r="Q44">
        <f>Lookup($A44, Students!$A$4:$A$1016,Students!$Q$4:$Q$1016)</f>
        <v>33</v>
      </c>
      <c r="V44" s="71">
        <f>Lookup($A44, Students!$A$4:$A$1016,Students!$G$4:$G$1016)</f>
        <v>42633</v>
      </c>
    </row>
    <row r="45" hidden="1">
      <c r="A45" s="36">
        <v>44.0</v>
      </c>
      <c r="B45" s="36" t="str">
        <f>LOOKUP($A45,Students!$A$4:$A$1016,Students!$C$4:$C$1016)</f>
        <v>Gloria</v>
      </c>
      <c r="C45" s="36" t="str">
        <f>LOOKUP($A45,Students!$A$4:$A$1016,Students!$D$4:$D$1016)</f>
        <v>Elizabeth</v>
      </c>
      <c r="D45" s="36" t="str">
        <f>LOOKUP($A45,Students!$A$4:$A$1016,Students!$E$4:$E$1016)</f>
        <v>Martin</v>
      </c>
      <c r="E45" s="36" t="str">
        <f>LOOKUP($A45,Students!$A$4:$A1045,Students!$F$4:$F$1016)</f>
        <v/>
      </c>
      <c r="F45" s="148">
        <f>Lookup($A45, Students!$A$4:$A$1016,Students!$X$4:$X$1016)</f>
        <v>42703</v>
      </c>
      <c r="G45" s="148" t="str">
        <f>Lookup($A45, Students!$A$4:$A$1016,Students!$Z$4:$Z$1016)</f>
        <v/>
      </c>
      <c r="H45" s="49"/>
      <c r="I45" t="str">
        <f t="shared" si="1"/>
        <v>Gloria Martin</v>
      </c>
      <c r="J45" t="str">
        <f>Lookup($A45, Students!$A$4:$A$1016,Students!$K$4:$K$1016)</f>
        <v>Seattle</v>
      </c>
      <c r="K45" s="54" t="str">
        <f>Lookup($A45, Students!$A$4:$A$1016,Students!$H$4:$H1045)</f>
        <v>Active</v>
      </c>
      <c r="L45" s="54" t="str">
        <f>Lookup($A45, Students!$A$4:$A$1016,Students!$O$4:$O$1016)</f>
        <v>Adult</v>
      </c>
      <c r="M45" s="117" t="str">
        <f>Lookup($A45, Students!$A$4:$A$1016,Students!$N$4:$N$1016)</f>
        <v>1D</v>
      </c>
      <c r="N45" t="str">
        <f>Lookup($A45, Students!$A$4:$A$1016,Students!$M$4:$M$1016)</f>
        <v>6S</v>
      </c>
      <c r="O45" s="71">
        <f>Lookup($A45, Students!$A$4:$A$1016,Students!$P$4:$P$1016)</f>
        <v>28287</v>
      </c>
      <c r="P45" s="72">
        <f t="shared" si="2"/>
        <v>42917</v>
      </c>
      <c r="Q45">
        <f>Lookup($A45, Students!$A$4:$A$1016,Students!$Q$4:$Q$1016)</f>
        <v>40</v>
      </c>
      <c r="V45" s="71">
        <f>Lookup($A45, Students!$A$4:$A$1016,Students!$G$4:$G$1016)</f>
        <v>41294</v>
      </c>
    </row>
    <row r="46" hidden="1">
      <c r="A46" s="36">
        <v>45.0</v>
      </c>
      <c r="B46" s="36" t="str">
        <f>LOOKUP($A46,Students!$A$4:$A$1016,Students!$C$4:$C$1016)</f>
        <v>Erik</v>
      </c>
      <c r="C46" s="36" t="str">
        <f>LOOKUP($A46,Students!$A$4:$A$1016,Students!$D$4:$D$1016)</f>
        <v/>
      </c>
      <c r="D46" s="36" t="str">
        <f>LOOKUP($A46,Students!$A$4:$A$1016,Students!$E$4:$E$1016)</f>
        <v>Jensen</v>
      </c>
      <c r="E46" s="36" t="str">
        <f>LOOKUP($A46,Students!$A$4:$A1046,Students!$F$4:$F$1016)</f>
        <v/>
      </c>
      <c r="F46" s="148">
        <f>Lookup($A46, Students!$A$4:$A$1016,Students!$X$4:$X$1016)</f>
        <v>40803</v>
      </c>
      <c r="G46" s="148" t="str">
        <f>Lookup($A46, Students!$A$4:$A$1016,Students!$Z$4:$Z$1016)</f>
        <v/>
      </c>
      <c r="H46" s="49"/>
      <c r="I46" t="str">
        <f t="shared" si="1"/>
        <v>Erik Jensen</v>
      </c>
      <c r="J46" s="117" t="str">
        <f>Lookup($A46, Students!$A$4:$A$1016,Students!$K$4:$K$1016)</f>
        <v>Redmond</v>
      </c>
      <c r="K46" s="54" t="str">
        <f>Lookup($A46, Students!$A$4:$A$1016,Students!$H$4:$H1046)</f>
        <v>Inactive</v>
      </c>
      <c r="L46" s="54" t="str">
        <f>Lookup($A46, Students!$A$4:$A$1016,Students!$O$4:$O$1016)</f>
        <v>Adult</v>
      </c>
      <c r="M46" t="str">
        <f>Lookup($A46, Students!$A$4:$A$1016,Students!$N$4:$N$1016)</f>
        <v>2D</v>
      </c>
      <c r="N46" s="117" t="str">
        <f>Lookup($A46, Students!$A$4:$A$1016,Students!$M$4:$M$1016)</f>
        <v>1D</v>
      </c>
      <c r="O46" s="71">
        <f>Lookup($A46, Students!$A$4:$A$1016,Students!$P$4:$P$1016)</f>
        <v>27243</v>
      </c>
      <c r="P46" s="72">
        <f t="shared" si="2"/>
        <v>42917</v>
      </c>
      <c r="Q46">
        <f>Lookup($A46, Students!$A$4:$A$1016,Students!$Q$4:$Q$1016)</f>
        <v>42</v>
      </c>
      <c r="V46" s="71" t="str">
        <f>Lookup($A46, Students!$A$4:$A$1016,Students!$G$4:$G$1016)</f>
        <v/>
      </c>
    </row>
    <row r="47">
      <c r="A47" s="36">
        <v>46.0</v>
      </c>
      <c r="B47" s="36" t="str">
        <f>LOOKUP($A47,Students!$A$4:$A$1016,Students!$C$4:$C$1016)</f>
        <v>Helga</v>
      </c>
      <c r="C47" s="36" t="str">
        <f>LOOKUP($A47,Students!$A$4:$A$1016,Students!$D$4:$D$1016)</f>
        <v/>
      </c>
      <c r="D47" s="36" t="str">
        <f>LOOKUP($A47,Students!$A$4:$A$1016,Students!$E$4:$E$1016)</f>
        <v>Ding</v>
      </c>
      <c r="E47" s="36" t="str">
        <f>LOOKUP($A47,Students!$A$4:$A1047,Students!$F$4:$F$1016)</f>
        <v/>
      </c>
      <c r="F47" s="148">
        <f>Lookup($A47, Students!$A$4:$A$1016,Students!$X$4:$X$1016)</f>
        <v>41507</v>
      </c>
      <c r="G47" s="148">
        <f>Lookup($A47, Students!$A$4:$A$1016,Students!$Z$4:$Z$1016)</f>
        <v>41507</v>
      </c>
      <c r="H47" s="49"/>
      <c r="I47" t="str">
        <f t="shared" si="1"/>
        <v>Helga Ding</v>
      </c>
      <c r="J47" s="117" t="str">
        <f>Lookup($A47, Students!$A$4:$A$1016,Students!$K$4:$K$1016)</f>
        <v>Redmond</v>
      </c>
      <c r="K47" s="54" t="str">
        <f>Lookup($A47, Students!$A$4:$A$1016,Students!$H$4:$H1047)</f>
        <v>Active</v>
      </c>
      <c r="L47" s="54" t="str">
        <f>Lookup($A47, Students!$A$4:$A$1016,Students!$O$4:$O$1016)</f>
        <v>Instructor</v>
      </c>
      <c r="M47" t="str">
        <f>Lookup($A47, Students!$A$4:$A$1016,Students!$N$4:$N$1016)</f>
        <v>2D</v>
      </c>
      <c r="N47" s="117" t="str">
        <f>Lookup($A47, Students!$A$4:$A$1016,Students!$M$4:$M$1016)</f>
        <v>1D</v>
      </c>
      <c r="O47" s="71">
        <f>Lookup($A47, Students!$A$4:$A$1016,Students!$P$4:$P$1016)</f>
        <v>20772</v>
      </c>
      <c r="P47" s="72">
        <f t="shared" si="2"/>
        <v>42917</v>
      </c>
      <c r="Q47">
        <f>Lookup($A47, Students!$A$4:$A$1016,Students!$Q$4:$Q$1016)</f>
        <v>60</v>
      </c>
      <c r="V47" s="71">
        <f>Lookup($A47, Students!$A$4:$A$1016,Students!$G$4:$G$1016)</f>
        <v>40513</v>
      </c>
      <c r="AC47" s="91">
        <v>41507.0</v>
      </c>
      <c r="AD47" s="91">
        <v>41507.0</v>
      </c>
      <c r="AE47" s="91"/>
    </row>
    <row r="48" hidden="1">
      <c r="A48" s="36">
        <v>47.0</v>
      </c>
      <c r="B48" s="36" t="str">
        <f>LOOKUP($A48,Students!$A$4:$A$1016,Students!$C$4:$C$1016)</f>
        <v>Trinity</v>
      </c>
      <c r="C48" s="36" t="str">
        <f>LOOKUP($A48,Students!$A$4:$A$1016,Students!$D$4:$D$1016)</f>
        <v/>
      </c>
      <c r="D48" s="36" t="str">
        <f>LOOKUP($A48,Students!$A$4:$A$1016,Students!$E$4:$E$1016)</f>
        <v>Perreault</v>
      </c>
      <c r="E48" s="36" t="str">
        <f>LOOKUP($A48,Students!$A$4:$A1048,Students!$F$4:$F$1016)</f>
        <v/>
      </c>
      <c r="F48" s="148">
        <f>Lookup($A48, Students!$A$4:$A$1016,Students!$X$4:$X$1016)</f>
        <v>40513</v>
      </c>
      <c r="G48" s="148" t="str">
        <f>Lookup($A48, Students!$A$4:$A$1016,Students!$Z$4:$Z$1016)</f>
        <v/>
      </c>
      <c r="H48" s="49"/>
      <c r="I48" t="str">
        <f t="shared" si="1"/>
        <v>Trinity Perreault</v>
      </c>
      <c r="J48" s="117" t="str">
        <f>Lookup($A48, Students!$A$4:$A$1016,Students!$K$4:$K$1016)</f>
        <v>Redmond</v>
      </c>
      <c r="K48" s="54" t="str">
        <f>Lookup($A48, Students!$A$4:$A$1016,Students!$H$4:$H1048)</f>
        <v>Inactive</v>
      </c>
      <c r="L48" s="54" t="str">
        <f>Lookup($A48, Students!$A$4:$A$1016,Students!$O$4:$O$1016)</f>
        <v>Adult</v>
      </c>
      <c r="M48" t="str">
        <f>Lookup($A48, Students!$A$4:$A$1016,Students!$N$4:$N$1016)</f>
        <v>2D</v>
      </c>
      <c r="N48" s="117" t="str">
        <f>Lookup($A48, Students!$A$4:$A$1016,Students!$M$4:$M$1016)</f>
        <v>1D</v>
      </c>
      <c r="O48" s="71">
        <f>Lookup($A48, Students!$A$4:$A$1016,Students!$P$4:$P$1016)</f>
        <v>31043</v>
      </c>
      <c r="P48" s="72">
        <f t="shared" si="2"/>
        <v>42917</v>
      </c>
      <c r="Q48">
        <f>Lookup($A48, Students!$A$4:$A$1016,Students!$Q$4:$Q$1016)</f>
        <v>32</v>
      </c>
      <c r="V48" s="71">
        <f>Lookup($A48, Students!$A$4:$A$1016,Students!$G$4:$G$1016)</f>
        <v>42219</v>
      </c>
    </row>
    <row r="49" hidden="1">
      <c r="A49" s="36">
        <v>48.0</v>
      </c>
      <c r="B49" s="36" t="str">
        <f>LOOKUP($A49,Students!$A$4:$A$1016,Students!$C$4:$C$1016)</f>
        <v>Noel</v>
      </c>
      <c r="C49" s="36" t="str">
        <f>LOOKUP($A49,Students!$A$4:$A$1016,Students!$D$4:$D$1016)</f>
        <v/>
      </c>
      <c r="D49" s="36" t="str">
        <f>LOOKUP($A49,Students!$A$4:$A$1016,Students!$E$4:$E$1016)</f>
        <v>Mejia</v>
      </c>
      <c r="E49" s="36" t="str">
        <f>LOOKUP($A49,Students!$A$4:$A1049,Students!$F$4:$F$1016)</f>
        <v/>
      </c>
      <c r="F49" s="148">
        <f>Lookup($A49, Students!$A$4:$A$1016,Students!$X$4:$X$1016)</f>
        <v>41990</v>
      </c>
      <c r="G49" s="148" t="str">
        <f>Lookup($A49, Students!$A$4:$A$1016,Students!$Z$4:$Z$1016)</f>
        <v/>
      </c>
      <c r="H49" s="49"/>
      <c r="I49" t="str">
        <f t="shared" si="1"/>
        <v>Noel Mejia</v>
      </c>
      <c r="J49" s="117" t="str">
        <f>Lookup($A49, Students!$A$4:$A$1016,Students!$K$4:$K$1016)</f>
        <v>Redmond</v>
      </c>
      <c r="K49" s="54" t="str">
        <f>Lookup($A49, Students!$A$4:$A$1016,Students!$H$4:$H1049)</f>
        <v>Dropped</v>
      </c>
      <c r="L49" s="54" t="str">
        <f>Lookup($A49, Students!$A$4:$A$1016,Students!$O$4:$O$1016)</f>
        <v>Adult</v>
      </c>
      <c r="M49" s="117" t="str">
        <f>Lookup($A49, Students!$A$4:$A$1016,Students!$N$4:$N$1016)</f>
        <v>1D</v>
      </c>
      <c r="N49" s="117" t="str">
        <f>Lookup($A49, Students!$A$4:$A$1016,Students!$M$4:$M$1016)</f>
        <v>6S</v>
      </c>
      <c r="O49" s="71">
        <f>Lookup($A49, Students!$A$4:$A$1016,Students!$P$4:$P$1016)</f>
        <v>23699</v>
      </c>
      <c r="P49" s="72">
        <f t="shared" si="2"/>
        <v>42917</v>
      </c>
      <c r="Q49">
        <f>Lookup($A49, Students!$A$4:$A$1016,Students!$Q$4:$Q$1016)</f>
        <v>52</v>
      </c>
      <c r="V49" s="71">
        <f>Lookup($A49, Students!$A$4:$A$1016,Students!$G$4:$G$1016)</f>
        <v>40920</v>
      </c>
    </row>
    <row r="50" hidden="1">
      <c r="A50" s="36">
        <v>49.0</v>
      </c>
      <c r="B50" s="36" t="str">
        <f>LOOKUP($A50,Students!$A$4:$A$1016,Students!$C$4:$C$1016)</f>
        <v>Sofia</v>
      </c>
      <c r="C50" s="36" t="str">
        <f>LOOKUP($A50,Students!$A$4:$A$1016,Students!$D$4:$D$1016)</f>
        <v/>
      </c>
      <c r="D50" s="36" t="str">
        <f>LOOKUP($A50,Students!$A$4:$A$1016,Students!$E$4:$E$1016)</f>
        <v>Marshak</v>
      </c>
      <c r="E50" s="36" t="str">
        <f>LOOKUP($A50,Students!$A$4:$A1050,Students!$F$4:$F$1016)</f>
        <v/>
      </c>
      <c r="F50" s="148">
        <f>Lookup($A50, Students!$A$4:$A$1016,Students!$X$4:$X$1016)</f>
        <v>41990</v>
      </c>
      <c r="G50" s="148" t="str">
        <f>Lookup($A50, Students!$A$4:$A$1016,Students!$Z$4:$Z$1016)</f>
        <v/>
      </c>
      <c r="H50" s="49"/>
      <c r="I50" t="str">
        <f t="shared" si="1"/>
        <v>Sofia Marshak</v>
      </c>
      <c r="J50" s="117" t="str">
        <f>Lookup($A50, Students!$A$4:$A$1016,Students!$K$4:$K$1016)</f>
        <v>Redmond</v>
      </c>
      <c r="K50" s="54" t="str">
        <f>Lookup($A50, Students!$A$4:$A$1016,Students!$H$4:$H1050)</f>
        <v>Dropped</v>
      </c>
      <c r="L50" s="54" t="str">
        <f>Lookup($A50, Students!$A$4:$A$1016,Students!$O$4:$O$1016)</f>
        <v>Adult</v>
      </c>
      <c r="M50" s="117" t="str">
        <f>Lookup($A50, Students!$A$4:$A$1016,Students!$N$4:$N$1016)</f>
        <v>1D</v>
      </c>
      <c r="N50" s="117" t="str">
        <f>Lookup($A50, Students!$A$4:$A$1016,Students!$M$4:$M$1016)</f>
        <v>4S</v>
      </c>
      <c r="O50" s="71">
        <f>Lookup($A50, Students!$A$4:$A$1016,Students!$P$4:$P$1016)</f>
        <v>28517</v>
      </c>
      <c r="P50" s="72">
        <f t="shared" si="2"/>
        <v>42917</v>
      </c>
      <c r="Q50">
        <f>Lookup($A50, Students!$A$4:$A$1016,Students!$Q$4:$Q$1016)</f>
        <v>39</v>
      </c>
      <c r="V50" s="71" t="str">
        <f>Lookup($A50, Students!$A$4:$A$1016,Students!$G$4:$G$1016)</f>
        <v/>
      </c>
    </row>
    <row r="51" hidden="1">
      <c r="A51" s="36">
        <v>50.0</v>
      </c>
      <c r="B51" s="36" t="str">
        <f>LOOKUP($A51,Students!$A$4:$A$1016,Students!$C$4:$C$1016)</f>
        <v>Shankar</v>
      </c>
      <c r="C51" s="36" t="str">
        <f>LOOKUP($A51,Students!$A$4:$A$1016,Students!$D$4:$D$1016)</f>
        <v/>
      </c>
      <c r="D51" s="36" t="str">
        <f>LOOKUP($A51,Students!$A$4:$A$1016,Students!$E$4:$E$1016)</f>
        <v>Vaidyanathan</v>
      </c>
      <c r="E51" s="36" t="str">
        <f>LOOKUP($A51,Students!$A$4:$A1051,Students!$F$4:$F$1016)</f>
        <v/>
      </c>
      <c r="F51" s="148">
        <f>Lookup($A51, Students!$A$4:$A$1016,Students!$X$4:$X$1016)</f>
        <v>42754</v>
      </c>
      <c r="G51" s="148" t="str">
        <f>Lookup($A51, Students!$A$4:$A$1016,Students!$Z$4:$Z$1016)</f>
        <v/>
      </c>
      <c r="H51" s="49"/>
      <c r="I51" t="str">
        <f t="shared" si="1"/>
        <v>Shankar Vaidyanathan</v>
      </c>
      <c r="J51" s="117" t="str">
        <f>Lookup($A51, Students!$A$4:$A$1016,Students!$K$4:$K$1016)</f>
        <v>Redmond</v>
      </c>
      <c r="K51" s="54" t="str">
        <f>Lookup($A51, Students!$A$4:$A$1016,Students!$H$4:$H1051)</f>
        <v>Active</v>
      </c>
      <c r="L51" s="54" t="str">
        <f>Lookup($A51, Students!$A$4:$A$1016,Students!$O$4:$O$1016)</f>
        <v>Adult</v>
      </c>
      <c r="M51" s="117" t="str">
        <f>Lookup($A51, Students!$A$4:$A$1016,Students!$N$4:$N$1016)</f>
        <v>1D</v>
      </c>
      <c r="N51" t="str">
        <f>Lookup($A51, Students!$A$4:$A$1016,Students!$M$4:$M$1016)</f>
        <v>4S</v>
      </c>
      <c r="O51" s="71">
        <f>Lookup($A51, Students!$A$4:$A$1016,Students!$P$4:$P$1016)</f>
        <v>24276</v>
      </c>
      <c r="P51" s="72">
        <f t="shared" si="2"/>
        <v>42917</v>
      </c>
      <c r="Q51">
        <f>Lookup($A51, Students!$A$4:$A$1016,Students!$Q$4:$Q$1016)</f>
        <v>51</v>
      </c>
      <c r="V51" s="71">
        <f>Lookup($A51, Students!$A$4:$A$1016,Students!$G$4:$G$1016)</f>
        <v>41591</v>
      </c>
    </row>
    <row r="52" hidden="1">
      <c r="A52" s="36">
        <v>51.0</v>
      </c>
      <c r="B52" s="36" t="str">
        <f>LOOKUP($A52,Students!$A$4:$A$1016,Students!$C$4:$C$1016)</f>
        <v>Susan</v>
      </c>
      <c r="C52" s="36" t="str">
        <f>LOOKUP($A52,Students!$A$4:$A$1016,Students!$D$4:$D$1016)</f>
        <v/>
      </c>
      <c r="D52" s="36" t="str">
        <f>LOOKUP($A52,Students!$A$4:$A$1016,Students!$E$4:$E$1016)</f>
        <v>Park</v>
      </c>
      <c r="E52" s="36" t="str">
        <f>LOOKUP($A52,Students!$A$4:$A1052,Students!$F$4:$F$1016)</f>
        <v/>
      </c>
      <c r="F52" s="148">
        <f>Lookup($A52, Students!$A$4:$A$1016,Students!$X$4:$X$1016)</f>
        <v>41990</v>
      </c>
      <c r="G52" s="148" t="str">
        <f>Lookup($A52, Students!$A$4:$A$1016,Students!$Z$4:$Z$1016)</f>
        <v/>
      </c>
      <c r="H52" s="49"/>
      <c r="I52" t="str">
        <f t="shared" si="1"/>
        <v>Susan Park</v>
      </c>
      <c r="J52" s="117" t="str">
        <f>Lookup($A52, Students!$A$4:$A$1016,Students!$K$4:$K$1016)</f>
        <v>Redmond</v>
      </c>
      <c r="K52" s="54" t="str">
        <f>Lookup($A52, Students!$A$4:$A$1016,Students!$H$4:$H1052)</f>
        <v>Dropped</v>
      </c>
      <c r="L52" s="54" t="str">
        <f>Lookup($A52, Students!$A$4:$A$1016,Students!$O$4:$O$1016)</f>
        <v>Adult</v>
      </c>
      <c r="M52" s="117" t="str">
        <f>Lookup($A52, Students!$A$4:$A$1016,Students!$N$4:$N$1016)</f>
        <v>1D</v>
      </c>
      <c r="N52" s="117" t="str">
        <f>Lookup($A52, Students!$A$4:$A$1016,Students!$M$4:$M$1016)</f>
        <v>2S</v>
      </c>
      <c r="O52" s="71">
        <f>Lookup($A52, Students!$A$4:$A$1016,Students!$P$4:$P$1016)</f>
        <v>16575</v>
      </c>
      <c r="P52" s="72">
        <f t="shared" si="2"/>
        <v>42917</v>
      </c>
      <c r="Q52">
        <f>Lookup($A52, Students!$A$4:$A$1016,Students!$Q$4:$Q$1016)</f>
        <v>72</v>
      </c>
      <c r="V52" s="71">
        <f>Lookup($A52, Students!$A$4:$A$1016,Students!$G$4:$G$1016)</f>
        <v>41838</v>
      </c>
    </row>
    <row r="53" hidden="1">
      <c r="A53" s="36">
        <v>52.0</v>
      </c>
      <c r="B53" s="36" t="str">
        <f>LOOKUP($A53,Students!$A$4:$A$1016,Students!$C$4:$C$1016)</f>
        <v>Julie</v>
      </c>
      <c r="C53" s="36" t="str">
        <f>LOOKUP($A53,Students!$A$4:$A$1016,Students!$D$4:$D$1016)</f>
        <v/>
      </c>
      <c r="D53" s="36" t="str">
        <f>LOOKUP($A53,Students!$A$4:$A$1016,Students!$E$4:$E$1016)</f>
        <v>Madhusoodanan</v>
      </c>
      <c r="E53" s="36" t="str">
        <f>LOOKUP($A53,Students!$A$4:$A1053,Students!$F$4:$F$1016)</f>
        <v/>
      </c>
      <c r="F53" s="148" t="str">
        <f>Lookup($A53, Students!$A$4:$A$1016,Students!$X$4:$X$1016)</f>
        <v/>
      </c>
      <c r="G53" s="148" t="str">
        <f>Lookup($A53, Students!$A$4:$A$1016,Students!$Z$4:$Z$1016)</f>
        <v/>
      </c>
      <c r="H53" s="49"/>
      <c r="I53" t="str">
        <f t="shared" si="1"/>
        <v>Julie Madhusoodanan</v>
      </c>
      <c r="J53" s="117" t="str">
        <f>Lookup($A53, Students!$A$4:$A$1016,Students!$K$4:$K$1016)</f>
        <v>Redmond</v>
      </c>
      <c r="K53" s="54" t="str">
        <f>Lookup($A53, Students!$A$4:$A$1016,Students!$H$4:$H1053)</f>
        <v>Dropped</v>
      </c>
      <c r="L53" s="54" t="str">
        <f>Lookup($A53, Students!$A$4:$A$1016,Students!$O$4:$O$1016)</f>
        <v>Adult</v>
      </c>
      <c r="M53" s="117" t="str">
        <f>Lookup($A53, Students!$A$4:$A$1016,Students!$N$4:$N$1016)</f>
        <v>1D</v>
      </c>
      <c r="N53" s="117" t="str">
        <f>Lookup($A53, Students!$A$4:$A$1016,Students!$M$4:$M$1016)</f>
        <v>2S</v>
      </c>
      <c r="O53" s="71">
        <f>Lookup($A53, Students!$A$4:$A$1016,Students!$P$4:$P$1016)</f>
        <v>27079</v>
      </c>
      <c r="P53" s="72">
        <f t="shared" si="2"/>
        <v>42917</v>
      </c>
      <c r="Q53">
        <f>Lookup($A53, Students!$A$4:$A$1016,Students!$Q$4:$Q$1016)</f>
        <v>43</v>
      </c>
      <c r="V53" s="71">
        <f>Lookup($A53, Students!$A$4:$A$1016,Students!$G$4:$G$1016)</f>
        <v>41918</v>
      </c>
    </row>
    <row r="54" hidden="1">
      <c r="A54" s="36">
        <v>53.0</v>
      </c>
      <c r="B54" s="36" t="str">
        <f>LOOKUP($A54,Students!$A$4:$A$1016,Students!$C$4:$C$1016)</f>
        <v>Devi</v>
      </c>
      <c r="C54" s="36" t="str">
        <f>LOOKUP($A54,Students!$A$4:$A$1016,Students!$D$4:$D$1016)</f>
        <v/>
      </c>
      <c r="D54" s="36" t="str">
        <f>LOOKUP($A54,Students!$A$4:$A$1016,Students!$E$4:$E$1016)</f>
        <v>Nayar</v>
      </c>
      <c r="E54" s="36" t="str">
        <f>LOOKUP($A54,Students!$A$4:$A1054,Students!$F$4:$F$1016)</f>
        <v/>
      </c>
      <c r="F54" s="148">
        <f>Lookup($A54, Students!$A$4:$A$1016,Students!$X$4:$X$1016)</f>
        <v>42116</v>
      </c>
      <c r="G54" s="148" t="str">
        <f>Lookup($A54, Students!$A$4:$A$1016,Students!$Z$4:$Z$1016)</f>
        <v/>
      </c>
      <c r="H54" s="49"/>
      <c r="I54" t="str">
        <f t="shared" si="1"/>
        <v>Devi Nayar</v>
      </c>
      <c r="J54" s="117" t="str">
        <f>Lookup($A54, Students!$A$4:$A$1016,Students!$K$4:$K$1016)</f>
        <v>Redmond</v>
      </c>
      <c r="K54" s="54" t="str">
        <f>Lookup($A54, Students!$A$4:$A$1016,Students!$H$4:$H1054)</f>
        <v>Dropped</v>
      </c>
      <c r="L54" s="54" t="str">
        <f>Lookup($A54, Students!$A$4:$A$1016,Students!$O$4:$O$1016)</f>
        <v>Adult</v>
      </c>
      <c r="M54" s="117" t="str">
        <f>Lookup($A54, Students!$A$4:$A$1016,Students!$N$4:$N$1016)</f>
        <v>1D</v>
      </c>
      <c r="N54" s="117" t="str">
        <f>Lookup($A54, Students!$A$4:$A$1016,Students!$M$4:$M$1016)</f>
        <v>2S</v>
      </c>
      <c r="O54" s="71">
        <f>Lookup($A54, Students!$A$4:$A$1016,Students!$P$4:$P$1016)</f>
        <v>24972</v>
      </c>
      <c r="P54" s="72">
        <f t="shared" si="2"/>
        <v>42917</v>
      </c>
      <c r="Q54">
        <f>Lookup($A54, Students!$A$4:$A$1016,Students!$Q$4:$Q$1016)</f>
        <v>49</v>
      </c>
      <c r="V54" s="71">
        <f>Lookup($A54, Students!$A$4:$A$1016,Students!$G$4:$G$1016)</f>
        <v>41981</v>
      </c>
    </row>
    <row r="55" hidden="1">
      <c r="A55" s="36">
        <v>54.0</v>
      </c>
      <c r="B55" s="36" t="str">
        <f>LOOKUP($A55,Students!$A$4:$A$1016,Students!$C$4:$C$1016)</f>
        <v>Nataliya</v>
      </c>
      <c r="C55" s="36" t="str">
        <f>LOOKUP($A55,Students!$A$4:$A$1016,Students!$D$4:$D$1016)</f>
        <v/>
      </c>
      <c r="D55" s="36" t="str">
        <f>LOOKUP($A55,Students!$A$4:$A$1016,Students!$E$4:$E$1016)</f>
        <v>Husar</v>
      </c>
      <c r="E55" s="36" t="str">
        <f>LOOKUP($A55,Students!$A$4:$A1055,Students!$F$4:$F$1016)</f>
        <v/>
      </c>
      <c r="F55" s="148">
        <f>Lookup($A55, Students!$A$4:$A$1016,Students!$X$4:$X$1016)</f>
        <v>42116</v>
      </c>
      <c r="G55" s="148" t="str">
        <f>Lookup($A55, Students!$A$4:$A$1016,Students!$Z$4:$Z$1016)</f>
        <v/>
      </c>
      <c r="H55" s="49"/>
      <c r="I55" t="str">
        <f t="shared" si="1"/>
        <v>Nataliya Husar</v>
      </c>
      <c r="J55" s="117" t="str">
        <f>Lookup($A55, Students!$A$4:$A$1016,Students!$K$4:$K$1016)</f>
        <v>Redmond</v>
      </c>
      <c r="K55" s="54" t="str">
        <f>Lookup($A55, Students!$A$4:$A$1016,Students!$H$4:$H1055)</f>
        <v>Dropped</v>
      </c>
      <c r="L55" s="54" t="str">
        <f>Lookup($A55, Students!$A$4:$A$1016,Students!$O$4:$O$1016)</f>
        <v>Adult</v>
      </c>
      <c r="M55" s="117" t="str">
        <f>Lookup($A55, Students!$A$4:$A$1016,Students!$N$4:$N$1016)</f>
        <v>1D</v>
      </c>
      <c r="N55" s="117" t="str">
        <f>Lookup($A55, Students!$A$4:$A$1016,Students!$M$4:$M$1016)</f>
        <v>1S</v>
      </c>
      <c r="O55" s="71">
        <f>Lookup($A55, Students!$A$4:$A$1016,Students!$P$4:$P$1016)</f>
        <v>27647</v>
      </c>
      <c r="P55" s="72">
        <f t="shared" si="2"/>
        <v>42917</v>
      </c>
      <c r="Q55">
        <f>Lookup($A55, Students!$A$4:$A$1016,Students!$Q$4:$Q$1016)</f>
        <v>41</v>
      </c>
      <c r="V55" s="71">
        <f>Lookup($A55, Students!$A$4:$A$1016,Students!$G$4:$G$1016)</f>
        <v>42058</v>
      </c>
    </row>
    <row r="56" hidden="1">
      <c r="A56" s="36">
        <v>55.0</v>
      </c>
      <c r="B56" s="36" t="str">
        <f>LOOKUP($A56,Students!$A$4:$A$1016,Students!$C$4:$C$1016)</f>
        <v>Hannah</v>
      </c>
      <c r="C56" s="36" t="str">
        <f>LOOKUP($A56,Students!$A$4:$A$1016,Students!$D$4:$D$1016)</f>
        <v>C.</v>
      </c>
      <c r="D56" s="36" t="str">
        <f>LOOKUP($A56,Students!$A$4:$A$1016,Students!$E$4:$E$1016)</f>
        <v>White</v>
      </c>
      <c r="E56" s="36" t="str">
        <f>LOOKUP($A56,Students!$A$4:$A1056,Students!$F$4:$F$1016)</f>
        <v/>
      </c>
      <c r="F56" s="148" t="str">
        <f>Lookup($A56, Students!$A$4:$A$1016,Students!$X$4:$X$1016)</f>
        <v/>
      </c>
      <c r="G56" s="148" t="str">
        <f>Lookup($A56, Students!$A$4:$A$1016,Students!$Z$4:$Z$1016)</f>
        <v/>
      </c>
      <c r="H56" s="49"/>
      <c r="I56" t="str">
        <f t="shared" si="1"/>
        <v>Hannah White</v>
      </c>
      <c r="J56" s="117" t="str">
        <f>Lookup($A56, Students!$A$4:$A$1016,Students!$K$4:$K$1016)</f>
        <v>Redmond</v>
      </c>
      <c r="K56" s="54" t="str">
        <f>Lookup($A56, Students!$A$4:$A$1016,Students!$H$4:$H1056)</f>
        <v>Dropped</v>
      </c>
      <c r="L56" s="54" t="str">
        <f>Lookup($A56, Students!$A$4:$A$1016,Students!$O$4:$O$1016)</f>
        <v>Adult</v>
      </c>
      <c r="M56" s="117" t="str">
        <f>Lookup($A56, Students!$A$4:$A$1016,Students!$N$4:$N$1016)</f>
        <v>1D</v>
      </c>
      <c r="N56" t="str">
        <f>Lookup($A56, Students!$A$4:$A$1016,Students!$M$4:$M$1016)</f>
        <v>WB</v>
      </c>
      <c r="O56" s="71">
        <f>Lookup($A56, Students!$A$4:$A$1016,Students!$P$4:$P$1016)</f>
        <v>33610</v>
      </c>
      <c r="P56" s="72">
        <f t="shared" si="2"/>
        <v>42917</v>
      </c>
      <c r="Q56">
        <f>Lookup($A56, Students!$A$4:$A$1016,Students!$Q$4:$Q$1016)</f>
        <v>25</v>
      </c>
      <c r="V56" s="71">
        <f>Lookup($A56, Students!$A$4:$A$1016,Students!$G$4:$G$1016)</f>
        <v>42248</v>
      </c>
    </row>
    <row r="57" hidden="1">
      <c r="A57" s="36">
        <v>56.0</v>
      </c>
      <c r="B57" s="36" t="str">
        <f>LOOKUP($A57,Students!$A$4:$A$1016,Students!$C$4:$C$1016)</f>
        <v>Jason</v>
      </c>
      <c r="C57" s="36" t="str">
        <f>LOOKUP($A57,Students!$A$4:$A$1016,Students!$D$4:$D$1016)</f>
        <v/>
      </c>
      <c r="D57" s="36" t="str">
        <f>LOOKUP($A57,Students!$A$4:$A$1016,Students!$E$4:$E$1016)</f>
        <v>Bakken-Fecker</v>
      </c>
      <c r="E57" s="36" t="str">
        <f>LOOKUP($A57,Students!$A$4:$A1057,Students!$F$4:$F$1016)</f>
        <v/>
      </c>
      <c r="F57" s="148">
        <f>Lookup($A57, Students!$A$4:$A$1016,Students!$X$4:$X$1016)</f>
        <v>42342</v>
      </c>
      <c r="G57" s="148" t="str">
        <f>Lookup($A57, Students!$A$4:$A$1016,Students!$Z$4:$Z$1016)</f>
        <v/>
      </c>
      <c r="H57" s="49"/>
      <c r="I57" t="str">
        <f t="shared" si="1"/>
        <v>Jason Bakken-Fecker</v>
      </c>
      <c r="J57" s="117" t="str">
        <f>Lookup($A57, Students!$A$4:$A$1016,Students!$K$4:$K$1016)</f>
        <v>Redmond</v>
      </c>
      <c r="K57" s="54" t="str">
        <f>Lookup($A57, Students!$A$4:$A$1016,Students!$H$4:$H1057)</f>
        <v>Active</v>
      </c>
      <c r="L57" s="54" t="str">
        <f>Lookup($A57, Students!$A$4:$A$1016,Students!$O$4:$O$1016)</f>
        <v>Adult</v>
      </c>
      <c r="M57" s="117" t="str">
        <f>Lookup($A57, Students!$A$4:$A$1016,Students!$N$4:$N$1016)</f>
        <v>1D</v>
      </c>
      <c r="N57" t="str">
        <f>Lookup($A57, Students!$A$4:$A$1016,Students!$M$4:$M$1016)</f>
        <v>1S</v>
      </c>
      <c r="O57" s="71">
        <f>Lookup($A57, Students!$A$4:$A$1016,Students!$P$4:$P$1016)</f>
        <v>32271</v>
      </c>
      <c r="P57" s="72">
        <f t="shared" si="2"/>
        <v>42917</v>
      </c>
      <c r="Q57">
        <f>Lookup($A57, Students!$A$4:$A$1016,Students!$Q$4:$Q$1016)</f>
        <v>29</v>
      </c>
      <c r="V57" s="71">
        <f>Lookup($A57, Students!$A$4:$A$1016,Students!$G$4:$G$1016)</f>
        <v>42276</v>
      </c>
    </row>
    <row r="58" hidden="1">
      <c r="A58" s="36">
        <v>57.0</v>
      </c>
      <c r="B58" s="36" t="str">
        <f>LOOKUP($A58,Students!$A$4:$A$1016,Students!$C$4:$C$1016)</f>
        <v>Monica</v>
      </c>
      <c r="C58" s="36" t="str">
        <f>LOOKUP($A58,Students!$A$4:$A$1016,Students!$D$4:$D$1016)</f>
        <v/>
      </c>
      <c r="D58" s="36" t="str">
        <f>LOOKUP($A58,Students!$A$4:$A$1016,Students!$E$4:$E$1016)</f>
        <v>Thompson</v>
      </c>
      <c r="E58" s="36" t="str">
        <f>LOOKUP($A58,Students!$A$4:$A1058,Students!$F$4:$F$1016)</f>
        <v/>
      </c>
      <c r="F58" s="148" t="str">
        <f>Lookup($A58, Students!$A$4:$A$1016,Students!$X$4:$X$1016)</f>
        <v/>
      </c>
      <c r="G58" s="148" t="str">
        <f>Lookup($A58, Students!$A$4:$A$1016,Students!$Z$4:$Z$1016)</f>
        <v/>
      </c>
      <c r="H58" s="49"/>
      <c r="I58" t="str">
        <f t="shared" si="1"/>
        <v>Monica Thompson</v>
      </c>
      <c r="J58" s="117" t="str">
        <f>Lookup($A58, Students!$A$4:$A$1016,Students!$K$4:$K$1016)</f>
        <v>Redmond</v>
      </c>
      <c r="K58" s="54" t="str">
        <f>Lookup($A58, Students!$A$4:$A$1016,Students!$H$4:$H1058)</f>
        <v>Dropped</v>
      </c>
      <c r="L58" s="54" t="str">
        <f>Lookup($A58, Students!$A$4:$A$1016,Students!$O$4:$O$1016)</f>
        <v>Adult</v>
      </c>
      <c r="M58" s="117" t="str">
        <f>Lookup($A58, Students!$A$4:$A$1016,Students!$N$4:$N$1016)</f>
        <v>1D</v>
      </c>
      <c r="N58" s="117" t="str">
        <f>Lookup($A58, Students!$A$4:$A$1016,Students!$M$4:$M$1016)</f>
        <v>WB</v>
      </c>
      <c r="O58" s="71">
        <f>Lookup($A58, Students!$A$4:$A$1016,Students!$P$4:$P$1016)</f>
        <v>42238</v>
      </c>
      <c r="P58" s="72">
        <f t="shared" si="2"/>
        <v>42917</v>
      </c>
      <c r="Q58">
        <f>Lookup($A58, Students!$A$4:$A$1016,Students!$Q$4:$Q$1016)</f>
        <v>1</v>
      </c>
      <c r="V58" s="71">
        <f>Lookup($A58, Students!$A$4:$A$1016,Students!$G$4:$G$1016)</f>
        <v>42283</v>
      </c>
    </row>
    <row r="59" hidden="1">
      <c r="A59" s="36">
        <v>58.0</v>
      </c>
      <c r="B59" s="36" t="str">
        <f>LOOKUP($A59,Students!$A$4:$A$1016,Students!$C$4:$C$1016)</f>
        <v>Ahmed</v>
      </c>
      <c r="C59" s="36" t="str">
        <f>LOOKUP($A59,Students!$A$4:$A$1016,Students!$D$4:$D$1016)</f>
        <v/>
      </c>
      <c r="D59" s="36" t="str">
        <f>LOOKUP($A59,Students!$A$4:$A$1016,Students!$E$4:$E$1016)</f>
        <v>Kotb</v>
      </c>
      <c r="E59" s="36" t="str">
        <f>LOOKUP($A59,Students!$A$4:$A1059,Students!$F$4:$F$1016)</f>
        <v/>
      </c>
      <c r="F59" s="148" t="str">
        <f>Lookup($A59, Students!$A$4:$A$1016,Students!$X$4:$X$1016)</f>
        <v/>
      </c>
      <c r="G59" s="148" t="str">
        <f>Lookup($A59, Students!$A$4:$A$1016,Students!$Z$4:$Z$1016)</f>
        <v/>
      </c>
      <c r="H59" s="49"/>
      <c r="I59" t="str">
        <f t="shared" si="1"/>
        <v>Ahmed Kotb</v>
      </c>
      <c r="J59" s="117" t="str">
        <f>Lookup($A59, Students!$A$4:$A$1016,Students!$K$4:$K$1016)</f>
        <v>Redmond</v>
      </c>
      <c r="K59" s="54" t="str">
        <f>Lookup($A59, Students!$A$4:$A$1016,Students!$H$4:$H1059)</f>
        <v>Dropped</v>
      </c>
      <c r="L59" s="54" t="str">
        <f>Lookup($A59, Students!$A$4:$A$1016,Students!$O$4:$O$1016)</f>
        <v>Adult</v>
      </c>
      <c r="M59" s="117" t="str">
        <f>Lookup($A59, Students!$A$4:$A$1016,Students!$N$4:$N$1016)</f>
        <v>1D</v>
      </c>
      <c r="N59" s="117" t="str">
        <f>Lookup($A59, Students!$A$4:$A$1016,Students!$M$4:$M$1016)</f>
        <v>WB</v>
      </c>
      <c r="O59" s="71">
        <f>Lookup($A59, Students!$A$4:$A$1016,Students!$P$4:$P$1016)</f>
        <v>32769</v>
      </c>
      <c r="P59" s="72">
        <f t="shared" si="2"/>
        <v>42917</v>
      </c>
      <c r="Q59">
        <f>Lookup($A59, Students!$A$4:$A$1016,Students!$Q$4:$Q$1016)</f>
        <v>27</v>
      </c>
      <c r="V59" s="71">
        <f>Lookup($A59, Students!$A$4:$A$1016,Students!$G$4:$G$1016)</f>
        <v>42276</v>
      </c>
    </row>
    <row r="60" hidden="1">
      <c r="A60" s="36">
        <v>59.0</v>
      </c>
      <c r="B60" s="36" t="str">
        <f>LOOKUP($A60,Students!$A$4:$A$1016,Students!$C$4:$C$1016)</f>
        <v>Abdullah</v>
      </c>
      <c r="C60" s="36" t="str">
        <f>LOOKUP($A60,Students!$A$4:$A$1016,Students!$D$4:$D$1016)</f>
        <v/>
      </c>
      <c r="D60" s="36" t="str">
        <f>LOOKUP($A60,Students!$A$4:$A$1016,Students!$E$4:$E$1016)</f>
        <v>Mohammad</v>
      </c>
      <c r="E60" s="36" t="str">
        <f>LOOKUP($A60,Students!$A$4:$A1060,Students!$F$4:$F$1016)</f>
        <v/>
      </c>
      <c r="F60" s="148" t="str">
        <f>Lookup($A60, Students!$A$4:$A$1016,Students!$X$4:$X$1016)</f>
        <v/>
      </c>
      <c r="G60" s="148" t="str">
        <f>Lookup($A60, Students!$A$4:$A$1016,Students!$Z$4:$Z$1016)</f>
        <v/>
      </c>
      <c r="H60" s="49"/>
      <c r="I60" t="str">
        <f t="shared" si="1"/>
        <v>Abdullah Mohammad</v>
      </c>
      <c r="J60" s="117" t="str">
        <f>Lookup($A60, Students!$A$4:$A$1016,Students!$K$4:$K$1016)</f>
        <v>Redmond</v>
      </c>
      <c r="K60" s="54" t="str">
        <f>Lookup($A60, Students!$A$4:$A$1016,Students!$H$4:$H1060)</f>
        <v>Inactive</v>
      </c>
      <c r="L60" s="54" t="str">
        <f>Lookup($A60, Students!$A$4:$A$1016,Students!$O$4:$O$1016)</f>
        <v>Junior</v>
      </c>
      <c r="M60" t="str">
        <f>Lookup($A60, Students!$A$4:$A$1016,Students!$N$4:$N$1016)</f>
        <v>2D</v>
      </c>
      <c r="N60" s="117" t="str">
        <f>Lookup($A60, Students!$A$4:$A$1016,Students!$M$4:$M$1016)</f>
        <v>1D</v>
      </c>
      <c r="O60" s="71">
        <f>Lookup($A60, Students!$A$4:$A$1016,Students!$P$4:$P$1016)</f>
        <v>37223</v>
      </c>
      <c r="P60" s="72">
        <f t="shared" si="2"/>
        <v>42917</v>
      </c>
      <c r="Q60">
        <f>Lookup($A60, Students!$A$4:$A$1016,Students!$Q$4:$Q$1016)</f>
        <v>15</v>
      </c>
      <c r="V60" s="71">
        <f>Lookup($A60, Students!$A$4:$A$1016,Students!$G$4:$G$1016)</f>
        <v>40637</v>
      </c>
    </row>
    <row r="61" hidden="1">
      <c r="A61" s="36">
        <v>60.0</v>
      </c>
      <c r="B61" s="36" t="str">
        <f>LOOKUP($A61,Students!$A$4:$A$1016,Students!$C$4:$C$1016)</f>
        <v>Tim</v>
      </c>
      <c r="C61" s="36" t="str">
        <f>LOOKUP($A61,Students!$A$4:$A$1016,Students!$D$4:$D$1016)</f>
        <v/>
      </c>
      <c r="D61" s="36" t="str">
        <f>LOOKUP($A61,Students!$A$4:$A$1016,Students!$E$4:$E$1016)</f>
        <v>Minkin</v>
      </c>
      <c r="E61" s="36" t="str">
        <f>LOOKUP($A61,Students!$A$4:$A1061,Students!$F$4:$F$1016)</f>
        <v/>
      </c>
      <c r="F61" s="148">
        <f>Lookup($A61, Students!$A$4:$A$1016,Students!$X$4:$X$1016)</f>
        <v>42213</v>
      </c>
      <c r="G61" s="148" t="str">
        <f>Lookup($A61, Students!$A$4:$A$1016,Students!$Z$4:$Z$1016)</f>
        <v/>
      </c>
      <c r="H61" s="49"/>
      <c r="I61" t="str">
        <f t="shared" si="1"/>
        <v>Tim Minkin</v>
      </c>
      <c r="J61" s="117" t="str">
        <f>Lookup($A61, Students!$A$4:$A$1016,Students!$K$4:$K$1016)</f>
        <v>Kirkland</v>
      </c>
      <c r="K61" s="54" t="str">
        <f>Lookup($A61, Students!$A$4:$A$1016,Students!$H$4:$H1061)</f>
        <v>Active</v>
      </c>
      <c r="L61" s="54" t="str">
        <f>Lookup($A61, Students!$A$4:$A$1016,Students!$O$4:$O$1016)</f>
        <v>Junior</v>
      </c>
      <c r="M61" s="117" t="str">
        <f>Lookup($A61, Students!$A$4:$A$1016,Students!$N$4:$N$1016)</f>
        <v>1D</v>
      </c>
      <c r="N61" t="str">
        <f>Lookup($A61, Students!$A$4:$A$1016,Students!$M$4:$M$1016)</f>
        <v>5S</v>
      </c>
      <c r="O61" s="71">
        <f>Lookup($A61, Students!$A$4:$A$1016,Students!$P$4:$P$1016)</f>
        <v>38554</v>
      </c>
      <c r="P61" s="72">
        <f t="shared" si="2"/>
        <v>42917</v>
      </c>
      <c r="Q61">
        <f>Lookup($A61, Students!$A$4:$A$1016,Students!$Q$4:$Q$1016)</f>
        <v>11</v>
      </c>
      <c r="V61" s="71">
        <f>Lookup($A61, Students!$A$4:$A$1016,Students!$G$4:$G$1016)</f>
        <v>41040</v>
      </c>
    </row>
    <row r="62" hidden="1">
      <c r="A62" s="36">
        <v>61.0</v>
      </c>
      <c r="B62" s="36" t="str">
        <f>LOOKUP($A62,Students!$A$4:$A$1016,Students!$C$4:$C$1016)</f>
        <v>Caden</v>
      </c>
      <c r="C62" s="36" t="str">
        <f>LOOKUP($A62,Students!$A$4:$A$1016,Students!$D$4:$D$1016)</f>
        <v/>
      </c>
      <c r="D62" s="36" t="str">
        <f>LOOKUP($A62,Students!$A$4:$A$1016,Students!$E$4:$E$1016)</f>
        <v>Campbell</v>
      </c>
      <c r="E62" s="36" t="str">
        <f>LOOKUP($A62,Students!$A$4:$A1062,Students!$F$4:$F$1016)</f>
        <v/>
      </c>
      <c r="F62" s="148">
        <f>Lookup($A62, Students!$A$4:$A$1016,Students!$X$4:$X$1016)</f>
        <v>41262</v>
      </c>
      <c r="G62" s="148" t="str">
        <f>Lookup($A62, Students!$A$4:$A$1016,Students!$Z$4:$Z$1016)</f>
        <v/>
      </c>
      <c r="H62" s="49"/>
      <c r="I62" t="str">
        <f t="shared" si="1"/>
        <v>Caden Campbell</v>
      </c>
      <c r="J62" s="117" t="str">
        <f>Lookup($A62, Students!$A$4:$A$1016,Students!$K$4:$K$1016)</f>
        <v>Redmond</v>
      </c>
      <c r="K62" s="54" t="str">
        <f>Lookup($A62, Students!$A$4:$A$1016,Students!$H$4:$H1062)</f>
        <v>Dropped</v>
      </c>
      <c r="L62" s="54" t="str">
        <f>Lookup($A62, Students!$A$4:$A$1016,Students!$O$4:$O$1016)</f>
        <v>Child</v>
      </c>
      <c r="M62" s="117" t="str">
        <f>Lookup($A62, Students!$A$4:$A$1016,Students!$N$4:$N$1016)</f>
        <v>1D</v>
      </c>
      <c r="N62" s="117" t="str">
        <f>Lookup($A62, Students!$A$4:$A$1016,Students!$M$4:$M$1016)</f>
        <v>5S</v>
      </c>
      <c r="O62" s="71">
        <f>Lookup($A62, Students!$A$4:$A$1016,Students!$P$4:$P$1016)</f>
        <v>38397</v>
      </c>
      <c r="P62" s="72">
        <f t="shared" si="2"/>
        <v>42917</v>
      </c>
      <c r="Q62">
        <f>Lookup($A62, Students!$A$4:$A$1016,Students!$Q$4:$Q$1016)</f>
        <v>12</v>
      </c>
      <c r="V62" s="71">
        <f>Lookup($A62, Students!$A$4:$A$1016,Students!$G$4:$G$1016)</f>
        <v>41179</v>
      </c>
    </row>
    <row r="63" hidden="1">
      <c r="A63" s="36">
        <v>62.0</v>
      </c>
      <c r="B63" s="36" t="str">
        <f>LOOKUP($A63,Students!$A$4:$A$1016,Students!$C$4:$C$1016)</f>
        <v>Kirill</v>
      </c>
      <c r="C63" s="36" t="str">
        <f>LOOKUP($A63,Students!$A$4:$A$1016,Students!$D$4:$D$1016)</f>
        <v/>
      </c>
      <c r="D63" s="36" t="str">
        <f>LOOKUP($A63,Students!$A$4:$A$1016,Students!$E$4:$E$1016)</f>
        <v>Obraztsov</v>
      </c>
      <c r="E63" s="36" t="str">
        <f>LOOKUP($A63,Students!$A$4:$A1063,Students!$F$4:$F$1016)</f>
        <v/>
      </c>
      <c r="F63" s="148">
        <f>Lookup($A63, Students!$A$4:$A$1016,Students!$X$4:$X$1016)</f>
        <v>42754</v>
      </c>
      <c r="G63" s="148" t="str">
        <f>Lookup($A63, Students!$A$4:$A$1016,Students!$Z$4:$Z$1016)</f>
        <v/>
      </c>
      <c r="H63" s="49"/>
      <c r="I63" t="str">
        <f t="shared" si="1"/>
        <v>Kirill Obraztsov</v>
      </c>
      <c r="J63" s="117" t="str">
        <f>Lookup($A63, Students!$A$4:$A$1016,Students!$K$4:$K$1016)</f>
        <v>Redmond</v>
      </c>
      <c r="K63" s="54" t="str">
        <f>Lookup($A63, Students!$A$4:$A$1016,Students!$H$4:$H1063)</f>
        <v>Active</v>
      </c>
      <c r="L63" s="54" t="str">
        <f>Lookup($A63, Students!$A$4:$A$1016,Students!$O$4:$O$1016)</f>
        <v>Junior</v>
      </c>
      <c r="M63" s="117" t="str">
        <f>Lookup($A63, Students!$A$4:$A$1016,Students!$N$4:$N$1016)</f>
        <v>1D</v>
      </c>
      <c r="N63" t="str">
        <f>Lookup($A63, Students!$A$4:$A$1016,Students!$M$4:$M$1016)</f>
        <v>6S</v>
      </c>
      <c r="O63" s="71">
        <f>Lookup($A63, Students!$A$4:$A$1016,Students!$P$4:$P$1016)</f>
        <v>38392</v>
      </c>
      <c r="P63" s="72">
        <f t="shared" si="2"/>
        <v>42917</v>
      </c>
      <c r="Q63">
        <f>Lookup($A63, Students!$A$4:$A$1016,Students!$Q$4:$Q$1016)</f>
        <v>12</v>
      </c>
      <c r="V63" s="71">
        <f>Lookup($A63, Students!$A$4:$A$1016,Students!$G$4:$G$1016)</f>
        <v>41651</v>
      </c>
    </row>
    <row r="64" hidden="1">
      <c r="A64" s="36">
        <v>63.0</v>
      </c>
      <c r="B64" s="36" t="str">
        <f>LOOKUP($A64,Students!$A$4:$A$1016,Students!$C$4:$C$1016)</f>
        <v>Phohanh</v>
      </c>
      <c r="C64" s="36" t="str">
        <f>LOOKUP($A64,Students!$A$4:$A$1016,Students!$D$4:$D$1016)</f>
        <v/>
      </c>
      <c r="D64" s="36" t="str">
        <f>LOOKUP($A64,Students!$A$4:$A$1016,Students!$E$4:$E$1016)</f>
        <v>Tran</v>
      </c>
      <c r="E64" s="36" t="str">
        <f>LOOKUP($A64,Students!$A$4:$A1064,Students!$F$4:$F$1016)</f>
        <v/>
      </c>
      <c r="F64" s="148">
        <f>Lookup($A64, Students!$A$4:$A$1016,Students!$X$4:$X$1016)</f>
        <v>41913</v>
      </c>
      <c r="G64" s="148" t="str">
        <f>Lookup($A64, Students!$A$4:$A$1016,Students!$Z$4:$Z$1016)</f>
        <v/>
      </c>
      <c r="H64" s="49"/>
      <c r="I64" t="str">
        <f t="shared" si="1"/>
        <v>Phohanh Tran</v>
      </c>
      <c r="J64" s="117" t="str">
        <f>Lookup($A64, Students!$A$4:$A$1016,Students!$K$4:$K$1016)</f>
        <v>Redmond</v>
      </c>
      <c r="K64" s="54" t="str">
        <f>Lookup($A64, Students!$A$4:$A$1016,Students!$H$4:$H1064)</f>
        <v>Dropped</v>
      </c>
      <c r="L64" s="54" t="str">
        <f>Lookup($A64, Students!$A$4:$A$1016,Students!$O$4:$O$1016)</f>
        <v>Child</v>
      </c>
      <c r="M64" s="117" t="str">
        <f>Lookup($A64, Students!$A$4:$A$1016,Students!$N$4:$N$1016)</f>
        <v>1D</v>
      </c>
      <c r="N64" s="117" t="str">
        <f>Lookup($A64, Students!$A$4:$A$1016,Students!$M$4:$M$1016)</f>
        <v>5S</v>
      </c>
      <c r="O64" s="71">
        <f>Lookup($A64, Students!$A$4:$A$1016,Students!$P$4:$P$1016)</f>
        <v>38669</v>
      </c>
      <c r="P64" s="72">
        <f t="shared" si="2"/>
        <v>42917</v>
      </c>
      <c r="Q64">
        <f>Lookup($A64, Students!$A$4:$A$1016,Students!$Q$4:$Q$1016)</f>
        <v>11</v>
      </c>
      <c r="V64" s="71" t="str">
        <f>Lookup($A64, Students!$A$4:$A$1016,Students!$G$4:$G$1016)</f>
        <v/>
      </c>
    </row>
    <row r="65" hidden="1">
      <c r="A65" s="36">
        <v>64.0</v>
      </c>
      <c r="B65" s="36" t="str">
        <f>LOOKUP($A65,Students!$A$4:$A$1016,Students!$C$4:$C$1016)</f>
        <v>Mohamed</v>
      </c>
      <c r="C65" s="36" t="str">
        <f>LOOKUP($A65,Students!$A$4:$A$1016,Students!$D$4:$D$1016)</f>
        <v/>
      </c>
      <c r="D65" s="36" t="str">
        <f>LOOKUP($A65,Students!$A$4:$A$1016,Students!$E$4:$E$1016)</f>
        <v>Morsy</v>
      </c>
      <c r="E65" s="36" t="str">
        <f>LOOKUP($A65,Students!$A$4:$A1065,Students!$F$4:$F$1016)</f>
        <v/>
      </c>
      <c r="F65" s="148" t="str">
        <f>Lookup($A65, Students!$A$4:$A$1016,Students!$X$4:$X$1016)</f>
        <v/>
      </c>
      <c r="G65" s="148" t="str">
        <f>Lookup($A65, Students!$A$4:$A$1016,Students!$Z$4:$Z$1016)</f>
        <v/>
      </c>
      <c r="H65" s="49"/>
      <c r="I65" t="str">
        <f t="shared" si="1"/>
        <v>Mohamed Morsy</v>
      </c>
      <c r="J65" s="117" t="str">
        <f>Lookup($A65, Students!$A$4:$A$1016,Students!$K$4:$K$1016)</f>
        <v>Redmond</v>
      </c>
      <c r="K65" s="54" t="str">
        <f>Lookup($A65, Students!$A$4:$A$1016,Students!$H$4:$H1065)</f>
        <v>Inactive</v>
      </c>
      <c r="L65" s="54" t="str">
        <f>Lookup($A65, Students!$A$4:$A$1016,Students!$O$4:$O$1016)</f>
        <v>Child</v>
      </c>
      <c r="M65" s="117" t="str">
        <f>Lookup($A65, Students!$A$4:$A$1016,Students!$N$4:$N$1016)</f>
        <v>1D</v>
      </c>
      <c r="N65" s="117" t="str">
        <f>Lookup($A65, Students!$A$4:$A$1016,Students!$M$4:$M$1016)</f>
        <v>1S</v>
      </c>
      <c r="O65" s="71">
        <f>Lookup($A65, Students!$A$4:$A$1016,Students!$P$4:$P$1016)</f>
        <v>39970</v>
      </c>
      <c r="P65" s="72">
        <f t="shared" si="2"/>
        <v>42917</v>
      </c>
      <c r="Q65">
        <f>Lookup($A65, Students!$A$4:$A$1016,Students!$Q$4:$Q$1016)</f>
        <v>8</v>
      </c>
      <c r="V65" s="71">
        <f>Lookup($A65, Students!$A$4:$A$1016,Students!$G$4:$G$1016)</f>
        <v>42021</v>
      </c>
    </row>
    <row r="66" hidden="1">
      <c r="A66" s="36">
        <v>65.0</v>
      </c>
      <c r="B66" s="36" t="str">
        <f>LOOKUP($A66,Students!$A$4:$A$1016,Students!$C$4:$C$1016)</f>
        <v>Conner</v>
      </c>
      <c r="C66" s="36" t="str">
        <f>LOOKUP($A66,Students!$A$4:$A$1016,Students!$D$4:$D$1016)</f>
        <v/>
      </c>
      <c r="D66" s="36" t="str">
        <f>LOOKUP($A66,Students!$A$4:$A$1016,Students!$E$4:$E$1016)</f>
        <v>Campbell</v>
      </c>
      <c r="E66" s="36" t="str">
        <f>LOOKUP($A66,Students!$A$4:$A1066,Students!$F$4:$F$1016)</f>
        <v/>
      </c>
      <c r="F66" s="148" t="str">
        <f>Lookup($A66, Students!$A$4:$A$1016,Students!$X$4:$X$1016)</f>
        <v/>
      </c>
      <c r="G66" s="148" t="str">
        <f>Lookup($A66, Students!$A$4:$A$1016,Students!$Z$4:$Z$1016)</f>
        <v/>
      </c>
      <c r="H66" s="49"/>
      <c r="I66" t="str">
        <f t="shared" si="1"/>
        <v>Conner Campbell</v>
      </c>
      <c r="J66" s="117" t="str">
        <f>Lookup($A66, Students!$A$4:$A$1016,Students!$K$4:$K$1016)</f>
        <v>Redmond</v>
      </c>
      <c r="K66" s="54" t="str">
        <f>Lookup($A66, Students!$A$4:$A$1016,Students!$H$4:$H1066)</f>
        <v>Dropped</v>
      </c>
      <c r="L66" s="54" t="str">
        <f>Lookup($A66, Students!$A$4:$A$1016,Students!$O$4:$O$1016)</f>
        <v>Child</v>
      </c>
      <c r="M66" s="117" t="str">
        <f>Lookup($A66, Students!$A$4:$A$1016,Students!$N$4:$N$1016)</f>
        <v>1D</v>
      </c>
      <c r="N66" s="117" t="str">
        <f>Lookup($A66, Students!$A$4:$A$1016,Students!$M$4:$M$1016)</f>
        <v>1S</v>
      </c>
      <c r="O66" s="71">
        <f>Lookup($A66, Students!$A$4:$A$1016,Students!$P$4:$P$1016)</f>
        <v>39798</v>
      </c>
      <c r="P66" s="72">
        <f t="shared" si="2"/>
        <v>42917</v>
      </c>
      <c r="Q66">
        <f>Lookup($A66, Students!$A$4:$A$1016,Students!$Q$4:$Q$1016)</f>
        <v>8</v>
      </c>
      <c r="V66" s="71">
        <f>Lookup($A66, Students!$A$4:$A$1016,Students!$G$4:$G$1016)</f>
        <v>42058</v>
      </c>
    </row>
    <row r="67" hidden="1">
      <c r="A67" s="36">
        <v>66.0</v>
      </c>
      <c r="B67" s="36" t="str">
        <f>LOOKUP($A67,Students!$A$4:$A$1016,Students!$C$4:$C$1016)</f>
        <v>Anna</v>
      </c>
      <c r="C67" s="36" t="str">
        <f>LOOKUP($A67,Students!$A$4:$A$1016,Students!$D$4:$D$1016)</f>
        <v/>
      </c>
      <c r="D67" s="36" t="str">
        <f>LOOKUP($A67,Students!$A$4:$A$1016,Students!$E$4:$E$1016)</f>
        <v>Melomed</v>
      </c>
      <c r="E67" s="36" t="str">
        <f>LOOKUP($A67,Students!$A$4:$A1067,Students!$F$4:$F$1016)</f>
        <v/>
      </c>
      <c r="F67" s="148" t="str">
        <f>Lookup($A67, Students!$A$4:$A$1016,Students!$X$4:$X$1016)</f>
        <v/>
      </c>
      <c r="G67" s="148" t="str">
        <f>Lookup($A67, Students!$A$4:$A$1016,Students!$Z$4:$Z$1016)</f>
        <v/>
      </c>
      <c r="H67" s="49"/>
      <c r="I67" t="str">
        <f t="shared" si="1"/>
        <v>Anna Melomed</v>
      </c>
      <c r="J67" s="117" t="str">
        <f>Lookup($A67, Students!$A$4:$A$1016,Students!$K$4:$K$1016)</f>
        <v>Redmond</v>
      </c>
      <c r="K67" s="54" t="str">
        <f>Lookup($A67, Students!$A$4:$A$1016,Students!$H$4:$H1067)</f>
        <v>Dropped</v>
      </c>
      <c r="L67" s="54" t="str">
        <f>Lookup($A67, Students!$A$4:$A$1016,Students!$O$4:$O$1016)</f>
        <v>Child</v>
      </c>
      <c r="M67" s="117" t="str">
        <f>Lookup($A67, Students!$A$4:$A$1016,Students!$N$4:$N$1016)</f>
        <v>1D</v>
      </c>
      <c r="N67" s="117" t="str">
        <f>Lookup($A67, Students!$A$4:$A$1016,Students!$M$4:$M$1016)</f>
        <v>1S</v>
      </c>
      <c r="O67" s="71">
        <f>Lookup($A67, Students!$A$4:$A$1016,Students!$P$4:$P$1016)</f>
        <v>39155</v>
      </c>
      <c r="P67" s="72">
        <f t="shared" si="2"/>
        <v>42917</v>
      </c>
      <c r="Q67">
        <f>Lookup($A67, Students!$A$4:$A$1016,Students!$Q$4:$Q$1016)</f>
        <v>10</v>
      </c>
      <c r="V67" s="71">
        <f>Lookup($A67, Students!$A$4:$A$1016,Students!$G$4:$G$1016)</f>
        <v>42184</v>
      </c>
    </row>
    <row r="68" hidden="1">
      <c r="A68" s="36">
        <v>67.0</v>
      </c>
      <c r="B68" s="36" t="str">
        <f>LOOKUP($A68,Students!$A$4:$A$1016,Students!$C$4:$C$1016)</f>
        <v>Sondos</v>
      </c>
      <c r="C68" s="36" t="str">
        <f>LOOKUP($A68,Students!$A$4:$A$1016,Students!$D$4:$D$1016)</f>
        <v>Sayed</v>
      </c>
      <c r="D68" s="36" t="str">
        <f>LOOKUP($A68,Students!$A$4:$A$1016,Students!$E$4:$E$1016)</f>
        <v>Abdelaziz</v>
      </c>
      <c r="E68" s="36" t="str">
        <f>LOOKUP($A68,Students!$A$4:$A1068,Students!$F$4:$F$1016)</f>
        <v/>
      </c>
      <c r="F68" s="148" t="str">
        <f>Lookup($A68, Students!$A$4:$A$1016,Students!$X$4:$X$1016)</f>
        <v/>
      </c>
      <c r="G68" s="148" t="str">
        <f>Lookup($A68, Students!$A$4:$A$1016,Students!$Z$4:$Z$1016)</f>
        <v/>
      </c>
      <c r="H68" s="49"/>
      <c r="I68" t="str">
        <f t="shared" si="1"/>
        <v>Sondos Abdelaziz</v>
      </c>
      <c r="J68" s="117" t="str">
        <f>Lookup($A68, Students!$A$4:$A$1016,Students!$K$4:$K$1016)</f>
        <v>Redmond</v>
      </c>
      <c r="K68" s="54" t="str">
        <f>Lookup($A68, Students!$A$4:$A$1016,Students!$H$4:$H1068)</f>
        <v>Dropped</v>
      </c>
      <c r="L68" s="54" t="str">
        <f>Lookup($A68, Students!$A$4:$A$1016,Students!$O$4:$O$1016)</f>
        <v>Child</v>
      </c>
      <c r="M68" s="117" t="str">
        <f>Lookup($A68, Students!$A$4:$A$1016,Students!$N$4:$N$1016)</f>
        <v>1D</v>
      </c>
      <c r="N68" s="117" t="str">
        <f>Lookup($A68, Students!$A$4:$A$1016,Students!$M$4:$M$1016)</f>
        <v>WB</v>
      </c>
      <c r="O68" s="71">
        <f>Lookup($A68, Students!$A$4:$A$1016,Students!$P$4:$P$1016)</f>
        <v>40377</v>
      </c>
      <c r="P68" s="72">
        <f t="shared" si="2"/>
        <v>42917</v>
      </c>
      <c r="Q68">
        <f>Lookup($A68, Students!$A$4:$A$1016,Students!$Q$4:$Q$1016)</f>
        <v>6</v>
      </c>
      <c r="V68" s="71">
        <f>Lookup($A68, Students!$A$4:$A$1016,Students!$G$4:$G$1016)</f>
        <v>42209</v>
      </c>
    </row>
    <row r="69" hidden="1">
      <c r="A69" s="36">
        <v>68.0</v>
      </c>
      <c r="B69" s="36" t="str">
        <f>LOOKUP($A69,Students!$A$4:$A$1016,Students!$C$4:$C$1016)</f>
        <v>Niharika</v>
      </c>
      <c r="C69" s="36" t="str">
        <f>LOOKUP($A69,Students!$A$4:$A$1016,Students!$D$4:$D$1016)</f>
        <v/>
      </c>
      <c r="D69" s="36" t="str">
        <f>LOOKUP($A69,Students!$A$4:$A$1016,Students!$E$4:$E$1016)</f>
        <v>Dinesh</v>
      </c>
      <c r="E69" s="36" t="str">
        <f>LOOKUP($A69,Students!$A$4:$A1069,Students!$F$4:$F$1016)</f>
        <v/>
      </c>
      <c r="F69" s="148">
        <f>Lookup($A69, Students!$A$4:$A$1016,Students!$X$4:$X$1016)</f>
        <v>42691</v>
      </c>
      <c r="G69" s="148" t="str">
        <f>Lookup($A69, Students!$A$4:$A$1016,Students!$Z$4:$Z$1016)</f>
        <v/>
      </c>
      <c r="H69" s="49"/>
      <c r="I69" t="str">
        <f t="shared" si="1"/>
        <v>Niharika Dinesh</v>
      </c>
      <c r="J69" s="117" t="str">
        <f>Lookup($A69, Students!$A$4:$A$1016,Students!$K$4:$K$1016)</f>
        <v>Redmond</v>
      </c>
      <c r="K69" s="54" t="str">
        <f>Lookup($A69, Students!$A$4:$A$1016,Students!$H$4:$H1069)</f>
        <v>Active</v>
      </c>
      <c r="L69" s="54" t="str">
        <f>Lookup($A69, Students!$A$4:$A$1016,Students!$O$4:$O$1016)</f>
        <v>Junior</v>
      </c>
      <c r="M69" s="117" t="str">
        <f>Lookup($A69, Students!$A$4:$A$1016,Students!$N$4:$N$1016)</f>
        <v>1D</v>
      </c>
      <c r="N69" s="117" t="str">
        <f>Lookup($A69, Students!$A$4:$A$1016,Students!$M$4:$M$1016)</f>
        <v>WB</v>
      </c>
      <c r="O69" s="71">
        <f>Lookup($A69, Students!$A$4:$A$1016,Students!$P$4:$P$1016)</f>
        <v>39364</v>
      </c>
      <c r="P69" s="72">
        <f t="shared" si="2"/>
        <v>42917</v>
      </c>
      <c r="Q69">
        <f>Lookup($A69, Students!$A$4:$A$1016,Students!$Q$4:$Q$1016)</f>
        <v>9</v>
      </c>
      <c r="V69" s="71">
        <f>Lookup($A69, Students!$A$4:$A$1016,Students!$G$4:$G$1016)</f>
        <v>42212</v>
      </c>
    </row>
    <row r="70" hidden="1">
      <c r="A70" s="36">
        <v>69.0</v>
      </c>
      <c r="B70" s="36" t="str">
        <f>LOOKUP($A70,Students!$A$4:$A$1016,Students!$C$4:$C$1016)</f>
        <v>Ravnak</v>
      </c>
      <c r="C70" s="36" t="str">
        <f>LOOKUP($A70,Students!$A$4:$A$1016,Students!$D$4:$D$1016)</f>
        <v/>
      </c>
      <c r="D70" s="36" t="str">
        <f>LOOKUP($A70,Students!$A$4:$A$1016,Students!$E$4:$E$1016)</f>
        <v>Dinesh</v>
      </c>
      <c r="E70" s="36" t="str">
        <f>LOOKUP($A70,Students!$A$4:$A1070,Students!$F$4:$F$1016)</f>
        <v/>
      </c>
      <c r="F70" s="148">
        <f>Lookup($A70, Students!$A$4:$A$1016,Students!$X$4:$X$1016)</f>
        <v>42689</v>
      </c>
      <c r="G70" s="148" t="str">
        <f>Lookup($A70, Students!$A$4:$A$1016,Students!$Z$4:$Z$1016)</f>
        <v/>
      </c>
      <c r="H70" s="49"/>
      <c r="I70" t="str">
        <f t="shared" si="1"/>
        <v>Ravnak Dinesh</v>
      </c>
      <c r="J70" s="117" t="str">
        <f>Lookup($A70, Students!$A$4:$A$1016,Students!$K$4:$K$1016)</f>
        <v>Redmond</v>
      </c>
      <c r="K70" s="54" t="str">
        <f>Lookup($A70, Students!$A$4:$A$1016,Students!$H$4:$H1070)</f>
        <v>Active</v>
      </c>
      <c r="L70" s="54" t="str">
        <f>Lookup($A70, Students!$A$4:$A$1016,Students!$O$4:$O$1016)</f>
        <v>Child</v>
      </c>
      <c r="M70" s="117" t="str">
        <f>Lookup($A70, Students!$A$4:$A$1016,Students!$N$4:$N$1016)</f>
        <v>1D</v>
      </c>
      <c r="N70" s="117" t="str">
        <f>Lookup($A70, Students!$A$4:$A$1016,Students!$M$4:$M$1016)</f>
        <v>WB</v>
      </c>
      <c r="O70" s="71">
        <f>Lookup($A70, Students!$A$4:$A$1016,Students!$P$4:$P$1016)</f>
        <v>40665</v>
      </c>
      <c r="P70" s="72">
        <f t="shared" si="2"/>
        <v>42917</v>
      </c>
      <c r="Q70">
        <f>Lookup($A70, Students!$A$4:$A$1016,Students!$Q$4:$Q$1016)</f>
        <v>6</v>
      </c>
      <c r="V70" s="71">
        <f>Lookup($A70, Students!$A$4:$A$1016,Students!$G$4:$G$1016)</f>
        <v>42212</v>
      </c>
    </row>
    <row r="71" hidden="1">
      <c r="A71" s="36">
        <v>70.0</v>
      </c>
      <c r="B71" s="36" t="str">
        <f>LOOKUP($A71,Students!$A$4:$A$1016,Students!$C$4:$C$1016)</f>
        <v>Kaden</v>
      </c>
      <c r="C71" s="36" t="str">
        <f>LOOKUP($A71,Students!$A$4:$A$1016,Students!$D$4:$D$1016)</f>
        <v/>
      </c>
      <c r="D71" s="36" t="str">
        <f>LOOKUP($A71,Students!$A$4:$A$1016,Students!$E$4:$E$1016)</f>
        <v>Adamatiz</v>
      </c>
      <c r="E71" s="36" t="str">
        <f>LOOKUP($A71,Students!$A$4:$A1071,Students!$F$4:$F$1016)</f>
        <v/>
      </c>
      <c r="F71" s="148" t="str">
        <f>Lookup($A71, Students!$A$4:$A$1016,Students!$X$4:$X$1016)</f>
        <v/>
      </c>
      <c r="G71" s="148" t="str">
        <f>Lookup($A71, Students!$A$4:$A$1016,Students!$Z$4:$Z$1016)</f>
        <v/>
      </c>
      <c r="H71" s="49"/>
      <c r="I71" t="str">
        <f t="shared" si="1"/>
        <v>Kaden Adamatiz</v>
      </c>
      <c r="J71" t="str">
        <f>Lookup($A71, Students!$A$4:$A$1016,Students!$K$4:$K$1016)</f>
        <v>Kirkland</v>
      </c>
      <c r="K71" s="54" t="str">
        <f>Lookup($A71, Students!$A$4:$A$1016,Students!$H$4:$H1071)</f>
        <v>Dropped</v>
      </c>
      <c r="L71" s="54" t="str">
        <f>Lookup($A71, Students!$A$4:$A$1016,Students!$O$4:$O$1016)</f>
        <v>Child</v>
      </c>
      <c r="M71" s="117" t="str">
        <f>Lookup($A71, Students!$A$4:$A$1016,Students!$N$4:$N$1016)</f>
        <v>1D</v>
      </c>
      <c r="N71" t="str">
        <f>Lookup($A71, Students!$A$4:$A$1016,Students!$M$4:$M$1016)</f>
        <v>5S</v>
      </c>
      <c r="O71" s="71">
        <f>Lookup($A71, Students!$A$4:$A$1016,Students!$P$4:$P$1016)</f>
        <v>39232</v>
      </c>
      <c r="P71" s="72">
        <f t="shared" si="2"/>
        <v>42917</v>
      </c>
      <c r="Q71">
        <f>Lookup($A71, Students!$A$4:$A$1016,Students!$Q$4:$Q$1016)</f>
        <v>10</v>
      </c>
      <c r="V71" s="71">
        <f>Lookup($A71, Students!$A$4:$A$1016,Students!$G$4:$G$1016)</f>
        <v>41179</v>
      </c>
    </row>
    <row r="72">
      <c r="A72" s="36">
        <v>71.0</v>
      </c>
      <c r="B72" s="36" t="str">
        <f>LOOKUP($A72,Students!$A$4:$A$1016,Students!$C$4:$C$1016)</f>
        <v>Andrew</v>
      </c>
      <c r="C72" s="36" t="str">
        <f>LOOKUP($A72,Students!$A$4:$A$1016,Students!$D$4:$D$1016)</f>
        <v/>
      </c>
      <c r="D72" s="36" t="str">
        <f>LOOKUP($A72,Students!$A$4:$A$1016,Students!$E$4:$E$1016)</f>
        <v>Allen-Khurana</v>
      </c>
      <c r="E72" s="36" t="str">
        <f>LOOKUP($A72,Students!$A$4:$A1072,Students!$F$4:$F$1016)</f>
        <v/>
      </c>
      <c r="F72" s="148">
        <f>Lookup($A72, Students!$A$4:$A$1016,Students!$X$4:$X$1016)</f>
        <v>42131</v>
      </c>
      <c r="G72" s="148" t="str">
        <f>Lookup($A72, Students!$A$4:$A$1016,Students!$Z$4:$Z$1016)</f>
        <v/>
      </c>
      <c r="H72" s="49"/>
      <c r="I72" t="str">
        <f t="shared" si="1"/>
        <v>Andrew Allen-Khurana</v>
      </c>
      <c r="J72" t="str">
        <f>Lookup($A72, Students!$A$4:$A$1016,Students!$K$4:$K$1016)</f>
        <v>Kirkland</v>
      </c>
      <c r="K72" s="54" t="str">
        <f>Lookup($A72, Students!$A$4:$A$1016,Students!$H$4:$H1072)</f>
        <v>Inactive</v>
      </c>
      <c r="L72" s="54" t="str">
        <f>Lookup($A72, Students!$A$4:$A$1016,Students!$O$4:$O$1016)</f>
        <v>Junior</v>
      </c>
      <c r="M72" t="str">
        <f>Lookup($A72, Students!$A$4:$A$1016,Students!$N$4:$N$1016)</f>
        <v>2D</v>
      </c>
      <c r="N72" t="str">
        <f>Lookup($A72, Students!$A$4:$A$1016,Students!$M$4:$M$1016)</f>
        <v>1D</v>
      </c>
      <c r="O72" s="71">
        <f>Lookup($A72, Students!$A$4:$A$1016,Students!$P$4:$P$1016)</f>
        <v>38030</v>
      </c>
      <c r="P72" s="72">
        <f t="shared" si="2"/>
        <v>42917</v>
      </c>
      <c r="Q72">
        <f>Lookup($A72, Students!$A$4:$A$1016,Students!$Q$4:$Q$1016)</f>
        <v>13</v>
      </c>
      <c r="V72" s="71">
        <f>Lookup($A72, Students!$A$4:$A$1016,Students!$G$4:$G$1016)</f>
        <v>40639</v>
      </c>
      <c r="AC72" s="91">
        <v>42131.0</v>
      </c>
    </row>
    <row r="73" hidden="1">
      <c r="A73" s="36">
        <v>72.0</v>
      </c>
      <c r="B73" s="36" t="str">
        <f>LOOKUP($A73,Students!$A$4:$A$1016,Students!$C$4:$C$1016)</f>
        <v>Sydney</v>
      </c>
      <c r="C73" s="36" t="str">
        <f>LOOKUP($A73,Students!$A$4:$A$1016,Students!$D$4:$D$1016)</f>
        <v/>
      </c>
      <c r="D73" s="36" t="str">
        <f>LOOKUP($A73,Students!$A$4:$A$1016,Students!$E$4:$E$1016)</f>
        <v>Anderson</v>
      </c>
      <c r="E73" s="36" t="str">
        <f>LOOKUP($A73,Students!$A$4:$A1073,Students!$F$4:$F$1016)</f>
        <v/>
      </c>
      <c r="F73" s="148">
        <f>Lookup($A73, Students!$A$4:$A$1016,Students!$X$4:$X$1016)</f>
        <v>42321</v>
      </c>
      <c r="G73" s="148" t="str">
        <f>Lookup($A73, Students!$A$4:$A$1016,Students!$Z$4:$Z$1016)</f>
        <v/>
      </c>
      <c r="H73" s="49"/>
      <c r="I73" t="str">
        <f t="shared" si="1"/>
        <v>Sydney Anderson</v>
      </c>
      <c r="J73" s="101" t="str">
        <f>Lookup($A73, Students!$A$4:$A$1016,Students!$K$4:$K$1016)</f>
        <v>Kirkland</v>
      </c>
      <c r="K73" s="54" t="str">
        <f>Lookup($A73, Students!$A$4:$A$1016,Students!$H$4:$H1073)</f>
        <v>Dropped</v>
      </c>
      <c r="L73" s="54" t="str">
        <f>Lookup($A73, Students!$A$4:$A$1016,Students!$O$4:$O$1016)</f>
        <v>Child</v>
      </c>
      <c r="M73" s="117" t="str">
        <f>Lookup($A73, Students!$A$4:$A$1016,Students!$N$4:$N$1016)</f>
        <v>1D</v>
      </c>
      <c r="N73" t="str">
        <f>Lookup($A73, Students!$A$4:$A$1016,Students!$M$4:$M$1016)</f>
        <v>1S</v>
      </c>
      <c r="O73" s="71">
        <f>Lookup($A73, Students!$A$4:$A$1016,Students!$P$4:$P$1016)</f>
        <v>39710</v>
      </c>
      <c r="P73" s="72">
        <f t="shared" si="2"/>
        <v>42917</v>
      </c>
      <c r="Q73">
        <f>Lookup($A73, Students!$A$4:$A$1016,Students!$Q$4:$Q$1016)</f>
        <v>8</v>
      </c>
      <c r="V73" s="71">
        <f>Lookup($A73, Students!$A$4:$A$1016,Students!$G$4:$G$1016)</f>
        <v>42178</v>
      </c>
    </row>
    <row r="74" hidden="1">
      <c r="A74" s="36">
        <v>73.0</v>
      </c>
      <c r="B74" s="36" t="str">
        <f>LOOKUP($A74,Students!$A$4:$A$1016,Students!$C$4:$C$1016)</f>
        <v>Jacob</v>
      </c>
      <c r="C74" s="36" t="str">
        <f>LOOKUP($A74,Students!$A$4:$A$1016,Students!$D$4:$D$1016)</f>
        <v/>
      </c>
      <c r="D74" s="36" t="str">
        <f>LOOKUP($A74,Students!$A$4:$A$1016,Students!$E$4:$E$1016)</f>
        <v>Arnez</v>
      </c>
      <c r="E74" s="36" t="str">
        <f>LOOKUP($A74,Students!$A$4:$A1074,Students!$F$4:$F$1016)</f>
        <v/>
      </c>
      <c r="F74" s="148">
        <f>Lookup($A74, Students!$A$4:$A$1016,Students!$X$4:$X$1016)</f>
        <v>42286</v>
      </c>
      <c r="G74" s="148" t="str">
        <f>Lookup($A74, Students!$A$4:$A$1016,Students!$Z$4:$Z$1016)</f>
        <v/>
      </c>
      <c r="H74" s="49"/>
      <c r="I74" t="str">
        <f t="shared" si="1"/>
        <v>Jacob Arnez</v>
      </c>
      <c r="J74" t="str">
        <f>Lookup($A74, Students!$A$4:$A$1016,Students!$K$4:$K$1016)</f>
        <v>Kirkland</v>
      </c>
      <c r="K74" s="54" t="str">
        <f>Lookup($A74, Students!$A$4:$A$1016,Students!$H$4:$H1074)</f>
        <v>Dropped</v>
      </c>
      <c r="L74" s="54" t="str">
        <f>Lookup($A74, Students!$A$4:$A$1016,Students!$O$4:$O$1016)</f>
        <v>Junior</v>
      </c>
      <c r="M74" s="117" t="str">
        <f>Lookup($A74, Students!$A$4:$A$1016,Students!$N$4:$N$1016)</f>
        <v>1D</v>
      </c>
      <c r="N74" t="str">
        <f>Lookup($A74, Students!$A$4:$A$1016,Students!$M$4:$M$1016)</f>
        <v>5S</v>
      </c>
      <c r="O74" s="71">
        <f>Lookup($A74, Students!$A$4:$A$1016,Students!$P$4:$P$1016)</f>
        <v>37724</v>
      </c>
      <c r="P74" s="72">
        <f t="shared" si="2"/>
        <v>42917</v>
      </c>
      <c r="Q74">
        <f>Lookup($A74, Students!$A$4:$A$1016,Students!$Q$4:$Q$1016)</f>
        <v>14</v>
      </c>
      <c r="V74" s="71">
        <f>Lookup($A74, Students!$A$4:$A$1016,Students!$G$4:$G$1016)</f>
        <v>41491</v>
      </c>
    </row>
    <row r="75" hidden="1">
      <c r="A75" s="36">
        <v>74.0</v>
      </c>
      <c r="B75" s="36" t="str">
        <f>LOOKUP($A75,Students!$A$4:$A$1016,Students!$C$4:$C$1016)</f>
        <v>Ryan</v>
      </c>
      <c r="C75" s="36" t="str">
        <f>LOOKUP($A75,Students!$A$4:$A$1016,Students!$D$4:$D$1016)</f>
        <v/>
      </c>
      <c r="D75" s="36" t="str">
        <f>LOOKUP($A75,Students!$A$4:$A$1016,Students!$E$4:$E$1016)</f>
        <v>Chen</v>
      </c>
      <c r="E75" s="36" t="str">
        <f>LOOKUP($A75,Students!$A$4:$A1075,Students!$F$4:$F$1016)</f>
        <v/>
      </c>
      <c r="F75" s="148">
        <f>Lookup($A75, Students!$A$4:$A$1016,Students!$X$4:$X$1016)</f>
        <v>42084</v>
      </c>
      <c r="G75" s="148" t="str">
        <f>Lookup($A75, Students!$A$4:$A$1016,Students!$Z$4:$Z$1016)</f>
        <v/>
      </c>
      <c r="H75" s="49"/>
      <c r="I75" t="str">
        <f t="shared" si="1"/>
        <v>Ryan Chen</v>
      </c>
      <c r="J75" t="str">
        <f>Lookup($A75, Students!$A$4:$A$1016,Students!$K$4:$K$1016)</f>
        <v>Kirkland</v>
      </c>
      <c r="K75" s="54" t="str">
        <f>Lookup($A75, Students!$A$4:$A$1016,Students!$H$4:$H1075)</f>
        <v>Dropped</v>
      </c>
      <c r="L75" s="54" t="str">
        <f>Lookup($A75, Students!$A$4:$A$1016,Students!$O$4:$O$1016)</f>
        <v>Child</v>
      </c>
      <c r="M75" s="117" t="str">
        <f>Lookup($A75, Students!$A$4:$A$1016,Students!$N$4:$N$1016)</f>
        <v>1D</v>
      </c>
      <c r="N75" t="str">
        <f>Lookup($A75, Students!$A$4:$A$1016,Students!$M$4:$M$1016)</f>
        <v>2s</v>
      </c>
      <c r="O75" s="71">
        <f>Lookup($A75, Students!$A$4:$A$1016,Students!$P$4:$P$1016)</f>
        <v>40569</v>
      </c>
      <c r="P75" s="72">
        <f t="shared" si="2"/>
        <v>42917</v>
      </c>
      <c r="Q75">
        <f>Lookup($A75, Students!$A$4:$A$1016,Students!$Q$4:$Q$1016)</f>
        <v>6</v>
      </c>
      <c r="V75" s="71">
        <f>Lookup($A75, Students!$A$4:$A$1016,Students!$G$4:$G$1016)</f>
        <v>41802</v>
      </c>
    </row>
    <row r="76" hidden="1">
      <c r="A76" s="36">
        <v>75.0</v>
      </c>
      <c r="B76" s="36" t="str">
        <f>LOOKUP($A76,Students!$A$4:$A$1016,Students!$C$4:$C$1016)</f>
        <v>Paula</v>
      </c>
      <c r="C76" s="36" t="str">
        <f>LOOKUP($A76,Students!$A$4:$A$1016,Students!$D$4:$D$1016)</f>
        <v/>
      </c>
      <c r="D76" s="36" t="str">
        <f>LOOKUP($A76,Students!$A$4:$A$1016,Students!$E$4:$E$1016)</f>
        <v>Chester</v>
      </c>
      <c r="E76" s="36" t="str">
        <f>LOOKUP($A76,Students!$A$4:$A1076,Students!$F$4:$F$1016)</f>
        <v/>
      </c>
      <c r="F76" s="148" t="str">
        <f>Lookup($A76, Students!$A$4:$A$1016,Students!$X$4:$X$1016)</f>
        <v/>
      </c>
      <c r="G76" s="148" t="str">
        <f>Lookup($A76, Students!$A$4:$A$1016,Students!$Z$4:$Z$1016)</f>
        <v/>
      </c>
      <c r="H76" s="49"/>
      <c r="I76" t="str">
        <f t="shared" si="1"/>
        <v>Paula Chester</v>
      </c>
      <c r="J76" s="101" t="str">
        <f>Lookup($A76, Students!$A$4:$A$1016,Students!$K$4:$K$1016)</f>
        <v>Kirkland</v>
      </c>
      <c r="K76" s="54" t="str">
        <f>Lookup($A76, Students!$A$4:$A$1016,Students!$H$4:$H1076)</f>
        <v>Dropped</v>
      </c>
      <c r="L76" s="54" t="str">
        <f>Lookup($A76, Students!$A$4:$A$1016,Students!$O$4:$O$1016)</f>
        <v>Adult</v>
      </c>
      <c r="M76" t="str">
        <f>Lookup($A76, Students!$A$4:$A$1016,Students!$N$4:$N$1016)</f>
        <v>3D</v>
      </c>
      <c r="N76" s="101" t="str">
        <f>Lookup($A76, Students!$A$4:$A$1016,Students!$M$4:$M$1016)</f>
        <v>2D</v>
      </c>
      <c r="O76" s="71">
        <f>Lookup($A76, Students!$A$4:$A$1016,Students!$P$4:$P$1016)</f>
        <v>19205</v>
      </c>
      <c r="P76" s="72">
        <f t="shared" si="2"/>
        <v>42917</v>
      </c>
      <c r="Q76">
        <f>Lookup($A76, Students!$A$4:$A$1016,Students!$Q$4:$Q$1016)</f>
        <v>64</v>
      </c>
      <c r="V76" s="71" t="str">
        <f>Lookup($A76, Students!$A$4:$A$1016,Students!$G$4:$G$1016)</f>
        <v/>
      </c>
    </row>
    <row r="77" hidden="1">
      <c r="A77" s="36">
        <v>76.0</v>
      </c>
      <c r="B77" s="36" t="str">
        <f>LOOKUP($A77,Students!$A$4:$A$1016,Students!$C$4:$C$1016)</f>
        <v>Aditya</v>
      </c>
      <c r="C77" s="36" t="str">
        <f>LOOKUP($A77,Students!$A$4:$A$1016,Students!$D$4:$D$1016)</f>
        <v/>
      </c>
      <c r="D77" s="36" t="str">
        <f>LOOKUP($A77,Students!$A$4:$A$1016,Students!$E$4:$E$1016)</f>
        <v>Duggirala</v>
      </c>
      <c r="E77" s="36" t="str">
        <f>LOOKUP($A77,Students!$A$4:$A1077,Students!$F$4:$F$1016)</f>
        <v/>
      </c>
      <c r="F77" s="148">
        <f>Lookup($A77, Students!$A$4:$A$1016,Students!$X$4:$X$1016)</f>
        <v>42200</v>
      </c>
      <c r="G77" s="148" t="str">
        <f>Lookup($A77, Students!$A$4:$A$1016,Students!$Z$4:$Z$1016)</f>
        <v/>
      </c>
      <c r="H77" s="49"/>
      <c r="I77" t="str">
        <f t="shared" si="1"/>
        <v>Aditya Duggirala</v>
      </c>
      <c r="J77" t="str">
        <f>Lookup($A77, Students!$A$4:$A$1016,Students!$K$4:$K$1016)</f>
        <v>Kirkland</v>
      </c>
      <c r="K77" s="54" t="str">
        <f>Lookup($A77, Students!$A$4:$A$1016,Students!$H$4:$H1077)</f>
        <v>Dropped</v>
      </c>
      <c r="L77" s="54" t="str">
        <f>Lookup($A77, Students!$A$4:$A$1016,Students!$O$4:$O$1016)</f>
        <v>Junior</v>
      </c>
      <c r="M77" t="str">
        <f>Lookup($A77, Students!$A$4:$A$1016,Students!$N$4:$N$1016)</f>
        <v>2D</v>
      </c>
      <c r="N77" t="str">
        <f>Lookup($A77, Students!$A$4:$A$1016,Students!$M$4:$M$1016)</f>
        <v>1D</v>
      </c>
      <c r="O77" s="71">
        <f>Lookup($A77, Students!$A$4:$A$1016,Students!$P$4:$P$1016)</f>
        <v>37057</v>
      </c>
      <c r="P77" s="72">
        <f t="shared" si="2"/>
        <v>42917</v>
      </c>
      <c r="Q77">
        <f>Lookup($A77, Students!$A$4:$A$1016,Students!$Q$4:$Q$1016)</f>
        <v>16</v>
      </c>
      <c r="V77" s="71">
        <f>Lookup($A77, Students!$A$4:$A$1016,Students!$G$4:$G$1016)</f>
        <v>36997</v>
      </c>
    </row>
    <row r="78" hidden="1">
      <c r="A78" s="36">
        <v>77.0</v>
      </c>
      <c r="B78" s="36" t="str">
        <f>LOOKUP($A78,Students!$A$4:$A$1016,Students!$C$4:$C$1016)</f>
        <v>Roman</v>
      </c>
      <c r="C78" s="36" t="str">
        <f>LOOKUP($A78,Students!$A$4:$A$1016,Students!$D$4:$D$1016)</f>
        <v/>
      </c>
      <c r="D78" s="36" t="str">
        <f>LOOKUP($A78,Students!$A$4:$A$1016,Students!$E$4:$E$1016)</f>
        <v>Everett</v>
      </c>
      <c r="E78" s="36" t="str">
        <f>LOOKUP($A78,Students!$A$4:$A1078,Students!$F$4:$F$1016)</f>
        <v/>
      </c>
      <c r="F78" s="148">
        <f>Lookup($A78, Students!$A$4:$A$1016,Students!$X$4:$X$1016)</f>
        <v>42321</v>
      </c>
      <c r="G78" s="148" t="str">
        <f>Lookup($A78, Students!$A$4:$A$1016,Students!$Z$4:$Z$1016)</f>
        <v/>
      </c>
      <c r="H78" s="49"/>
      <c r="I78" t="str">
        <f t="shared" si="1"/>
        <v>Roman Everett</v>
      </c>
      <c r="J78" s="101" t="str">
        <f>Lookup($A78, Students!$A$4:$A$1016,Students!$K$4:$K$1016)</f>
        <v>Kirkland</v>
      </c>
      <c r="K78" s="54" t="str">
        <f>Lookup($A78, Students!$A$4:$A$1016,Students!$H$4:$H1078)</f>
        <v>Dropped</v>
      </c>
      <c r="L78" s="54" t="str">
        <f>Lookup($A78, Students!$A$4:$A$1016,Students!$O$4:$O$1016)</f>
        <v>Junior</v>
      </c>
      <c r="M78" s="117" t="str">
        <f>Lookup($A78, Students!$A$4:$A$1016,Students!$N$4:$N$1016)</f>
        <v>1D</v>
      </c>
      <c r="N78" t="str">
        <f>Lookup($A78, Students!$A$4:$A$1016,Students!$M$4:$M$1016)</f>
        <v>3S</v>
      </c>
      <c r="O78" s="71">
        <f>Lookup($A78, Students!$A$4:$A$1016,Students!$P$4:$P$1016)</f>
        <v>39353</v>
      </c>
      <c r="P78" s="72">
        <f t="shared" si="2"/>
        <v>42917</v>
      </c>
      <c r="Q78">
        <f>Lookup($A78, Students!$A$4:$A$1016,Students!$Q$4:$Q$1016)</f>
        <v>9</v>
      </c>
      <c r="V78" s="71">
        <f>Lookup($A78, Students!$A$4:$A$1016,Students!$G$4:$G$1016)</f>
        <v>41700</v>
      </c>
    </row>
    <row r="79" hidden="1">
      <c r="A79" s="36">
        <v>78.0</v>
      </c>
      <c r="B79" s="36" t="str">
        <f>LOOKUP($A79,Students!$A$4:$A$1016,Students!$C$4:$C$1016)</f>
        <v>Raul</v>
      </c>
      <c r="C79" s="36" t="str">
        <f>LOOKUP($A79,Students!$A$4:$A$1016,Students!$D$4:$D$1016)</f>
        <v/>
      </c>
      <c r="D79" s="36" t="str">
        <f>LOOKUP($A79,Students!$A$4:$A$1016,Students!$E$4:$E$1016)</f>
        <v>Gouvea</v>
      </c>
      <c r="E79" s="36" t="str">
        <f>LOOKUP($A79,Students!$A$4:$A1079,Students!$F$4:$F$1016)</f>
        <v/>
      </c>
      <c r="F79" s="148">
        <f>Lookup($A79, Students!$A$4:$A$1016,Students!$X$4:$X$1016)</f>
        <v>42321</v>
      </c>
      <c r="G79" s="148" t="str">
        <f>Lookup($A79, Students!$A$4:$A$1016,Students!$Z$4:$Z$1016)</f>
        <v/>
      </c>
      <c r="H79" s="49"/>
      <c r="I79" t="str">
        <f t="shared" si="1"/>
        <v>Raul Gouvea</v>
      </c>
      <c r="J79" s="101" t="str">
        <f>Lookup($A79, Students!$A$4:$A$1016,Students!$K$4:$K$1016)</f>
        <v>Kirkland</v>
      </c>
      <c r="K79" s="54" t="str">
        <f>Lookup($A79, Students!$A$4:$A$1016,Students!$H$4:$H1079)</f>
        <v>Dropped</v>
      </c>
      <c r="L79" s="54" t="str">
        <f>Lookup($A79, Students!$A$4:$A$1016,Students!$O$4:$O$1016)</f>
        <v>Child</v>
      </c>
      <c r="M79" s="117" t="str">
        <f>Lookup($A79, Students!$A$4:$A$1016,Students!$N$4:$N$1016)</f>
        <v>1D</v>
      </c>
      <c r="N79" t="str">
        <f>Lookup($A79, Students!$A$4:$A$1016,Students!$M$4:$M$1016)</f>
        <v>1S</v>
      </c>
      <c r="O79" s="71">
        <f>Lookup($A79, Students!$A$4:$A$1016,Students!$P$4:$P$1016)</f>
        <v>40596</v>
      </c>
      <c r="P79" s="72">
        <f t="shared" si="2"/>
        <v>42917</v>
      </c>
      <c r="Q79">
        <f>Lookup($A79, Students!$A$4:$A$1016,Students!$Q$4:$Q$1016)</f>
        <v>6</v>
      </c>
      <c r="V79" s="71" t="str">
        <f>Lookup($A79, Students!$A$4:$A$1016,Students!$G$4:$G$1016)</f>
        <v/>
      </c>
    </row>
    <row r="80" hidden="1">
      <c r="A80" s="36">
        <v>79.0</v>
      </c>
      <c r="B80" s="36" t="str">
        <f>LOOKUP($A80,Students!$A$4:$A$1016,Students!$C$4:$C$1016)</f>
        <v>Marc</v>
      </c>
      <c r="C80" s="36" t="str">
        <f>LOOKUP($A80,Students!$A$4:$A$1016,Students!$D$4:$D$1016)</f>
        <v/>
      </c>
      <c r="D80" s="36" t="str">
        <f>LOOKUP($A80,Students!$A$4:$A$1016,Students!$E$4:$E$1016)</f>
        <v>Hildebrand</v>
      </c>
      <c r="E80" s="36" t="str">
        <f>LOOKUP($A80,Students!$A$4:$A1080,Students!$F$4:$F$1016)</f>
        <v/>
      </c>
      <c r="F80" s="148">
        <f>Lookup($A80, Students!$A$4:$A$1016,Students!$X$4:$X$1016)</f>
        <v>41986</v>
      </c>
      <c r="G80" s="148" t="str">
        <f>Lookup($A80, Students!$A$4:$A$1016,Students!$Z$4:$Z$1016)</f>
        <v/>
      </c>
      <c r="H80" s="49"/>
      <c r="I80" t="str">
        <f t="shared" si="1"/>
        <v>Marc Hildebrand</v>
      </c>
      <c r="J80" s="101" t="str">
        <f>Lookup($A80, Students!$A$4:$A$1016,Students!$K$4:$K$1016)</f>
        <v>Kirkland</v>
      </c>
      <c r="K80" s="54" t="str">
        <f>Lookup($A80, Students!$A$4:$A$1016,Students!$H$4:$H1080)</f>
        <v>Dropped</v>
      </c>
      <c r="L80" s="54" t="str">
        <f>Lookup($A80, Students!$A$4:$A$1016,Students!$O$4:$O$1016)</f>
        <v>Junior</v>
      </c>
      <c r="M80" t="str">
        <f>Lookup($A80, Students!$A$4:$A$1016,Students!$N$4:$N$1016)</f>
        <v>2D</v>
      </c>
      <c r="N80" t="str">
        <f>Lookup($A80, Students!$A$4:$A$1016,Students!$M$4:$M$1016)</f>
        <v>1D</v>
      </c>
      <c r="O80" s="71">
        <f>Lookup($A80, Students!$A$4:$A$1016,Students!$P$4:$P$1016)</f>
        <v>36026</v>
      </c>
      <c r="P80" s="72">
        <f t="shared" si="2"/>
        <v>42917</v>
      </c>
      <c r="Q80">
        <f>Lookup($A80, Students!$A$4:$A$1016,Students!$Q$4:$Q$1016)</f>
        <v>18</v>
      </c>
      <c r="V80" s="71">
        <f>Lookup($A80, Students!$A$4:$A$1016,Students!$G$4:$G$1016)</f>
        <v>40795</v>
      </c>
    </row>
    <row r="81" hidden="1">
      <c r="A81" s="36">
        <v>80.0</v>
      </c>
      <c r="B81" s="36" t="str">
        <f>LOOKUP($A81,Students!$A$4:$A$1016,Students!$C$4:$C$1016)</f>
        <v>Jayden</v>
      </c>
      <c r="C81" s="36" t="str">
        <f>LOOKUP($A81,Students!$A$4:$A$1016,Students!$D$4:$D$1016)</f>
        <v/>
      </c>
      <c r="D81" s="36" t="str">
        <f>LOOKUP($A81,Students!$A$4:$A$1016,Students!$E$4:$E$1016)</f>
        <v>Hong</v>
      </c>
      <c r="E81" s="36" t="str">
        <f>LOOKUP($A81,Students!$A$4:$A1081,Students!$F$4:$F$1016)</f>
        <v/>
      </c>
      <c r="F81" s="148">
        <f>Lookup($A81, Students!$A$4:$A$1016,Students!$X$4:$X$1016)</f>
        <v>42286</v>
      </c>
      <c r="G81" s="148" t="str">
        <f>Lookup($A81, Students!$A$4:$A$1016,Students!$Z$4:$Z$1016)</f>
        <v/>
      </c>
      <c r="H81" s="49"/>
      <c r="I81" t="str">
        <f t="shared" si="1"/>
        <v>Jayden Hong</v>
      </c>
      <c r="J81" s="101" t="str">
        <f>Lookup($A81, Students!$A$4:$A$1016,Students!$K$4:$K$1016)</f>
        <v>Kirkland</v>
      </c>
      <c r="K81" s="54" t="str">
        <f>Lookup($A81, Students!$A$4:$A$1016,Students!$H$4:$H1081)</f>
        <v>Active</v>
      </c>
      <c r="L81" s="54" t="str">
        <f>Lookup($A81, Students!$A$4:$A$1016,Students!$O$4:$O$1016)</f>
        <v>Child</v>
      </c>
      <c r="M81" s="117" t="str">
        <f>Lookup($A81, Students!$A$4:$A$1016,Students!$N$4:$N$1016)</f>
        <v>1D</v>
      </c>
      <c r="N81" t="str">
        <f>Lookup($A81, Students!$A$4:$A$1016,Students!$M$4:$M$1016)</f>
        <v>4S</v>
      </c>
      <c r="O81" s="71">
        <f>Lookup($A81, Students!$A$4:$A$1016,Students!$P$4:$P$1016)</f>
        <v>39619</v>
      </c>
      <c r="P81" s="72">
        <f t="shared" si="2"/>
        <v>42917</v>
      </c>
      <c r="Q81">
        <f>Lookup($A81, Students!$A$4:$A$1016,Students!$Q$4:$Q$1016)</f>
        <v>9</v>
      </c>
      <c r="V81" s="71">
        <f>Lookup($A81, Students!$A$4:$A$1016,Students!$G$4:$G$1016)</f>
        <v>41800</v>
      </c>
    </row>
    <row r="82" hidden="1">
      <c r="A82" s="36">
        <v>81.0</v>
      </c>
      <c r="B82" s="36" t="str">
        <f>LOOKUP($A82,Students!$A$4:$A$1016,Students!$C$4:$C$1016)</f>
        <v>Nicholas</v>
      </c>
      <c r="C82" s="36" t="str">
        <f>LOOKUP($A82,Students!$A$4:$A$1016,Students!$D$4:$D$1016)</f>
        <v/>
      </c>
      <c r="D82" s="36" t="str">
        <f>LOOKUP($A82,Students!$A$4:$A$1016,Students!$E$4:$E$1016)</f>
        <v>Kaparulin</v>
      </c>
      <c r="E82" s="36" t="str">
        <f>LOOKUP($A82,Students!$A$4:$A1082,Students!$F$4:$F$1016)</f>
        <v/>
      </c>
      <c r="F82" s="148">
        <f>Lookup($A82, Students!$A$4:$A$1016,Students!$X$4:$X$1016)</f>
        <v>42131</v>
      </c>
      <c r="G82" s="148" t="str">
        <f>Lookup($A82, Students!$A$4:$A$1016,Students!$Z$4:$Z$1016)</f>
        <v/>
      </c>
      <c r="H82" s="49"/>
      <c r="I82" t="str">
        <f t="shared" si="1"/>
        <v>Nicholas Kaparulin</v>
      </c>
      <c r="J82" s="101" t="str">
        <f>Lookup($A82, Students!$A$4:$A$1016,Students!$K$4:$K$1016)</f>
        <v>Kirkland</v>
      </c>
      <c r="K82" s="54" t="str">
        <f>Lookup($A82, Students!$A$4:$A$1016,Students!$H$4:$H1082)</f>
        <v>Dropped</v>
      </c>
      <c r="L82" s="54" t="str">
        <f>Lookup($A82, Students!$A$4:$A$1016,Students!$O$4:$O$1016)</f>
        <v>Child</v>
      </c>
      <c r="M82" s="117" t="str">
        <f>Lookup($A82, Students!$A$4:$A$1016,Students!$N$4:$N$1016)</f>
        <v>1D</v>
      </c>
      <c r="N82" t="str">
        <f>Lookup($A82, Students!$A$4:$A$1016,Students!$M$4:$M$1016)</f>
        <v>4S</v>
      </c>
      <c r="O82" s="71">
        <f>Lookup($A82, Students!$A$4:$A$1016,Students!$P$4:$P$1016)</f>
        <v>39324</v>
      </c>
      <c r="P82" s="72">
        <f t="shared" si="2"/>
        <v>42917</v>
      </c>
      <c r="Q82">
        <f>Lookup($A82, Students!$A$4:$A$1016,Students!$Q$4:$Q$1016)</f>
        <v>9</v>
      </c>
      <c r="V82" s="71">
        <f>Lookup($A82, Students!$A$4:$A$1016,Students!$G$4:$G$1016)</f>
        <v>41542</v>
      </c>
    </row>
    <row r="83" hidden="1">
      <c r="A83" s="36">
        <v>82.0</v>
      </c>
      <c r="B83" s="36" t="str">
        <f>LOOKUP($A83,Students!$A$4:$A$1016,Students!$C$4:$C$1016)</f>
        <v>Rohan</v>
      </c>
      <c r="C83" s="36" t="str">
        <f>LOOKUP($A83,Students!$A$4:$A$1016,Students!$D$4:$D$1016)</f>
        <v/>
      </c>
      <c r="D83" s="36" t="str">
        <f>LOOKUP($A83,Students!$A$4:$A$1016,Students!$E$4:$E$1016)</f>
        <v>Khurana</v>
      </c>
      <c r="E83" s="36" t="str">
        <f>LOOKUP($A83,Students!$A$4:$A1083,Students!$F$4:$F$1016)</f>
        <v/>
      </c>
      <c r="F83" s="148" t="str">
        <f>Lookup($A83, Students!$A$4:$A$1016,Students!$X$4:$X$1016)</f>
        <v/>
      </c>
      <c r="G83" s="148" t="str">
        <f>Lookup($A83, Students!$A$4:$A$1016,Students!$Z$4:$Z$1016)</f>
        <v/>
      </c>
      <c r="H83" s="49"/>
      <c r="I83" t="str">
        <f t="shared" si="1"/>
        <v>Rohan Khurana</v>
      </c>
      <c r="J83" s="101" t="str">
        <f>Lookup($A83, Students!$A$4:$A$1016,Students!$K$4:$K$1016)</f>
        <v>Kirkland</v>
      </c>
      <c r="K83" s="54" t="str">
        <f>Lookup($A83, Students!$A$4:$A$1016,Students!$H$4:$H1083)</f>
        <v>Dropped</v>
      </c>
      <c r="L83" s="54" t="str">
        <f>Lookup($A83, Students!$A$4:$A$1016,Students!$O$4:$O$1016)</f>
        <v>Junior</v>
      </c>
      <c r="M83" s="117" t="str">
        <f>Lookup($A83, Students!$A$4:$A$1016,Students!$N$4:$N$1016)</f>
        <v>1D</v>
      </c>
      <c r="N83" s="101" t="str">
        <f>Lookup($A83, Students!$A$4:$A$1016,Students!$M$4:$M$1016)</f>
        <v>6s</v>
      </c>
      <c r="O83" s="71">
        <f>Lookup($A83, Students!$A$4:$A$1016,Students!$P$4:$P$1016)</f>
        <v>39213</v>
      </c>
      <c r="P83" s="72">
        <f t="shared" si="2"/>
        <v>42917</v>
      </c>
      <c r="Q83">
        <f>Lookup($A83, Students!$A$4:$A$1016,Students!$Q$4:$Q$1016)</f>
        <v>10</v>
      </c>
      <c r="V83" s="71" t="str">
        <f>Lookup($A83, Students!$A$4:$A$1016,Students!$G$4:$G$1016)</f>
        <v/>
      </c>
    </row>
    <row r="84" hidden="1">
      <c r="A84" s="36">
        <v>83.0</v>
      </c>
      <c r="B84" s="36" t="str">
        <f>LOOKUP($A84,Students!$A$4:$A$1016,Students!$C$4:$C$1016)</f>
        <v>Priya</v>
      </c>
      <c r="C84" s="36" t="str">
        <f>LOOKUP($A84,Students!$A$4:$A$1016,Students!$D$4:$D$1016)</f>
        <v/>
      </c>
      <c r="D84" s="36" t="str">
        <f>LOOKUP($A84,Students!$A$4:$A$1016,Students!$E$4:$E$1016)</f>
        <v>Khurana</v>
      </c>
      <c r="E84" s="36" t="str">
        <f>LOOKUP($A84,Students!$A$4:$A1084,Students!$F$4:$F$1016)</f>
        <v/>
      </c>
      <c r="F84" s="148">
        <f>Lookup($A84, Students!$A$4:$A$1016,Students!$X$4:$X$1016)</f>
        <v>42342</v>
      </c>
      <c r="G84" s="148" t="str">
        <f>Lookup($A84, Students!$A$4:$A$1016,Students!$Z$4:$Z$1016)</f>
        <v/>
      </c>
      <c r="H84" s="49"/>
      <c r="I84" t="str">
        <f t="shared" si="1"/>
        <v>Priya Khurana</v>
      </c>
      <c r="J84" s="101" t="str">
        <f>Lookup($A84, Students!$A$4:$A$1016,Students!$K$4:$K$1016)</f>
        <v>Kirkland</v>
      </c>
      <c r="K84" s="54" t="str">
        <f>Lookup($A84, Students!$A$4:$A$1016,Students!$H$4:$H1084)</f>
        <v>Dropped</v>
      </c>
      <c r="L84" s="54" t="str">
        <f>Lookup($A84, Students!$A$4:$A$1016,Students!$O$4:$O$1016)</f>
        <v>Child</v>
      </c>
      <c r="M84" s="117" t="str">
        <f>Lookup($A84, Students!$A$4:$A$1016,Students!$N$4:$N$1016)</f>
        <v>1D</v>
      </c>
      <c r="N84" s="101" t="str">
        <f>Lookup($A84, Students!$A$4:$A$1016,Students!$M$4:$M$1016)</f>
        <v>WB</v>
      </c>
      <c r="O84" s="71">
        <f>Lookup($A84, Students!$A$4:$A$1016,Students!$P$4:$P$1016)</f>
        <v>40499</v>
      </c>
      <c r="P84" s="72">
        <f t="shared" si="2"/>
        <v>42917</v>
      </c>
      <c r="Q84">
        <f>Lookup($A84, Students!$A$4:$A$1016,Students!$Q$4:$Q$1016)</f>
        <v>6</v>
      </c>
      <c r="V84" s="71">
        <f>Lookup($A84, Students!$A$4:$A$1016,Students!$G$4:$G$1016)</f>
        <v>42256</v>
      </c>
    </row>
    <row r="85" hidden="1">
      <c r="A85" s="36">
        <v>84.0</v>
      </c>
      <c r="B85" s="36" t="str">
        <f>LOOKUP($A85,Students!$A$4:$A$1016,Students!$C$4:$C$1016)</f>
        <v>Shayan</v>
      </c>
      <c r="C85" s="36" t="str">
        <f>LOOKUP($A85,Students!$A$4:$A$1016,Students!$D$4:$D$1016)</f>
        <v/>
      </c>
      <c r="D85" s="36" t="str">
        <f>LOOKUP($A85,Students!$A$4:$A$1016,Students!$E$4:$E$1016)</f>
        <v>Kiser</v>
      </c>
      <c r="E85" s="36" t="str">
        <f>LOOKUP($A85,Students!$A$4:$A1085,Students!$F$4:$F$1016)</f>
        <v/>
      </c>
      <c r="F85" s="148">
        <f>Lookup($A85, Students!$A$4:$A$1016,Students!$X$4:$X$1016)</f>
        <v>42321</v>
      </c>
      <c r="G85" s="148" t="str">
        <f>Lookup($A85, Students!$A$4:$A$1016,Students!$Z$4:$Z$1016)</f>
        <v/>
      </c>
      <c r="H85" s="49"/>
      <c r="I85" t="str">
        <f t="shared" si="1"/>
        <v>Shayan Kiser</v>
      </c>
      <c r="J85" s="101" t="str">
        <f>Lookup($A85, Students!$A$4:$A$1016,Students!$K$4:$K$1016)</f>
        <v>Kirkland</v>
      </c>
      <c r="K85" s="54" t="str">
        <f>Lookup($A85, Students!$A$4:$A$1016,Students!$H$4:$H1085)</f>
        <v>Dropped</v>
      </c>
      <c r="L85" s="54" t="str">
        <f>Lookup($A85, Students!$A$4:$A$1016,Students!$O$4:$O$1016)</f>
        <v>Child</v>
      </c>
      <c r="M85" s="117" t="str">
        <f>Lookup($A85, Students!$A$4:$A$1016,Students!$N$4:$N$1016)</f>
        <v>1D</v>
      </c>
      <c r="N85" t="str">
        <f>Lookup($A85, Students!$A$4:$A$1016,Students!$M$4:$M$1016)</f>
        <v>2S</v>
      </c>
      <c r="O85" s="71">
        <f>Lookup($A85, Students!$A$4:$A$1016,Students!$P$4:$P$1016)</f>
        <v>40121</v>
      </c>
      <c r="P85" s="72">
        <f t="shared" si="2"/>
        <v>42917</v>
      </c>
      <c r="Q85">
        <f>Lookup($A85, Students!$A$4:$A$1016,Students!$Q$4:$Q$1016)</f>
        <v>7</v>
      </c>
      <c r="V85" s="71">
        <f>Lookup($A85, Students!$A$4:$A$1016,Students!$G$4:$G$1016)</f>
        <v>42278</v>
      </c>
    </row>
    <row r="86" hidden="1">
      <c r="A86" s="36">
        <v>85.0</v>
      </c>
      <c r="B86" s="36" t="str">
        <f>LOOKUP($A86,Students!$A$4:$A$1016,Students!$C$4:$C$1016)</f>
        <v>Jonathan</v>
      </c>
      <c r="C86" s="36" t="str">
        <f>LOOKUP($A86,Students!$A$4:$A$1016,Students!$D$4:$D$1016)</f>
        <v/>
      </c>
      <c r="D86" s="36" t="str">
        <f>LOOKUP($A86,Students!$A$4:$A$1016,Students!$E$4:$E$1016)</f>
        <v>Kong</v>
      </c>
      <c r="E86" s="36" t="str">
        <f>LOOKUP($A86,Students!$A$4:$A1086,Students!$F$4:$F$1016)</f>
        <v/>
      </c>
      <c r="F86" s="148">
        <f>Lookup($A86, Students!$A$4:$A$1016,Students!$X$4:$X$1016)</f>
        <v>42321</v>
      </c>
      <c r="G86" s="148" t="str">
        <f>Lookup($A86, Students!$A$4:$A$1016,Students!$Z$4:$Z$1016)</f>
        <v/>
      </c>
      <c r="H86" s="49"/>
      <c r="I86" t="str">
        <f t="shared" si="1"/>
        <v>Jonathan Kong</v>
      </c>
      <c r="J86" s="101" t="str">
        <f>Lookup($A86, Students!$A$4:$A$1016,Students!$K$4:$K$1016)</f>
        <v>Kirkland</v>
      </c>
      <c r="K86" s="54" t="str">
        <f>Lookup($A86, Students!$A$4:$A$1016,Students!$H$4:$H1086)</f>
        <v>Dropped</v>
      </c>
      <c r="L86" s="54" t="str">
        <f>Lookup($A86, Students!$A$4:$A$1016,Students!$O$4:$O$1016)</f>
        <v>Child</v>
      </c>
      <c r="M86" s="117" t="str">
        <f>Lookup($A86, Students!$A$4:$A$1016,Students!$N$4:$N$1016)</f>
        <v>1D</v>
      </c>
      <c r="N86" t="str">
        <f>Lookup($A86, Students!$A$4:$A$1016,Students!$M$4:$M$1016)</f>
        <v>2S</v>
      </c>
      <c r="O86" s="71">
        <f>Lookup($A86, Students!$A$4:$A$1016,Students!$P$4:$P$1016)</f>
        <v>39860</v>
      </c>
      <c r="P86" s="72">
        <f t="shared" si="2"/>
        <v>42917</v>
      </c>
      <c r="Q86">
        <f>Lookup($A86, Students!$A$4:$A$1016,Students!$Q$4:$Q$1016)</f>
        <v>8</v>
      </c>
      <c r="V86" s="71">
        <f>Lookup($A86, Students!$A$4:$A$1016,Students!$G$4:$G$1016)</f>
        <v>42018</v>
      </c>
    </row>
    <row r="87" hidden="1">
      <c r="A87" s="36">
        <v>86.0</v>
      </c>
      <c r="B87" s="36" t="str">
        <f>LOOKUP($A87,Students!$A$4:$A$1016,Students!$C$4:$C$1016)</f>
        <v>Gabriel</v>
      </c>
      <c r="C87" s="36" t="str">
        <f>LOOKUP($A87,Students!$A$4:$A$1016,Students!$D$4:$D$1016)</f>
        <v/>
      </c>
      <c r="D87" s="36" t="str">
        <f>LOOKUP($A87,Students!$A$4:$A$1016,Students!$E$4:$E$1016)</f>
        <v>Lima</v>
      </c>
      <c r="E87" s="36" t="str">
        <f>LOOKUP($A87,Students!$A$4:$A1087,Students!$F$4:$F$1016)</f>
        <v/>
      </c>
      <c r="F87" s="148">
        <f>Lookup($A87, Students!$A$4:$A$1016,Students!$X$4:$X$1016)</f>
        <v>42321</v>
      </c>
      <c r="G87" s="148" t="str">
        <f>Lookup($A87, Students!$A$4:$A$1016,Students!$Z$4:$Z$1016)</f>
        <v/>
      </c>
      <c r="H87" s="49"/>
      <c r="I87" t="str">
        <f t="shared" si="1"/>
        <v>Gabriel Lima</v>
      </c>
      <c r="J87" s="101" t="str">
        <f>Lookup($A87, Students!$A$4:$A$1016,Students!$K$4:$K$1016)</f>
        <v>Kirkland</v>
      </c>
      <c r="K87" s="54" t="str">
        <f>Lookup($A87, Students!$A$4:$A$1016,Students!$H$4:$H1087)</f>
        <v>Dropped</v>
      </c>
      <c r="L87" s="54" t="str">
        <f>Lookup($A87, Students!$A$4:$A$1016,Students!$O$4:$O$1016)</f>
        <v>Child</v>
      </c>
      <c r="M87" s="117" t="str">
        <f>Lookup($A87, Students!$A$4:$A$1016,Students!$N$4:$N$1016)</f>
        <v>1D</v>
      </c>
      <c r="N87" s="101" t="str">
        <f>Lookup($A87, Students!$A$4:$A$1016,Students!$M$4:$M$1016)</f>
        <v>3s</v>
      </c>
      <c r="O87" s="71">
        <f>Lookup($A87, Students!$A$4:$A$1016,Students!$P$4:$P$1016)</f>
        <v>40883</v>
      </c>
      <c r="P87" s="72">
        <f t="shared" si="2"/>
        <v>42917</v>
      </c>
      <c r="Q87">
        <f>Lookup($A87, Students!$A$4:$A$1016,Students!$Q$4:$Q$1016)</f>
        <v>5</v>
      </c>
      <c r="V87" s="71">
        <f>Lookup($A87, Students!$A$4:$A$1016,Students!$G$4:$G$1016)</f>
        <v>42051</v>
      </c>
    </row>
    <row r="88" hidden="1">
      <c r="A88" s="36">
        <v>87.0</v>
      </c>
      <c r="B88" s="36" t="str">
        <f>LOOKUP($A88,Students!$A$4:$A$1016,Students!$C$4:$C$1016)</f>
        <v>Julia</v>
      </c>
      <c r="C88" s="36" t="str">
        <f>LOOKUP($A88,Students!$A$4:$A$1016,Students!$D$4:$D$1016)</f>
        <v/>
      </c>
      <c r="D88" s="36" t="str">
        <f>LOOKUP($A88,Students!$A$4:$A$1016,Students!$E$4:$E$1016)</f>
        <v>Lima</v>
      </c>
      <c r="E88" s="36" t="str">
        <f>LOOKUP($A88,Students!$A$4:$A1088,Students!$F$4:$F$1016)</f>
        <v/>
      </c>
      <c r="F88" s="148">
        <f>Lookup($A88, Students!$A$4:$A$1016,Students!$X$4:$X$1016)</f>
        <v>42048</v>
      </c>
      <c r="G88" s="148" t="str">
        <f>Lookup($A88, Students!$A$4:$A$1016,Students!$Z$4:$Z$1016)</f>
        <v/>
      </c>
      <c r="H88" s="49"/>
      <c r="I88" t="str">
        <f t="shared" si="1"/>
        <v>Julia Lima</v>
      </c>
      <c r="J88" s="101" t="str">
        <f>Lookup($A88, Students!$A$4:$A$1016,Students!$K$4:$K$1016)</f>
        <v>Kirkland</v>
      </c>
      <c r="K88" s="54" t="str">
        <f>Lookup($A88, Students!$A$4:$A$1016,Students!$H$4:$H1088)</f>
        <v>Dropped</v>
      </c>
      <c r="L88" s="54" t="str">
        <f>Lookup($A88, Students!$A$4:$A$1016,Students!$O$4:$O$1016)</f>
        <v>Child</v>
      </c>
      <c r="M88" s="117" t="str">
        <f>Lookup($A88, Students!$A$4:$A$1016,Students!$N$4:$N$1016)</f>
        <v>1D</v>
      </c>
      <c r="N88" s="101" t="str">
        <f>Lookup($A88, Students!$A$4:$A$1016,Students!$M$4:$M$1016)</f>
        <v>5s</v>
      </c>
      <c r="O88" s="71">
        <f>Lookup($A88, Students!$A$4:$A$1016,Students!$P$4:$P$1016)</f>
        <v>39736</v>
      </c>
      <c r="P88" s="72">
        <f t="shared" si="2"/>
        <v>42917</v>
      </c>
      <c r="Q88">
        <f>Lookup($A88, Students!$A$4:$A$1016,Students!$Q$4:$Q$1016)</f>
        <v>8</v>
      </c>
      <c r="V88" s="71">
        <f>Lookup($A88, Students!$A$4:$A$1016,Students!$G$4:$G$1016)</f>
        <v>41663</v>
      </c>
    </row>
    <row r="89" hidden="1">
      <c r="A89" s="36">
        <v>88.0</v>
      </c>
      <c r="B89" s="36" t="str">
        <f>LOOKUP($A89,Students!$A$4:$A$1016,Students!$C$4:$C$1016)</f>
        <v>Ethan</v>
      </c>
      <c r="C89" s="36" t="str">
        <f>LOOKUP($A89,Students!$A$4:$A$1016,Students!$D$4:$D$1016)</f>
        <v/>
      </c>
      <c r="D89" s="36" t="str">
        <f>LOOKUP($A89,Students!$A$4:$A$1016,Students!$E$4:$E$1016)</f>
        <v>Lin</v>
      </c>
      <c r="E89" s="36" t="str">
        <f>LOOKUP($A89,Students!$A$4:$A1089,Students!$F$4:$F$1016)</f>
        <v/>
      </c>
      <c r="F89" s="148">
        <f>Lookup($A89, Students!$A$4:$A$1016,Students!$X$4:$X$1016)</f>
        <v>42321</v>
      </c>
      <c r="G89" s="148" t="str">
        <f>Lookup($A89, Students!$A$4:$A$1016,Students!$Z$4:$Z$1016)</f>
        <v/>
      </c>
      <c r="H89" s="49"/>
      <c r="I89" t="str">
        <f t="shared" si="1"/>
        <v>Ethan Lin</v>
      </c>
      <c r="J89" s="101" t="str">
        <f>Lookup($A89, Students!$A$4:$A$1016,Students!$K$4:$K$1016)</f>
        <v>Kirkland</v>
      </c>
      <c r="K89" s="54" t="str">
        <f>Lookup($A89, Students!$A$4:$A$1016,Students!$H$4:$H1089)</f>
        <v>Dropped</v>
      </c>
      <c r="L89" s="54" t="str">
        <f>Lookup($A89, Students!$A$4:$A$1016,Students!$O$4:$O$1016)</f>
        <v>Child</v>
      </c>
      <c r="M89" s="117" t="str">
        <f>Lookup($A89, Students!$A$4:$A$1016,Students!$N$4:$N$1016)</f>
        <v>1D</v>
      </c>
      <c r="N89" t="str">
        <f>Lookup($A89, Students!$A$4:$A$1016,Students!$M$4:$M$1016)</f>
        <v>2S</v>
      </c>
      <c r="O89" s="71">
        <f>Lookup($A89, Students!$A$4:$A$1016,Students!$P$4:$P$1016)</f>
        <v>40107</v>
      </c>
      <c r="P89" s="72">
        <f t="shared" si="2"/>
        <v>42917</v>
      </c>
      <c r="Q89">
        <f>Lookup($A89, Students!$A$4:$A$1016,Students!$Q$4:$Q$1016)</f>
        <v>7</v>
      </c>
      <c r="V89" s="71">
        <f>Lookup($A89, Students!$A$4:$A$1016,Students!$G$4:$G$1016)</f>
        <v>42249</v>
      </c>
    </row>
    <row r="90" hidden="1">
      <c r="A90" s="36">
        <v>89.0</v>
      </c>
      <c r="B90" s="36" t="str">
        <f>LOOKUP($A90,Students!$A$4:$A$1016,Students!$C$4:$C$1016)</f>
        <v>Bryan</v>
      </c>
      <c r="C90" s="36" t="str">
        <f>LOOKUP($A90,Students!$A$4:$A$1016,Students!$D$4:$D$1016)</f>
        <v/>
      </c>
      <c r="D90" s="36" t="str">
        <f>LOOKUP($A90,Students!$A$4:$A$1016,Students!$E$4:$E$1016)</f>
        <v>Lin</v>
      </c>
      <c r="E90" s="36" t="str">
        <f>LOOKUP($A90,Students!$A$4:$A1090,Students!$F$4:$F$1016)</f>
        <v/>
      </c>
      <c r="F90" s="148">
        <f>Lookup($A90, Students!$A$4:$A$1016,Students!$X$4:$X$1016)</f>
        <v>42286</v>
      </c>
      <c r="G90" s="148" t="str">
        <f>Lookup($A90, Students!$A$4:$A$1016,Students!$Z$4:$Z$1016)</f>
        <v/>
      </c>
      <c r="H90" s="49"/>
      <c r="I90" t="str">
        <f t="shared" si="1"/>
        <v>Bryan Lin</v>
      </c>
      <c r="J90" s="101" t="str">
        <f>Lookup($A90, Students!$A$4:$A$1016,Students!$K$4:$K$1016)</f>
        <v>Kirkland</v>
      </c>
      <c r="K90" s="54" t="str">
        <f>Lookup($A90, Students!$A$4:$A$1016,Students!$H$4:$H1090)</f>
        <v>Dropped</v>
      </c>
      <c r="L90" s="54" t="str">
        <f>Lookup($A90, Students!$A$4:$A$1016,Students!$O$4:$O$1016)</f>
        <v>Child</v>
      </c>
      <c r="M90" s="117" t="str">
        <f>Lookup($A90, Students!$A$4:$A$1016,Students!$N$4:$N$1016)</f>
        <v>1D</v>
      </c>
      <c r="N90" t="str">
        <f>Lookup($A90, Students!$A$4:$A$1016,Students!$M$4:$M$1016)</f>
        <v>2S</v>
      </c>
      <c r="O90" s="71">
        <f>Lookup($A90, Students!$A$4:$A$1016,Students!$P$4:$P$1016)</f>
        <v>40776</v>
      </c>
      <c r="P90" s="72">
        <f t="shared" si="2"/>
        <v>42917</v>
      </c>
      <c r="Q90">
        <f>Lookup($A90, Students!$A$4:$A$1016,Students!$Q$4:$Q$1016)</f>
        <v>5</v>
      </c>
      <c r="V90" s="71">
        <f>Lookup($A90, Students!$A$4:$A$1016,Students!$G$4:$G$1016)</f>
        <v>42249</v>
      </c>
    </row>
    <row r="91" hidden="1">
      <c r="A91" s="36">
        <v>90.0</v>
      </c>
      <c r="B91" s="36" t="str">
        <f>LOOKUP($A91,Students!$A$4:$A$1016,Students!$C$4:$C$1016)</f>
        <v>Kollin</v>
      </c>
      <c r="C91" s="36" t="str">
        <f>LOOKUP($A91,Students!$A$4:$A$1016,Students!$D$4:$D$1016)</f>
        <v/>
      </c>
      <c r="D91" s="36" t="str">
        <f>LOOKUP($A91,Students!$A$4:$A$1016,Students!$E$4:$E$1016)</f>
        <v>Luo</v>
      </c>
      <c r="E91" s="36" t="str">
        <f>LOOKUP($A91,Students!$A$4:$A1091,Students!$F$4:$F$1016)</f>
        <v/>
      </c>
      <c r="F91" s="148">
        <f>Lookup($A91, Students!$A$4:$A$1016,Students!$X$4:$X$1016)</f>
        <v>42200</v>
      </c>
      <c r="G91" s="148" t="str">
        <f>Lookup($A91, Students!$A$4:$A$1016,Students!$Z$4:$Z$1016)</f>
        <v/>
      </c>
      <c r="H91" s="49"/>
      <c r="I91" t="str">
        <f t="shared" si="1"/>
        <v>Kollin Luo</v>
      </c>
      <c r="J91" s="101" t="str">
        <f>Lookup($A91, Students!$A$4:$A$1016,Students!$K$4:$K$1016)</f>
        <v>Kirkland</v>
      </c>
      <c r="K91" s="54" t="str">
        <f>Lookup($A91, Students!$A$4:$A$1016,Students!$H$4:$H1091)</f>
        <v>Dropped</v>
      </c>
      <c r="L91" s="54" t="str">
        <f>Lookup($A91, Students!$A$4:$A$1016,Students!$O$4:$O$1016)</f>
        <v>Junior</v>
      </c>
      <c r="M91" s="117" t="str">
        <f>Lookup($A91, Students!$A$4:$A$1016,Students!$N$4:$N$1016)</f>
        <v>1D</v>
      </c>
      <c r="N91" t="str">
        <f>Lookup($A91, Students!$A$4:$A$1016,Students!$M$4:$M$1016)</f>
        <v>6S</v>
      </c>
      <c r="O91" s="71">
        <f>Lookup($A91, Students!$A$4:$A$1016,Students!$P$4:$P$1016)</f>
        <v>37549</v>
      </c>
      <c r="P91" s="72">
        <f t="shared" si="2"/>
        <v>42917</v>
      </c>
      <c r="Q91">
        <f>Lookup($A91, Students!$A$4:$A$1016,Students!$Q$4:$Q$1016)</f>
        <v>14</v>
      </c>
      <c r="V91" s="71">
        <f>Lookup($A91, Students!$A$4:$A$1016,Students!$G$4:$G$1016)</f>
        <v>41548</v>
      </c>
    </row>
    <row r="92" hidden="1">
      <c r="A92" s="36">
        <v>91.0</v>
      </c>
      <c r="B92" s="36" t="str">
        <f>LOOKUP($A92,Students!$A$4:$A$1016,Students!$C$4:$C$1016)</f>
        <v>Kody</v>
      </c>
      <c r="C92" s="36" t="str">
        <f>LOOKUP($A92,Students!$A$4:$A$1016,Students!$D$4:$D$1016)</f>
        <v/>
      </c>
      <c r="D92" s="36" t="str">
        <f>LOOKUP($A92,Students!$A$4:$A$1016,Students!$E$4:$E$1016)</f>
        <v>Luo</v>
      </c>
      <c r="E92" s="36" t="str">
        <f>LOOKUP($A92,Students!$A$4:$A1092,Students!$F$4:$F$1016)</f>
        <v/>
      </c>
      <c r="F92" s="148">
        <f>Lookup($A92, Students!$A$4:$A$1016,Students!$X$4:$X$1016)</f>
        <v>42084</v>
      </c>
      <c r="G92" s="148" t="str">
        <f>Lookup($A92, Students!$A$4:$A$1016,Students!$Z$4:$Z$1016)</f>
        <v/>
      </c>
      <c r="H92" s="49"/>
      <c r="I92" t="str">
        <f t="shared" si="1"/>
        <v>Kody Luo</v>
      </c>
      <c r="J92" s="101" t="str">
        <f>Lookup($A92, Students!$A$4:$A$1016,Students!$K$4:$K$1016)</f>
        <v>Kirkland</v>
      </c>
      <c r="K92" s="54" t="str">
        <f>Lookup($A92, Students!$A$4:$A$1016,Students!$H$4:$H1092)</f>
        <v>Dropped</v>
      </c>
      <c r="L92" s="54" t="str">
        <f>Lookup($A92, Students!$A$4:$A$1016,Students!$O$4:$O$1016)</f>
        <v>Junior</v>
      </c>
      <c r="M92" s="117" t="str">
        <f>Lookup($A92, Students!$A$4:$A$1016,Students!$N$4:$N$1016)</f>
        <v>1D</v>
      </c>
      <c r="N92" s="101" t="str">
        <f>Lookup($A92, Students!$A$4:$A$1016,Students!$M$4:$M$1016)</f>
        <v>5s</v>
      </c>
      <c r="O92" s="71">
        <f>Lookup($A92, Students!$A$4:$A$1016,Students!$P$4:$P$1016)</f>
        <v>38145</v>
      </c>
      <c r="P92" s="72">
        <f t="shared" si="2"/>
        <v>42917</v>
      </c>
      <c r="Q92">
        <f>Lookup($A92, Students!$A$4:$A$1016,Students!$Q$4:$Q$1016)</f>
        <v>13</v>
      </c>
      <c r="V92" s="71">
        <f>Lookup($A92, Students!$A$4:$A$1016,Students!$G$4:$G$1016)</f>
        <v>41548</v>
      </c>
    </row>
    <row r="93" hidden="1">
      <c r="A93" s="36">
        <v>92.0</v>
      </c>
      <c r="B93" s="36" t="str">
        <f>LOOKUP($A93,Students!$A$4:$A$1016,Students!$C$4:$C$1016)</f>
        <v>Konnor</v>
      </c>
      <c r="C93" s="36" t="str">
        <f>LOOKUP($A93,Students!$A$4:$A$1016,Students!$D$4:$D$1016)</f>
        <v/>
      </c>
      <c r="D93" s="36" t="str">
        <f>LOOKUP($A93,Students!$A$4:$A$1016,Students!$E$4:$E$1016)</f>
        <v>Luo</v>
      </c>
      <c r="E93" s="36" t="str">
        <f>LOOKUP($A93,Students!$A$4:$A1093,Students!$F$4:$F$1016)</f>
        <v/>
      </c>
      <c r="F93" s="148">
        <f>Lookup($A93, Students!$A$4:$A$1016,Students!$X$4:$X$1016)</f>
        <v>42084</v>
      </c>
      <c r="G93" s="148" t="str">
        <f>Lookup($A93, Students!$A$4:$A$1016,Students!$Z$4:$Z$1016)</f>
        <v/>
      </c>
      <c r="H93" s="49"/>
      <c r="I93" t="str">
        <f t="shared" si="1"/>
        <v>Konnor Luo</v>
      </c>
      <c r="J93" s="101" t="str">
        <f>Lookup($A93, Students!$A$4:$A$1016,Students!$K$4:$K$1016)</f>
        <v>Kirkland</v>
      </c>
      <c r="K93" s="54" t="str">
        <f>Lookup($A93, Students!$A$4:$A$1016,Students!$H$4:$H1093)</f>
        <v>Dropped</v>
      </c>
      <c r="L93" s="54" t="str">
        <f>Lookup($A93, Students!$A$4:$A$1016,Students!$O$4:$O$1016)</f>
        <v>Junior</v>
      </c>
      <c r="M93" s="117" t="str">
        <f>Lookup($A93, Students!$A$4:$A$1016,Students!$N$4:$N$1016)</f>
        <v>1D</v>
      </c>
      <c r="N93" s="101" t="str">
        <f>Lookup($A93, Students!$A$4:$A$1016,Students!$M$4:$M$1016)</f>
        <v>5s</v>
      </c>
      <c r="O93" s="71">
        <f>Lookup($A93, Students!$A$4:$A$1016,Students!$P$4:$P$1016)</f>
        <v>38804</v>
      </c>
      <c r="P93" s="72">
        <f t="shared" si="2"/>
        <v>42917</v>
      </c>
      <c r="Q93">
        <f>Lookup($A93, Students!$A$4:$A$1016,Students!$Q$4:$Q$1016)</f>
        <v>11</v>
      </c>
      <c r="V93" s="71">
        <f>Lookup($A93, Students!$A$4:$A$1016,Students!$G$4:$G$1016)</f>
        <v>41548</v>
      </c>
    </row>
    <row r="94" hidden="1">
      <c r="A94" s="36">
        <v>93.0</v>
      </c>
      <c r="B94" s="36" t="str">
        <f>LOOKUP($A94,Students!$A$4:$A$1016,Students!$C$4:$C$1016)</f>
        <v>Kyle</v>
      </c>
      <c r="C94" s="36" t="str">
        <f>LOOKUP($A94,Students!$A$4:$A$1016,Students!$D$4:$D$1016)</f>
        <v/>
      </c>
      <c r="D94" s="36" t="str">
        <f>LOOKUP($A94,Students!$A$4:$A$1016,Students!$E$4:$E$1016)</f>
        <v>Luo</v>
      </c>
      <c r="E94" s="36" t="str">
        <f>LOOKUP($A94,Students!$A$4:$A1094,Students!$F$4:$F$1016)</f>
        <v/>
      </c>
      <c r="F94" s="148">
        <f>Lookup($A94, Students!$A$4:$A$1016,Students!$X$4:$X$1016)</f>
        <v>42200</v>
      </c>
      <c r="G94" s="148" t="str">
        <f>Lookup($A94, Students!$A$4:$A$1016,Students!$Z$4:$Z$1016)</f>
        <v/>
      </c>
      <c r="H94" s="49"/>
      <c r="I94" t="str">
        <f t="shared" si="1"/>
        <v>Kyle Luo</v>
      </c>
      <c r="J94" s="101" t="str">
        <f>Lookup($A94, Students!$A$4:$A$1016,Students!$K$4:$K$1016)</f>
        <v>Kirkland</v>
      </c>
      <c r="K94" s="54" t="str">
        <f>Lookup($A94, Students!$A$4:$A$1016,Students!$H$4:$H1094)</f>
        <v>Dropped</v>
      </c>
      <c r="L94" s="54" t="str">
        <f>Lookup($A94, Students!$A$4:$A$1016,Students!$O$4:$O$1016)</f>
        <v>Junior</v>
      </c>
      <c r="M94" s="117" t="str">
        <f>Lookup($A94, Students!$A$4:$A$1016,Students!$N$4:$N$1016)</f>
        <v>1D</v>
      </c>
      <c r="N94" t="str">
        <f>Lookup($A94, Students!$A$4:$A$1016,Students!$M$4:$M$1016)</f>
        <v>6S</v>
      </c>
      <c r="O94" s="71">
        <f>Lookup($A94, Students!$A$4:$A$1016,Students!$P$4:$P$1016)</f>
        <v>36960</v>
      </c>
      <c r="P94" s="72">
        <f t="shared" si="2"/>
        <v>42917</v>
      </c>
      <c r="Q94">
        <f>Lookup($A94, Students!$A$4:$A$1016,Students!$Q$4:$Q$1016)</f>
        <v>16</v>
      </c>
      <c r="V94" s="71">
        <f>Lookup($A94, Students!$A$4:$A$1016,Students!$G$4:$G$1016)</f>
        <v>41548</v>
      </c>
    </row>
    <row r="95" hidden="1">
      <c r="A95" s="36">
        <v>94.0</v>
      </c>
      <c r="B95" s="36" t="str">
        <f>LOOKUP($A95,Students!$A$4:$A$1016,Students!$C$4:$C$1016)</f>
        <v>Minu</v>
      </c>
      <c r="C95" s="36" t="str">
        <f>LOOKUP($A95,Students!$A$4:$A$1016,Students!$D$4:$D$1016)</f>
        <v/>
      </c>
      <c r="D95" s="36" t="str">
        <f>LOOKUP($A95,Students!$A$4:$A$1016,Students!$E$4:$E$1016)</f>
        <v>Padhye</v>
      </c>
      <c r="E95" s="36" t="str">
        <f>LOOKUP($A95,Students!$A$4:$A1095,Students!$F$4:$F$1016)</f>
        <v/>
      </c>
      <c r="F95" s="148">
        <f>Lookup($A95, Students!$A$4:$A$1016,Students!$X$4:$X$1016)</f>
        <v>42663</v>
      </c>
      <c r="G95" s="148" t="str">
        <f>Lookup($A95, Students!$A$4:$A$1016,Students!$Z$4:$Z$1016)</f>
        <v/>
      </c>
      <c r="H95" s="49"/>
      <c r="I95" t="str">
        <f t="shared" si="1"/>
        <v>Minu Padhye</v>
      </c>
      <c r="J95" s="101" t="str">
        <f>Lookup($A95, Students!$A$4:$A$1016,Students!$K$4:$K$1016)</f>
        <v>Kirkland</v>
      </c>
      <c r="K95" s="54" t="str">
        <f>Lookup($A95, Students!$A$4:$A$1016,Students!$H$4:$H1095)</f>
        <v>Active</v>
      </c>
      <c r="L95" s="54" t="str">
        <f>Lookup($A95, Students!$A$4:$A$1016,Students!$O$4:$O$1016)</f>
        <v>Junior</v>
      </c>
      <c r="M95" s="117" t="str">
        <f>Lookup($A95, Students!$A$4:$A$1016,Students!$N$4:$N$1016)</f>
        <v>1D</v>
      </c>
      <c r="N95" t="str">
        <f>Lookup($A95, Students!$A$4:$A$1016,Students!$M$4:$M$1016)</f>
        <v>4S</v>
      </c>
      <c r="O95" s="71">
        <f>Lookup($A95, Students!$A$4:$A$1016,Students!$P$4:$P$1016)</f>
        <v>37450</v>
      </c>
      <c r="P95" s="72">
        <f t="shared" si="2"/>
        <v>42917</v>
      </c>
      <c r="Q95">
        <f>Lookup($A95, Students!$A$4:$A$1016,Students!$Q$4:$Q$1016)</f>
        <v>14</v>
      </c>
      <c r="V95" s="71">
        <f>Lookup($A95, Students!$A$4:$A$1016,Students!$G$4:$G$1016)</f>
        <v>42041</v>
      </c>
    </row>
    <row r="96" hidden="1">
      <c r="A96" s="36">
        <v>95.0</v>
      </c>
      <c r="B96" s="36" t="str">
        <f>LOOKUP($A96,Students!$A$4:$A$1016,Students!$C$4:$C$1016)</f>
        <v>Mahet</v>
      </c>
      <c r="C96" s="36" t="str">
        <f>LOOKUP($A96,Students!$A$4:$A$1016,Students!$D$4:$D$1016)</f>
        <v/>
      </c>
      <c r="D96" s="36" t="str">
        <f>LOOKUP($A96,Students!$A$4:$A$1016,Students!$E$4:$E$1016)</f>
        <v>Prathikantum</v>
      </c>
      <c r="E96" s="36" t="str">
        <f>LOOKUP($A96,Students!$A$4:$A1096,Students!$F$4:$F$1016)</f>
        <v/>
      </c>
      <c r="F96" s="148">
        <f>Lookup($A96, Students!$A$4:$A$1016,Students!$X$4:$X$1016)</f>
        <v>42286</v>
      </c>
      <c r="G96" s="148" t="str">
        <f>Lookup($A96, Students!$A$4:$A$1016,Students!$Z$4:$Z$1016)</f>
        <v/>
      </c>
      <c r="H96" s="49"/>
      <c r="I96" t="str">
        <f t="shared" si="1"/>
        <v>Mahet Prathikantum</v>
      </c>
      <c r="J96" s="101" t="str">
        <f>Lookup($A96, Students!$A$4:$A$1016,Students!$K$4:$K$1016)</f>
        <v>Kirkland</v>
      </c>
      <c r="K96" s="54" t="str">
        <f>Lookup($A96, Students!$A$4:$A$1016,Students!$H$4:$H1096)</f>
        <v>Dropped</v>
      </c>
      <c r="L96" s="54" t="str">
        <f>Lookup($A96, Students!$A$4:$A$1016,Students!$O$4:$O$1016)</f>
        <v>Junior</v>
      </c>
      <c r="M96" s="117" t="str">
        <f>Lookup($A96, Students!$A$4:$A$1016,Students!$N$4:$N$1016)</f>
        <v>1D</v>
      </c>
      <c r="N96" s="101" t="str">
        <f>Lookup($A96, Students!$A$4:$A$1016,Students!$M$4:$M$1016)</f>
        <v>1s</v>
      </c>
      <c r="O96" s="71">
        <f>Lookup($A96, Students!$A$4:$A$1016,Students!$P$4:$P$1016)</f>
        <v>39076</v>
      </c>
      <c r="P96" s="72">
        <f t="shared" si="2"/>
        <v>42917</v>
      </c>
      <c r="Q96">
        <f>Lookup($A96, Students!$A$4:$A$1016,Students!$Q$4:$Q$1016)</f>
        <v>10</v>
      </c>
      <c r="V96" s="71" t="str">
        <f>Lookup($A96, Students!$A$4:$A$1016,Students!$G$4:$G$1016)</f>
        <v/>
      </c>
    </row>
    <row r="97" hidden="1">
      <c r="A97" s="36">
        <v>96.0</v>
      </c>
      <c r="B97" s="36" t="str">
        <f>LOOKUP($A97,Students!$A$4:$A$1016,Students!$C$4:$C$1016)</f>
        <v>Manaswee (Nitya)</v>
      </c>
      <c r="C97" s="36" t="str">
        <f>LOOKUP($A97,Students!$A$4:$A$1016,Students!$D$4:$D$1016)</f>
        <v/>
      </c>
      <c r="D97" s="36" t="str">
        <f>LOOKUP($A97,Students!$A$4:$A$1016,Students!$E$4:$E$1016)</f>
        <v>Prathikantum</v>
      </c>
      <c r="E97" s="36" t="str">
        <f>LOOKUP($A97,Students!$A$4:$A1097,Students!$F$4:$F$1016)</f>
        <v/>
      </c>
      <c r="F97" s="148">
        <f>Lookup($A97, Students!$A$4:$A$1016,Students!$X$4:$X$1016)</f>
        <v>42321</v>
      </c>
      <c r="G97" s="148" t="str">
        <f>Lookup($A97, Students!$A$4:$A$1016,Students!$Z$4:$Z$1016)</f>
        <v/>
      </c>
      <c r="H97" s="49"/>
      <c r="I97" t="str">
        <f t="shared" si="1"/>
        <v>Manaswee (Nitya) Prathikantum</v>
      </c>
      <c r="J97" s="101" t="str">
        <f>Lookup($A97, Students!$A$4:$A$1016,Students!$K$4:$K$1016)</f>
        <v>Kirkland</v>
      </c>
      <c r="K97" s="54" t="str">
        <f>Lookup($A97, Students!$A$4:$A$1016,Students!$H$4:$H1097)</f>
        <v>Dropped</v>
      </c>
      <c r="L97" s="54" t="str">
        <f>Lookup($A97, Students!$A$4:$A$1016,Students!$O$4:$O$1016)</f>
        <v>Junior</v>
      </c>
      <c r="M97" s="117" t="str">
        <f>Lookup($A97, Students!$A$4:$A$1016,Students!$N$4:$N$1016)</f>
        <v>1D</v>
      </c>
      <c r="N97" s="101" t="str">
        <f>Lookup($A97, Students!$A$4:$A$1016,Students!$M$4:$M$1016)</f>
        <v>1s</v>
      </c>
      <c r="O97" s="71">
        <f>Lookup($A97, Students!$A$4:$A$1016,Students!$P$4:$P$1016)</f>
        <v>37834</v>
      </c>
      <c r="P97" s="72">
        <f t="shared" si="2"/>
        <v>42917</v>
      </c>
      <c r="Q97">
        <f>Lookup($A97, Students!$A$4:$A$1016,Students!$Q$4:$Q$1016)</f>
        <v>13</v>
      </c>
      <c r="V97" s="71" t="str">
        <f>Lookup($A97, Students!$A$4:$A$1016,Students!$G$4:$G$1016)</f>
        <v/>
      </c>
    </row>
    <row r="98" hidden="1">
      <c r="A98" s="36">
        <v>97.0</v>
      </c>
      <c r="B98" s="36" t="str">
        <f>LOOKUP($A98,Students!$A$4:$A$1016,Students!$C$4:$C$1016)</f>
        <v>Maxim</v>
      </c>
      <c r="C98" s="36" t="str">
        <f>LOOKUP($A98,Students!$A$4:$A$1016,Students!$D$4:$D$1016)</f>
        <v/>
      </c>
      <c r="D98" s="36" t="str">
        <f>LOOKUP($A98,Students!$A$4:$A$1016,Students!$E$4:$E$1016)</f>
        <v>Smolyanskiy</v>
      </c>
      <c r="E98" s="36" t="str">
        <f>LOOKUP($A98,Students!$A$4:$A1098,Students!$F$4:$F$1016)</f>
        <v/>
      </c>
      <c r="F98" s="148">
        <f>Lookup($A98, Students!$A$4:$A$1016,Students!$X$4:$X$1016)</f>
        <v>42286</v>
      </c>
      <c r="G98" s="148" t="str">
        <f>Lookup($A98, Students!$A$4:$A$1016,Students!$Z$4:$Z$1016)</f>
        <v/>
      </c>
      <c r="H98" s="49"/>
      <c r="I98" t="str">
        <f t="shared" si="1"/>
        <v>Maxim Smolyanskiy</v>
      </c>
      <c r="J98" s="101" t="str">
        <f>Lookup($A98, Students!$A$4:$A$1016,Students!$K$4:$K$1016)</f>
        <v>Kirkland</v>
      </c>
      <c r="K98" s="54" t="str">
        <f>Lookup($A98, Students!$A$4:$A$1016,Students!$H$4:$H1098)</f>
        <v>Dropped</v>
      </c>
      <c r="L98" s="54" t="str">
        <f>Lookup($A98, Students!$A$4:$A$1016,Students!$O$4:$O$1016)</f>
        <v>Child</v>
      </c>
      <c r="M98" s="117" t="str">
        <f>Lookup($A98, Students!$A$4:$A$1016,Students!$N$4:$N$1016)</f>
        <v>1D</v>
      </c>
      <c r="N98" t="str">
        <f>Lookup($A98, Students!$A$4:$A$1016,Students!$M$4:$M$1016)</f>
        <v>3S</v>
      </c>
      <c r="O98" s="71">
        <f>Lookup($A98, Students!$A$4:$A$1016,Students!$P$4:$P$1016)</f>
        <v>40574</v>
      </c>
      <c r="P98" s="72">
        <f t="shared" si="2"/>
        <v>42917</v>
      </c>
      <c r="Q98">
        <f>Lookup($A98, Students!$A$4:$A$1016,Students!$Q$4:$Q$1016)</f>
        <v>6</v>
      </c>
      <c r="V98" s="71">
        <f>Lookup($A98, Students!$A$4:$A$1016,Students!$G$4:$G$1016)</f>
        <v>42124</v>
      </c>
    </row>
    <row r="99" hidden="1">
      <c r="A99" s="36">
        <v>98.0</v>
      </c>
      <c r="B99" s="36" t="str">
        <f>LOOKUP($A99,Students!$A$4:$A$1016,Students!$C$4:$C$1016)</f>
        <v>Denis</v>
      </c>
      <c r="C99" s="36" t="str">
        <f>LOOKUP($A99,Students!$A$4:$A$1016,Students!$D$4:$D$1016)</f>
        <v/>
      </c>
      <c r="D99" s="36" t="str">
        <f>LOOKUP($A99,Students!$A$4:$A$1016,Students!$E$4:$E$1016)</f>
        <v>Smolyanskiy</v>
      </c>
      <c r="E99" s="36" t="str">
        <f>LOOKUP($A99,Students!$A$4:$A1099,Students!$F$4:$F$1016)</f>
        <v/>
      </c>
      <c r="F99" s="148">
        <f>Lookup($A99, Students!$A$4:$A$1016,Students!$X$4:$X$1016)</f>
        <v>42286</v>
      </c>
      <c r="G99" s="148" t="str">
        <f>Lookup($A99, Students!$A$4:$A$1016,Students!$Z$4:$Z$1016)</f>
        <v/>
      </c>
      <c r="H99" s="49"/>
      <c r="I99" t="str">
        <f t="shared" si="1"/>
        <v>Denis Smolyanskiy</v>
      </c>
      <c r="J99" s="101" t="str">
        <f>Lookup($A99, Students!$A$4:$A$1016,Students!$K$4:$K$1016)</f>
        <v>Kirkland</v>
      </c>
      <c r="K99" s="54" t="str">
        <f>Lookup($A99, Students!$A$4:$A$1016,Students!$H$4:$H1099)</f>
        <v>Dropped</v>
      </c>
      <c r="L99" s="54" t="str">
        <f>Lookup($A99, Students!$A$4:$A$1016,Students!$O$4:$O$1016)</f>
        <v>Child</v>
      </c>
      <c r="M99" s="117" t="str">
        <f>Lookup($A99, Students!$A$4:$A$1016,Students!$N$4:$N$1016)</f>
        <v>1D</v>
      </c>
      <c r="N99" t="str">
        <f>Lookup($A99, Students!$A$4:$A$1016,Students!$M$4:$M$1016)</f>
        <v>2S</v>
      </c>
      <c r="O99" s="71">
        <f>Lookup($A99, Students!$A$4:$A$1016,Students!$P$4:$P$1016)</f>
        <v>39540</v>
      </c>
      <c r="P99" s="72">
        <f t="shared" si="2"/>
        <v>42917</v>
      </c>
      <c r="Q99">
        <f>Lookup($A99, Students!$A$4:$A$1016,Students!$Q$4:$Q$1016)</f>
        <v>9</v>
      </c>
      <c r="V99" s="71">
        <f>Lookup($A99, Students!$A$4:$A$1016,Students!$G$4:$G$1016)</f>
        <v>42124</v>
      </c>
    </row>
    <row r="100" hidden="1">
      <c r="A100" s="36">
        <v>99.0</v>
      </c>
      <c r="B100" s="36" t="str">
        <f>LOOKUP($A100,Students!$A$4:$A$1016,Students!$C$4:$C$1016)</f>
        <v>Parisa</v>
      </c>
      <c r="C100" s="36" t="str">
        <f>LOOKUP($A100,Students!$A$4:$A$1016,Students!$D$4:$D$1016)</f>
        <v/>
      </c>
      <c r="D100" s="36" t="str">
        <f>LOOKUP($A100,Students!$A$4:$A$1016,Students!$E$4:$E$1016)</f>
        <v>Soltanian</v>
      </c>
      <c r="E100" s="36" t="str">
        <f>LOOKUP($A100,Students!$A$4:$A1100,Students!$F$4:$F$1016)</f>
        <v/>
      </c>
      <c r="F100" s="148">
        <f>Lookup($A100, Students!$A$4:$A$1016,Students!$X$4:$X$1016)</f>
        <v>42286</v>
      </c>
      <c r="G100" s="148" t="str">
        <f>Lookup($A100, Students!$A$4:$A$1016,Students!$Z$4:$Z$1016)</f>
        <v/>
      </c>
      <c r="H100" s="49"/>
      <c r="I100" t="str">
        <f t="shared" si="1"/>
        <v>Parisa Soltanian</v>
      </c>
      <c r="J100" s="101" t="str">
        <f>Lookup($A100, Students!$A$4:$A$1016,Students!$K$4:$K$1016)</f>
        <v>Kirkland</v>
      </c>
      <c r="K100" s="54" t="str">
        <f>Lookup($A100, Students!$A$4:$A$1016,Students!$H$4:$H1100)</f>
        <v>Dropped</v>
      </c>
      <c r="L100" s="54" t="str">
        <f>Lookup($A100, Students!$A$4:$A$1016,Students!$O$4:$O$1016)</f>
        <v>Junior</v>
      </c>
      <c r="M100" s="117" t="str">
        <f>Lookup($A100, Students!$A$4:$A$1016,Students!$N$4:$N$1016)</f>
        <v>1D</v>
      </c>
      <c r="N100" s="101" t="str">
        <f>Lookup($A100, Students!$A$4:$A$1016,Students!$M$4:$M$1016)</f>
        <v>5s</v>
      </c>
      <c r="O100" s="71">
        <f>Lookup($A100, Students!$A$4:$A$1016,Students!$P$4:$P$1016)</f>
        <v>37901</v>
      </c>
      <c r="P100" s="72">
        <f t="shared" si="2"/>
        <v>42917</v>
      </c>
      <c r="Q100">
        <f>Lookup($A100, Students!$A$4:$A$1016,Students!$Q$4:$Q$1016)</f>
        <v>13</v>
      </c>
      <c r="V100" s="71">
        <f>Lookup($A100, Students!$A$4:$A$1016,Students!$G$4:$G$1016)</f>
        <v>41484</v>
      </c>
    </row>
    <row r="101" hidden="1">
      <c r="A101" s="36">
        <v>100.0</v>
      </c>
      <c r="B101" s="36" t="str">
        <f>LOOKUP($A101,Students!$A$4:$A$1016,Students!$C$4:$C$1016)</f>
        <v>Muhamad</v>
      </c>
      <c r="C101" s="36" t="str">
        <f>LOOKUP($A101,Students!$A$4:$A$1016,Students!$D$4:$D$1016)</f>
        <v/>
      </c>
      <c r="D101" s="36" t="str">
        <f>LOOKUP($A101,Students!$A$4:$A$1016,Students!$E$4:$E$1016)</f>
        <v>Bah</v>
      </c>
      <c r="E101" s="36" t="str">
        <f>LOOKUP($A101,Students!$A$4:$A1101,Students!$F$4:$F$1016)</f>
        <v/>
      </c>
      <c r="F101" s="148" t="str">
        <f>Lookup($A101, Students!$A$4:$A$1016,Students!$X$4:$X$1016)</f>
        <v/>
      </c>
      <c r="G101" s="148" t="str">
        <f>Lookup($A101, Students!$A$4:$A$1016,Students!$Z$4:$Z$1016)</f>
        <v/>
      </c>
      <c r="H101" s="49"/>
      <c r="I101" t="str">
        <f t="shared" si="1"/>
        <v>Muhamad Bah</v>
      </c>
      <c r="J101" s="101" t="str">
        <f>Lookup($A101, Students!$A$4:$A$1016,Students!$K$4:$K$1016)</f>
        <v>Issaquah</v>
      </c>
      <c r="K101" s="54" t="str">
        <f>Lookup($A101, Students!$A$4:$A$1016,Students!$H$4:$H1101)</f>
        <v>Dropped</v>
      </c>
      <c r="L101" s="54" t="str">
        <f>Lookup($A101, Students!$A$4:$A$1016,Students!$O$4:$O$1016)</f>
        <v>Child</v>
      </c>
      <c r="M101" s="117" t="str">
        <f>Lookup($A101, Students!$A$4:$A$1016,Students!$N$4:$N$1016)</f>
        <v>1D</v>
      </c>
      <c r="N101" t="str">
        <f>Lookup($A101, Students!$A$4:$A$1016,Students!$M$4:$M$1016)</f>
        <v>1S</v>
      </c>
      <c r="O101" s="71">
        <f>Lookup($A101, Students!$A$4:$A$1016,Students!$P$4:$P$1016)</f>
        <v>39419</v>
      </c>
      <c r="P101" s="72">
        <f t="shared" si="2"/>
        <v>42917</v>
      </c>
      <c r="Q101">
        <f>Lookup($A101, Students!$A$4:$A$1016,Students!$Q$4:$Q$1016)</f>
        <v>9</v>
      </c>
      <c r="V101" s="71">
        <f>Lookup($A101, Students!$A$4:$A$1016,Students!$G$4:$G$1016)</f>
        <v>42309</v>
      </c>
    </row>
    <row r="102" hidden="1">
      <c r="A102" s="36">
        <v>101.0</v>
      </c>
      <c r="B102" s="36" t="str">
        <f>LOOKUP($A102,Students!$A$4:$A$1016,Students!$C$4:$C$1016)</f>
        <v>Arianna</v>
      </c>
      <c r="C102" s="36" t="str">
        <f>LOOKUP($A102,Students!$A$4:$A$1016,Students!$D$4:$D$1016)</f>
        <v/>
      </c>
      <c r="D102" s="36" t="str">
        <f>LOOKUP($A102,Students!$A$4:$A$1016,Students!$E$4:$E$1016)</f>
        <v>Benzinger-Stephens</v>
      </c>
      <c r="E102" s="36" t="str">
        <f>LOOKUP($A102,Students!$A$4:$A1102,Students!$F$4:$F$1016)</f>
        <v/>
      </c>
      <c r="F102" s="148" t="str">
        <f>Lookup($A102, Students!$A$4:$A$1016,Students!$X$4:$X$1016)</f>
        <v/>
      </c>
      <c r="G102" s="148" t="str">
        <f>Lookup($A102, Students!$A$4:$A$1016,Students!$Z$4:$Z$1016)</f>
        <v/>
      </c>
      <c r="H102" s="49"/>
      <c r="I102" t="str">
        <f t="shared" si="1"/>
        <v>Arianna Benzinger-Stephens</v>
      </c>
      <c r="J102" s="101" t="str">
        <f>Lookup($A102, Students!$A$4:$A$1016,Students!$K$4:$K$1016)</f>
        <v>Issaquah</v>
      </c>
      <c r="K102" s="54" t="str">
        <f>Lookup($A102, Students!$A$4:$A$1016,Students!$H$4:$H1102)</f>
        <v>Dropped</v>
      </c>
      <c r="L102" s="54" t="str">
        <f>Lookup($A102, Students!$A$4:$A$1016,Students!$O$4:$O$1016)</f>
        <v>Child</v>
      </c>
      <c r="M102" s="117" t="str">
        <f>Lookup($A102, Students!$A$4:$A$1016,Students!$N$4:$N$1016)</f>
        <v>1D</v>
      </c>
      <c r="N102" s="101" t="str">
        <f>Lookup($A102, Students!$A$4:$A$1016,Students!$M$4:$M$1016)</f>
        <v>1S</v>
      </c>
      <c r="O102" s="71">
        <f>Lookup($A102, Students!$A$4:$A$1016,Students!$P$4:$P$1016)</f>
        <v>39547</v>
      </c>
      <c r="P102" s="72">
        <f t="shared" si="2"/>
        <v>42917</v>
      </c>
      <c r="Q102">
        <f>Lookup($A102, Students!$A$4:$A$1016,Students!$Q$4:$Q$1016)</f>
        <v>9</v>
      </c>
      <c r="V102" s="71">
        <f>Lookup($A102, Students!$A$4:$A$1016,Students!$G$4:$G$1016)</f>
        <v>42278</v>
      </c>
    </row>
    <row r="103" hidden="1">
      <c r="A103" s="36">
        <v>102.0</v>
      </c>
      <c r="B103" s="36" t="str">
        <f>LOOKUP($A103,Students!$A$4:$A$1016,Students!$C$4:$C$1016)</f>
        <v>Saul</v>
      </c>
      <c r="C103" s="36" t="str">
        <f>LOOKUP($A103,Students!$A$4:$A$1016,Students!$D$4:$D$1016)</f>
        <v/>
      </c>
      <c r="D103" s="36" t="str">
        <f>LOOKUP($A103,Students!$A$4:$A$1016,Students!$E$4:$E$1016)</f>
        <v>Benzinger-Stephens</v>
      </c>
      <c r="E103" s="36" t="str">
        <f>LOOKUP($A103,Students!$A$4:$A1103,Students!$F$4:$F$1016)</f>
        <v/>
      </c>
      <c r="F103" s="148" t="str">
        <f>Lookup($A103, Students!$A$4:$A$1016,Students!$X$4:$X$1016)</f>
        <v/>
      </c>
      <c r="G103" s="148" t="str">
        <f>Lookup($A103, Students!$A$4:$A$1016,Students!$Z$4:$Z$1016)</f>
        <v/>
      </c>
      <c r="H103" s="49"/>
      <c r="I103" t="str">
        <f t="shared" si="1"/>
        <v>Saul Benzinger-Stephens</v>
      </c>
      <c r="J103" s="101" t="str">
        <f>Lookup($A103, Students!$A$4:$A$1016,Students!$K$4:$K$1016)</f>
        <v>Issaquah</v>
      </c>
      <c r="K103" s="54" t="str">
        <f>Lookup($A103, Students!$A$4:$A$1016,Students!$H$4:$H1103)</f>
        <v>Dropped</v>
      </c>
      <c r="L103" s="54" t="str">
        <f>Lookup($A103, Students!$A$4:$A$1016,Students!$O$4:$O$1016)</f>
        <v>Child</v>
      </c>
      <c r="M103" s="117" t="str">
        <f>Lookup($A103, Students!$A$4:$A$1016,Students!$N$4:$N$1016)</f>
        <v>1D</v>
      </c>
      <c r="N103" s="101" t="str">
        <f>Lookup($A103, Students!$A$4:$A$1016,Students!$M$4:$M$1016)</f>
        <v>1S</v>
      </c>
      <c r="O103" s="71">
        <f>Lookup($A103, Students!$A$4:$A$1016,Students!$P$4:$P$1016)</f>
        <v>39940</v>
      </c>
      <c r="P103" s="72">
        <f t="shared" si="2"/>
        <v>42917</v>
      </c>
      <c r="Q103">
        <f>Lookup($A103, Students!$A$4:$A$1016,Students!$Q$4:$Q$1016)</f>
        <v>8</v>
      </c>
      <c r="V103" s="71">
        <f>Lookup($A103, Students!$A$4:$A$1016,Students!$G$4:$G$1016)</f>
        <v>42278</v>
      </c>
    </row>
    <row r="104" hidden="1">
      <c r="A104" s="36">
        <v>103.0</v>
      </c>
      <c r="B104" s="36" t="str">
        <f>LOOKUP($A104,Students!$A$4:$A$1016,Students!$C$4:$C$1016)</f>
        <v>Kaiya</v>
      </c>
      <c r="C104" s="36" t="str">
        <f>LOOKUP($A104,Students!$A$4:$A$1016,Students!$D$4:$D$1016)</f>
        <v/>
      </c>
      <c r="D104" s="36" t="str">
        <f>LOOKUP($A104,Students!$A$4:$A$1016,Students!$E$4:$E$1016)</f>
        <v>Bick</v>
      </c>
      <c r="E104" s="36" t="str">
        <f>LOOKUP($A104,Students!$A$4:$A1104,Students!$F$4:$F$1016)</f>
        <v/>
      </c>
      <c r="F104" s="148" t="str">
        <f>Lookup($A104, Students!$A$4:$A$1016,Students!$X$4:$X$1016)</f>
        <v/>
      </c>
      <c r="G104" s="148" t="str">
        <f>Lookup($A104, Students!$A$4:$A$1016,Students!$Z$4:$Z$1016)</f>
        <v/>
      </c>
      <c r="H104" s="49"/>
      <c r="I104" t="str">
        <f t="shared" si="1"/>
        <v>Kaiya Bick</v>
      </c>
      <c r="J104" s="101" t="str">
        <f>Lookup($A104, Students!$A$4:$A$1016,Students!$K$4:$K$1016)</f>
        <v>Issaquah</v>
      </c>
      <c r="K104" s="54" t="str">
        <f>Lookup($A104, Students!$A$4:$A$1016,Students!$H$4:$H1104)</f>
        <v>Dropped</v>
      </c>
      <c r="L104" s="54" t="str">
        <f>Lookup($A104, Students!$A$4:$A$1016,Students!$O$4:$O$1016)</f>
        <v>Junior</v>
      </c>
      <c r="M104" s="117" t="str">
        <f>Lookup($A104, Students!$A$4:$A$1016,Students!$N$4:$N$1016)</f>
        <v>1D</v>
      </c>
      <c r="N104" s="101" t="str">
        <f>Lookup($A104, Students!$A$4:$A$1016,Students!$M$4:$M$1016)</f>
        <v>1S</v>
      </c>
      <c r="O104" s="71">
        <f>Lookup($A104, Students!$A$4:$A$1016,Students!$P$4:$P$1016)</f>
        <v>36759</v>
      </c>
      <c r="P104" s="72">
        <f t="shared" si="2"/>
        <v>42917</v>
      </c>
      <c r="Q104">
        <f>Lookup($A104, Students!$A$4:$A$1016,Students!$Q$4:$Q$1016)</f>
        <v>16</v>
      </c>
      <c r="V104" s="71">
        <f>Lookup($A104, Students!$A$4:$A$1016,Students!$G$4:$G$1016)</f>
        <v>42370</v>
      </c>
    </row>
    <row r="105" hidden="1">
      <c r="A105" s="36">
        <v>104.0</v>
      </c>
      <c r="B105" s="36" t="str">
        <f>LOOKUP($A105,Students!$A$4:$A$1016,Students!$C$4:$C$1016)</f>
        <v>Colin</v>
      </c>
      <c r="C105" s="36" t="str">
        <f>LOOKUP($A105,Students!$A$4:$A$1016,Students!$D$4:$D$1016)</f>
        <v/>
      </c>
      <c r="D105" s="36" t="str">
        <f>LOOKUP($A105,Students!$A$4:$A$1016,Students!$E$4:$E$1016)</f>
        <v>Brookins</v>
      </c>
      <c r="E105" s="36" t="str">
        <f>LOOKUP($A105,Students!$A$4:$A1105,Students!$F$4:$F$1016)</f>
        <v/>
      </c>
      <c r="F105" s="148" t="str">
        <f>Lookup($A105, Students!$A$4:$A$1016,Students!$X$4:$X$1016)</f>
        <v/>
      </c>
      <c r="G105" s="148" t="str">
        <f>Lookup($A105, Students!$A$4:$A$1016,Students!$Z$4:$Z$1016)</f>
        <v/>
      </c>
      <c r="H105" s="49"/>
      <c r="I105" t="str">
        <f t="shared" si="1"/>
        <v>Colin Brookins</v>
      </c>
      <c r="J105" s="101" t="str">
        <f>Lookup($A105, Students!$A$4:$A$1016,Students!$K$4:$K$1016)</f>
        <v>Issaquah</v>
      </c>
      <c r="K105" s="54" t="str">
        <f>Lookup($A105, Students!$A$4:$A$1016,Students!$H$4:$H1105)</f>
        <v>Dropped</v>
      </c>
      <c r="L105" s="54" t="str">
        <f>Lookup($A105, Students!$A$4:$A$1016,Students!$O$4:$O$1016)</f>
        <v>Child</v>
      </c>
      <c r="M105" s="117" t="str">
        <f>Lookup($A105, Students!$A$4:$A$1016,Students!$N$4:$N$1016)</f>
        <v>1D</v>
      </c>
      <c r="N105" s="101" t="str">
        <f>Lookup($A105, Students!$A$4:$A$1016,Students!$M$4:$M$1016)</f>
        <v>3S</v>
      </c>
      <c r="O105" s="71" t="str">
        <f>Lookup($A105, Students!$A$4:$A$1016,Students!$P$4:$P$1016)</f>
        <v/>
      </c>
      <c r="P105" s="72">
        <f t="shared" si="2"/>
        <v>42917</v>
      </c>
      <c r="Q105">
        <f>Lookup($A105, Students!$A$4:$A$1016,Students!$Q$4:$Q$1016)</f>
        <v>117</v>
      </c>
      <c r="V105" s="71" t="str">
        <f>Lookup($A105, Students!$A$4:$A$1016,Students!$G$4:$G$1016)</f>
        <v/>
      </c>
    </row>
    <row r="106" hidden="1">
      <c r="A106" s="36">
        <v>105.0</v>
      </c>
      <c r="B106" s="36" t="str">
        <f>LOOKUP($A106,Students!$A$4:$A$1016,Students!$C$4:$C$1016)</f>
        <v>Lily</v>
      </c>
      <c r="C106" s="36" t="str">
        <f>LOOKUP($A106,Students!$A$4:$A$1016,Students!$D$4:$D$1016)</f>
        <v/>
      </c>
      <c r="D106" s="36" t="str">
        <f>LOOKUP($A106,Students!$A$4:$A$1016,Students!$E$4:$E$1016)</f>
        <v>Carlisle</v>
      </c>
      <c r="E106" s="36" t="str">
        <f>LOOKUP($A106,Students!$A$4:$A1106,Students!$F$4:$F$1016)</f>
        <v/>
      </c>
      <c r="F106" s="148" t="str">
        <f>Lookup($A106, Students!$A$4:$A$1016,Students!$X$4:$X$1016)</f>
        <v/>
      </c>
      <c r="G106" s="148" t="str">
        <f>Lookup($A106, Students!$A$4:$A$1016,Students!$Z$4:$Z$1016)</f>
        <v/>
      </c>
      <c r="H106" s="49"/>
      <c r="I106" t="str">
        <f t="shared" si="1"/>
        <v>Lily Carlisle</v>
      </c>
      <c r="J106" s="101" t="str">
        <f>Lookup($A106, Students!$A$4:$A$1016,Students!$K$4:$K$1016)</f>
        <v>Issaquah</v>
      </c>
      <c r="K106" s="54" t="str">
        <f>Lookup($A106, Students!$A$4:$A$1016,Students!$H$4:$H1106)</f>
        <v>Active</v>
      </c>
      <c r="L106" s="54" t="str">
        <f>Lookup($A106, Students!$A$4:$A$1016,Students!$O$4:$O$1016)</f>
        <v>Child</v>
      </c>
      <c r="M106" s="117" t="str">
        <f>Lookup($A106, Students!$A$4:$A$1016,Students!$N$4:$N$1016)</f>
        <v>1D</v>
      </c>
      <c r="N106" t="str">
        <f>Lookup($A106, Students!$A$4:$A$1016,Students!$M$4:$M$1016)</f>
        <v>4S</v>
      </c>
      <c r="O106" s="71">
        <f>Lookup($A106, Students!$A$4:$A$1016,Students!$P$4:$P$1016)</f>
        <v>38847</v>
      </c>
      <c r="P106" s="72">
        <f t="shared" si="2"/>
        <v>42917</v>
      </c>
      <c r="Q106">
        <f>Lookup($A106, Students!$A$4:$A$1016,Students!$Q$4:$Q$1016)</f>
        <v>11</v>
      </c>
      <c r="V106" s="71">
        <f>Lookup($A106, Students!$A$4:$A$1016,Students!$G$4:$G$1016)</f>
        <v>41883</v>
      </c>
    </row>
    <row r="107" hidden="1">
      <c r="A107" s="36">
        <v>106.0</v>
      </c>
      <c r="B107" s="36" t="str">
        <f>LOOKUP($A107,Students!$A$4:$A$1016,Students!$C$4:$C$1016)</f>
        <v>Kathryn</v>
      </c>
      <c r="C107" s="36" t="str">
        <f>LOOKUP($A107,Students!$A$4:$A$1016,Students!$D$4:$D$1016)</f>
        <v/>
      </c>
      <c r="D107" s="36" t="str">
        <f>LOOKUP($A107,Students!$A$4:$A$1016,Students!$E$4:$E$1016)</f>
        <v>Dawson</v>
      </c>
      <c r="E107" s="36" t="str">
        <f>LOOKUP($A107,Students!$A$4:$A1107,Students!$F$4:$F$1016)</f>
        <v/>
      </c>
      <c r="F107" s="148" t="str">
        <f>Lookup($A107, Students!$A$4:$A$1016,Students!$X$4:$X$1016)</f>
        <v/>
      </c>
      <c r="G107" s="148" t="str">
        <f>Lookup($A107, Students!$A$4:$A$1016,Students!$Z$4:$Z$1016)</f>
        <v/>
      </c>
      <c r="H107" s="49"/>
      <c r="I107" t="str">
        <f t="shared" si="1"/>
        <v>Kathryn Dawson</v>
      </c>
      <c r="J107" s="101" t="str">
        <f>Lookup($A107, Students!$A$4:$A$1016,Students!$K$4:$K$1016)</f>
        <v>Issaquah</v>
      </c>
      <c r="K107" s="54" t="str">
        <f>Lookup($A107, Students!$A$4:$A$1016,Students!$H$4:$H1107)</f>
        <v>Active</v>
      </c>
      <c r="L107" s="54" t="str">
        <f>Lookup($A107, Students!$A$4:$A$1016,Students!$O$4:$O$1016)</f>
        <v>Junior</v>
      </c>
      <c r="M107" s="117" t="str">
        <f>Lookup($A107, Students!$A$4:$A$1016,Students!$N$4:$N$1016)</f>
        <v>1D</v>
      </c>
      <c r="N107" s="101" t="str">
        <f>Lookup($A107, Students!$A$4:$A$1016,Students!$M$4:$M$1016)</f>
        <v>2S</v>
      </c>
      <c r="O107" s="71">
        <f>Lookup($A107, Students!$A$4:$A$1016,Students!$P$4:$P$1016)</f>
        <v>37164</v>
      </c>
      <c r="P107" s="72">
        <f t="shared" si="2"/>
        <v>42917</v>
      </c>
      <c r="Q107">
        <f>Lookup($A107, Students!$A$4:$A$1016,Students!$Q$4:$Q$1016)</f>
        <v>15</v>
      </c>
      <c r="V107" s="71">
        <f>Lookup($A107, Students!$A$4:$A$1016,Students!$G$4:$G$1016)</f>
        <v>42156</v>
      </c>
    </row>
    <row r="108" hidden="1">
      <c r="A108" s="36">
        <v>107.0</v>
      </c>
      <c r="B108" s="36" t="str">
        <f>LOOKUP($A108,Students!$A$4:$A$1016,Students!$C$4:$C$1016)</f>
        <v>Max</v>
      </c>
      <c r="C108" s="36" t="str">
        <f>LOOKUP($A108,Students!$A$4:$A$1016,Students!$D$4:$D$1016)</f>
        <v/>
      </c>
      <c r="D108" s="36" t="str">
        <f>LOOKUP($A108,Students!$A$4:$A$1016,Students!$E$4:$E$1016)</f>
        <v>Decker</v>
      </c>
      <c r="E108" s="36" t="str">
        <f>LOOKUP($A108,Students!$A$4:$A1108,Students!$F$4:$F$1016)</f>
        <v/>
      </c>
      <c r="F108" s="148" t="str">
        <f>Lookup($A108, Students!$A$4:$A$1016,Students!$X$4:$X$1016)</f>
        <v/>
      </c>
      <c r="G108" s="148" t="str">
        <f>Lookup($A108, Students!$A$4:$A$1016,Students!$Z$4:$Z$1016)</f>
        <v/>
      </c>
      <c r="H108" s="49"/>
      <c r="I108" t="str">
        <f t="shared" si="1"/>
        <v>Max Decker</v>
      </c>
      <c r="J108" s="101" t="str">
        <f>Lookup($A108, Students!$A$4:$A$1016,Students!$K$4:$K$1016)</f>
        <v>Issaquah</v>
      </c>
      <c r="K108" s="54" t="str">
        <f>Lookup($A108, Students!$A$4:$A$1016,Students!$H$4:$H1108)</f>
        <v>Dropped</v>
      </c>
      <c r="L108" s="54" t="str">
        <f>Lookup($A108, Students!$A$4:$A$1016,Students!$O$4:$O$1016)</f>
        <v>Child</v>
      </c>
      <c r="M108" s="117" t="str">
        <f>Lookup($A108, Students!$A$4:$A$1016,Students!$N$4:$N$1016)</f>
        <v>1D</v>
      </c>
      <c r="N108" s="101" t="str">
        <f>Lookup($A108, Students!$A$4:$A$1016,Students!$M$4:$M$1016)</f>
        <v>3S</v>
      </c>
      <c r="O108" s="71" t="str">
        <f>Lookup($A108, Students!$A$4:$A$1016,Students!$P$4:$P$1016)</f>
        <v/>
      </c>
      <c r="P108" s="72">
        <f t="shared" si="2"/>
        <v>42917</v>
      </c>
      <c r="Q108">
        <f>Lookup($A108, Students!$A$4:$A$1016,Students!$Q$4:$Q$1016)</f>
        <v>117</v>
      </c>
      <c r="V108" s="71" t="str">
        <f>Lookup($A108, Students!$A$4:$A$1016,Students!$G$4:$G$1016)</f>
        <v/>
      </c>
    </row>
    <row r="109" hidden="1">
      <c r="A109" s="36">
        <v>108.0</v>
      </c>
      <c r="B109" s="36" t="str">
        <f>LOOKUP($A109,Students!$A$4:$A$1016,Students!$C$4:$C$1016)</f>
        <v>Sam</v>
      </c>
      <c r="C109" s="36" t="str">
        <f>LOOKUP($A109,Students!$A$4:$A$1016,Students!$D$4:$D$1016)</f>
        <v/>
      </c>
      <c r="D109" s="36" t="str">
        <f>LOOKUP($A109,Students!$A$4:$A$1016,Students!$E$4:$E$1016)</f>
        <v>Faris</v>
      </c>
      <c r="E109" s="36" t="str">
        <f>LOOKUP($A109,Students!$A$4:$A1109,Students!$F$4:$F$1016)</f>
        <v/>
      </c>
      <c r="F109" s="148" t="str">
        <f>Lookup($A109, Students!$A$4:$A$1016,Students!$X$4:$X$1016)</f>
        <v/>
      </c>
      <c r="G109" s="148" t="str">
        <f>Lookup($A109, Students!$A$4:$A$1016,Students!$Z$4:$Z$1016)</f>
        <v/>
      </c>
      <c r="H109" s="49"/>
      <c r="I109" t="str">
        <f t="shared" si="1"/>
        <v>Sam Faris</v>
      </c>
      <c r="J109" s="101" t="str">
        <f>Lookup($A109, Students!$A$4:$A$1016,Students!$K$4:$K$1016)</f>
        <v>Issaquah</v>
      </c>
      <c r="K109" s="54" t="str">
        <f>Lookup($A109, Students!$A$4:$A$1016,Students!$H$4:$H1109)</f>
        <v>Dropped</v>
      </c>
      <c r="L109" s="54" t="str">
        <f>Lookup($A109, Students!$A$4:$A$1016,Students!$O$4:$O$1016)</f>
        <v>Junior</v>
      </c>
      <c r="M109" s="117" t="str">
        <f>Lookup($A109, Students!$A$4:$A$1016,Students!$N$4:$N$1016)</f>
        <v>1D</v>
      </c>
      <c r="N109" s="101" t="str">
        <f>Lookup($A109, Students!$A$4:$A$1016,Students!$M$4:$M$1016)</f>
        <v>5S</v>
      </c>
      <c r="O109" s="71">
        <f>Lookup($A109, Students!$A$4:$A$1016,Students!$P$4:$P$1016)</f>
        <v>37490</v>
      </c>
      <c r="P109" s="72">
        <f t="shared" si="2"/>
        <v>42917</v>
      </c>
      <c r="Q109">
        <f>Lookup($A109, Students!$A$4:$A$1016,Students!$Q$4:$Q$1016)</f>
        <v>14</v>
      </c>
      <c r="V109" s="71">
        <f>Lookup($A109, Students!$A$4:$A$1016,Students!$G$4:$G$1016)</f>
        <v>41883</v>
      </c>
    </row>
    <row r="110" hidden="1">
      <c r="A110" s="36">
        <v>109.0</v>
      </c>
      <c r="B110" s="36" t="str">
        <f>LOOKUP($A110,Students!$A$4:$A$1016,Students!$C$4:$C$1016)</f>
        <v>Austin</v>
      </c>
      <c r="C110" s="36" t="str">
        <f>LOOKUP($A110,Students!$A$4:$A$1016,Students!$D$4:$D$1016)</f>
        <v/>
      </c>
      <c r="D110" s="36" t="str">
        <f>LOOKUP($A110,Students!$A$4:$A$1016,Students!$E$4:$E$1016)</f>
        <v>Frisbie</v>
      </c>
      <c r="E110" s="36" t="str">
        <f>LOOKUP($A110,Students!$A$4:$A1110,Students!$F$4:$F$1016)</f>
        <v/>
      </c>
      <c r="F110" s="148" t="str">
        <f>Lookup($A110, Students!$A$4:$A$1016,Students!$X$4:$X$1016)</f>
        <v/>
      </c>
      <c r="G110" s="148" t="str">
        <f>Lookup($A110, Students!$A$4:$A$1016,Students!$Z$4:$Z$1016)</f>
        <v/>
      </c>
      <c r="H110" s="49"/>
      <c r="I110" t="str">
        <f t="shared" si="1"/>
        <v>Austin Frisbie</v>
      </c>
      <c r="J110" s="101" t="str">
        <f>Lookup($A110, Students!$A$4:$A$1016,Students!$K$4:$K$1016)</f>
        <v>Issaquah</v>
      </c>
      <c r="K110" s="54" t="str">
        <f>Lookup($A110, Students!$A$4:$A$1016,Students!$H$4:$H1110)</f>
        <v>Active</v>
      </c>
      <c r="L110" s="54" t="str">
        <f>Lookup($A110, Students!$A$4:$A$1016,Students!$O$4:$O$1016)</f>
        <v>Child</v>
      </c>
      <c r="M110" s="117" t="str">
        <f>Lookup($A110, Students!$A$4:$A$1016,Students!$N$4:$N$1016)</f>
        <v>1D</v>
      </c>
      <c r="N110" s="101" t="str">
        <f>Lookup($A110, Students!$A$4:$A$1016,Students!$M$4:$M$1016)</f>
        <v>1S</v>
      </c>
      <c r="O110" s="71">
        <f>Lookup($A110, Students!$A$4:$A$1016,Students!$P$4:$P$1016)</f>
        <v>39665</v>
      </c>
      <c r="P110" s="72">
        <f t="shared" si="2"/>
        <v>42917</v>
      </c>
      <c r="Q110">
        <f>Lookup($A110, Students!$A$4:$A$1016,Students!$Q$4:$Q$1016)</f>
        <v>8</v>
      </c>
      <c r="V110" s="71">
        <f>Lookup($A110, Students!$A$4:$A$1016,Students!$G$4:$G$1016)</f>
        <v>42278</v>
      </c>
    </row>
    <row r="111" hidden="1">
      <c r="A111" s="36">
        <v>110.0</v>
      </c>
      <c r="B111" s="36" t="str">
        <f>LOOKUP($A111,Students!$A$4:$A$1016,Students!$C$4:$C$1016)</f>
        <v>Debbie</v>
      </c>
      <c r="C111" s="36" t="str">
        <f>LOOKUP($A111,Students!$A$4:$A$1016,Students!$D$4:$D$1016)</f>
        <v/>
      </c>
      <c r="D111" s="36" t="str">
        <f>LOOKUP($A111,Students!$A$4:$A$1016,Students!$E$4:$E$1016)</f>
        <v>Frisbie</v>
      </c>
      <c r="E111" s="36" t="str">
        <f>LOOKUP($A111,Students!$A$4:$A1111,Students!$F$4:$F$1016)</f>
        <v/>
      </c>
      <c r="F111" s="148" t="str">
        <f>Lookup($A111, Students!$A$4:$A$1016,Students!$X$4:$X$1016)</f>
        <v/>
      </c>
      <c r="G111" s="148" t="str">
        <f>Lookup($A111, Students!$A$4:$A$1016,Students!$Z$4:$Z$1016)</f>
        <v/>
      </c>
      <c r="H111" s="49"/>
      <c r="I111" t="str">
        <f t="shared" si="1"/>
        <v>Debbie Frisbie</v>
      </c>
      <c r="J111" s="101" t="str">
        <f>Lookup($A111, Students!$A$4:$A$1016,Students!$K$4:$K$1016)</f>
        <v>Issaquah</v>
      </c>
      <c r="K111" s="54" t="str">
        <f>Lookup($A111, Students!$A$4:$A$1016,Students!$H$4:$H1111)</f>
        <v>Active</v>
      </c>
      <c r="L111" s="54" t="str">
        <f>Lookup($A111, Students!$A$4:$A$1016,Students!$O$4:$O$1016)</f>
        <v>Child</v>
      </c>
      <c r="M111" s="117" t="str">
        <f>Lookup($A111, Students!$A$4:$A$1016,Students!$N$4:$N$1016)</f>
        <v>1D</v>
      </c>
      <c r="N111" t="str">
        <f>Lookup($A111, Students!$A$4:$A$1016,Students!$M$4:$M$1016)</f>
        <v>4S</v>
      </c>
      <c r="O111" s="71">
        <f>Lookup($A111, Students!$A$4:$A$1016,Students!$P$4:$P$1016)</f>
        <v>38806</v>
      </c>
      <c r="P111" s="72">
        <f t="shared" si="2"/>
        <v>42917</v>
      </c>
      <c r="Q111">
        <f>Lookup($A111, Students!$A$4:$A$1016,Students!$Q$4:$Q$1016)</f>
        <v>11</v>
      </c>
      <c r="V111" s="71">
        <f>Lookup($A111, Students!$A$4:$A$1016,Students!$G$4:$G$1016)</f>
        <v>42278</v>
      </c>
    </row>
    <row r="112" hidden="1">
      <c r="A112" s="36">
        <v>111.0</v>
      </c>
      <c r="B112" s="36" t="str">
        <f>LOOKUP($A112,Students!$A$4:$A$1016,Students!$C$4:$C$1016)</f>
        <v>Matt</v>
      </c>
      <c r="C112" s="36" t="str">
        <f>LOOKUP($A112,Students!$A$4:$A$1016,Students!$D$4:$D$1016)</f>
        <v/>
      </c>
      <c r="D112" s="36" t="str">
        <f>LOOKUP($A112,Students!$A$4:$A$1016,Students!$E$4:$E$1016)</f>
        <v>Gawalek</v>
      </c>
      <c r="E112" s="36" t="str">
        <f>LOOKUP($A112,Students!$A$4:$A1112,Students!$F$4:$F$1016)</f>
        <v/>
      </c>
      <c r="F112" s="148" t="str">
        <f>Lookup($A112, Students!$A$4:$A$1016,Students!$X$4:$X$1016)</f>
        <v/>
      </c>
      <c r="G112" s="148" t="str">
        <f>Lookup($A112, Students!$A$4:$A$1016,Students!$Z$4:$Z$1016)</f>
        <v/>
      </c>
      <c r="H112" s="49"/>
      <c r="I112" t="str">
        <f t="shared" si="1"/>
        <v>Matt Gawalek</v>
      </c>
      <c r="J112" s="101" t="str">
        <f>Lookup($A112, Students!$A$4:$A$1016,Students!$K$4:$K$1016)</f>
        <v>Issaquah</v>
      </c>
      <c r="K112" s="54" t="str">
        <f>Lookup($A112, Students!$A$4:$A$1016,Students!$H$4:$H1112)</f>
        <v>Dropped</v>
      </c>
      <c r="L112" s="54" t="str">
        <f>Lookup($A112, Students!$A$4:$A$1016,Students!$O$4:$O$1016)</f>
        <v>Adult</v>
      </c>
      <c r="M112" s="117" t="str">
        <f>Lookup($A112, Students!$A$4:$A$1016,Students!$N$4:$N$1016)</f>
        <v>1D</v>
      </c>
      <c r="N112" s="101" t="str">
        <f>Lookup($A112, Students!$A$4:$A$1016,Students!$M$4:$M$1016)</f>
        <v>1S</v>
      </c>
      <c r="O112" s="71" t="str">
        <f>Lookup($A112, Students!$A$4:$A$1016,Students!$P$4:$P$1016)</f>
        <v/>
      </c>
      <c r="P112" s="72">
        <f t="shared" si="2"/>
        <v>42917</v>
      </c>
      <c r="Q112">
        <f>Lookup($A112, Students!$A$4:$A$1016,Students!$Q$4:$Q$1016)</f>
        <v>117</v>
      </c>
      <c r="V112" s="71" t="str">
        <f>Lookup($A112, Students!$A$4:$A$1016,Students!$G$4:$G$1016)</f>
        <v/>
      </c>
    </row>
    <row r="113" hidden="1">
      <c r="A113" s="36">
        <v>112.0</v>
      </c>
      <c r="B113" s="36" t="str">
        <f>LOOKUP($A113,Students!$A$4:$A$1016,Students!$C$4:$C$1016)</f>
        <v>Jordan</v>
      </c>
      <c r="C113" s="36" t="str">
        <f>LOOKUP($A113,Students!$A$4:$A$1016,Students!$D$4:$D$1016)</f>
        <v/>
      </c>
      <c r="D113" s="36" t="str">
        <f>LOOKUP($A113,Students!$A$4:$A$1016,Students!$E$4:$E$1016)</f>
        <v>Gegus</v>
      </c>
      <c r="E113" s="36" t="str">
        <f>LOOKUP($A113,Students!$A$4:$A1113,Students!$F$4:$F$1016)</f>
        <v/>
      </c>
      <c r="F113" s="148" t="str">
        <f>Lookup($A113, Students!$A$4:$A$1016,Students!$X$4:$X$1016)</f>
        <v/>
      </c>
      <c r="G113" s="148" t="str">
        <f>Lookup($A113, Students!$A$4:$A$1016,Students!$Z$4:$Z$1016)</f>
        <v/>
      </c>
      <c r="H113" s="49"/>
      <c r="I113" t="str">
        <f t="shared" si="1"/>
        <v>Jordan Gegus</v>
      </c>
      <c r="J113" s="101" t="str">
        <f>Lookup($A113, Students!$A$4:$A$1016,Students!$K$4:$K$1016)</f>
        <v>Issaquah</v>
      </c>
      <c r="K113" s="54" t="str">
        <f>Lookup($A113, Students!$A$4:$A$1016,Students!$H$4:$H1113)</f>
        <v>Active</v>
      </c>
      <c r="L113" s="54" t="str">
        <f>Lookup($A113, Students!$A$4:$A$1016,Students!$O$4:$O$1016)</f>
        <v>Junior</v>
      </c>
      <c r="M113" s="117" t="str">
        <f>Lookup($A113, Students!$A$4:$A$1016,Students!$N$4:$N$1016)</f>
        <v>1D</v>
      </c>
      <c r="N113" s="101" t="str">
        <f>Lookup($A113, Students!$A$4:$A$1016,Students!$M$4:$M$1016)</f>
        <v>1S</v>
      </c>
      <c r="O113" s="71">
        <f>Lookup($A113, Students!$A$4:$A$1016,Students!$P$4:$P$1016)</f>
        <v>37735</v>
      </c>
      <c r="P113" s="72">
        <f t="shared" si="2"/>
        <v>42917</v>
      </c>
      <c r="Q113">
        <f>Lookup($A113, Students!$A$4:$A$1016,Students!$Q$4:$Q$1016)</f>
        <v>14</v>
      </c>
      <c r="V113" s="71">
        <f>Lookup($A113, Students!$A$4:$A$1016,Students!$G$4:$G$1016)</f>
        <v>42278</v>
      </c>
    </row>
    <row r="114" hidden="1">
      <c r="A114" s="36">
        <v>113.0</v>
      </c>
      <c r="B114" s="36" t="str">
        <f>LOOKUP($A114,Students!$A$4:$A$1016,Students!$C$4:$C$1016)</f>
        <v>Michael</v>
      </c>
      <c r="C114" s="36" t="str">
        <f>LOOKUP($A114,Students!$A$4:$A$1016,Students!$D$4:$D$1016)</f>
        <v/>
      </c>
      <c r="D114" s="36" t="str">
        <f>LOOKUP($A114,Students!$A$4:$A$1016,Students!$E$4:$E$1016)</f>
        <v>George</v>
      </c>
      <c r="E114" s="36" t="str">
        <f>LOOKUP($A114,Students!$A$4:$A1114,Students!$F$4:$F$1016)</f>
        <v/>
      </c>
      <c r="F114" s="148" t="str">
        <f>Lookup($A114, Students!$A$4:$A$1016,Students!$X$4:$X$1016)</f>
        <v/>
      </c>
      <c r="G114" s="148" t="str">
        <f>Lookup($A114, Students!$A$4:$A$1016,Students!$Z$4:$Z$1016)</f>
        <v/>
      </c>
      <c r="H114" s="49"/>
      <c r="I114" t="str">
        <f t="shared" si="1"/>
        <v>Michael George</v>
      </c>
      <c r="J114" s="101" t="str">
        <f>Lookup($A114, Students!$A$4:$A$1016,Students!$K$4:$K$1016)</f>
        <v>Issaquah</v>
      </c>
      <c r="K114" s="54" t="str">
        <f>Lookup($A114, Students!$A$4:$A$1016,Students!$H$4:$H1114)</f>
        <v>Dropped</v>
      </c>
      <c r="L114" s="54" t="str">
        <f>Lookup($A114, Students!$A$4:$A$1016,Students!$O$4:$O$1016)</f>
        <v>Junior</v>
      </c>
      <c r="M114" s="117" t="str">
        <f>Lookup($A114, Students!$A$4:$A$1016,Students!$N$4:$N$1016)</f>
        <v>1D</v>
      </c>
      <c r="N114" s="101" t="str">
        <f>Lookup($A114, Students!$A$4:$A$1016,Students!$M$4:$M$1016)</f>
        <v>1S</v>
      </c>
      <c r="O114" s="71">
        <f>Lookup($A114, Students!$A$4:$A$1016,Students!$P$4:$P$1016)</f>
        <v>36697</v>
      </c>
      <c r="P114" s="72">
        <f t="shared" si="2"/>
        <v>42917</v>
      </c>
      <c r="Q114">
        <f>Lookup($A114, Students!$A$4:$A$1016,Students!$Q$4:$Q$1016)</f>
        <v>17</v>
      </c>
      <c r="V114" s="71">
        <f>Lookup($A114, Students!$A$4:$A$1016,Students!$G$4:$G$1016)</f>
        <v>41852</v>
      </c>
    </row>
    <row r="115">
      <c r="A115" s="36">
        <v>114.0</v>
      </c>
      <c r="B115" s="36" t="str">
        <f>LOOKUP($A115,Students!$A$4:$A$1016,Students!$C$4:$C$1016)</f>
        <v>Brent</v>
      </c>
      <c r="C115" s="36" t="str">
        <f>LOOKUP($A115,Students!$A$4:$A$1016,Students!$D$4:$D$1016)</f>
        <v/>
      </c>
      <c r="D115" s="36" t="str">
        <f>LOOKUP($A115,Students!$A$4:$A$1016,Students!$E$4:$E$1016)</f>
        <v>Haynes</v>
      </c>
      <c r="E115" s="36" t="str">
        <f>LOOKUP($A115,Students!$A$4:$A1115,Students!$F$4:$F$1016)</f>
        <v/>
      </c>
      <c r="F115" s="148" t="str">
        <f>Lookup($A115, Students!$A$4:$A$1016,Students!$X$4:$X$1016)</f>
        <v/>
      </c>
      <c r="G115" s="148" t="str">
        <f>Lookup($A115, Students!$A$4:$A$1016,Students!$Z$4:$Z$1016)</f>
        <v/>
      </c>
      <c r="H115" s="49"/>
      <c r="I115" t="str">
        <f t="shared" si="1"/>
        <v>Brent Haynes</v>
      </c>
      <c r="J115" s="101" t="str">
        <f>Lookup($A115, Students!$A$4:$A$1016,Students!$K$4:$K$1016)</f>
        <v>Issaquah</v>
      </c>
      <c r="K115" s="54" t="str">
        <f>Lookup($A115, Students!$A$4:$A$1016,Students!$H$4:$H1115)</f>
        <v>Inactive</v>
      </c>
      <c r="L115" s="54" t="str">
        <f>Lookup($A115, Students!$A$4:$A$1016,Students!$O$4:$O$1016)</f>
        <v>Junior</v>
      </c>
      <c r="M115" t="str">
        <f>Lookup($A115, Students!$A$4:$A$1016,Students!$N$4:$N$1016)</f>
        <v>2D</v>
      </c>
      <c r="N115" s="101" t="str">
        <f>Lookup($A115, Students!$A$4:$A$1016,Students!$M$4:$M$1016)</f>
        <v>1D</v>
      </c>
      <c r="O115" s="71">
        <f>Lookup($A115, Students!$A$4:$A$1016,Students!$P$4:$P$1016)</f>
        <v>37322</v>
      </c>
      <c r="P115" s="72">
        <f t="shared" si="2"/>
        <v>42917</v>
      </c>
      <c r="Q115">
        <f>Lookup($A115, Students!$A$4:$A$1016,Students!$Q$4:$Q$1016)</f>
        <v>15</v>
      </c>
      <c r="V115" s="71">
        <f>Lookup($A115, Students!$A$4:$A$1016,Students!$G$4:$G$1016)</f>
        <v>39173</v>
      </c>
    </row>
    <row r="116">
      <c r="A116" s="36">
        <v>115.0</v>
      </c>
      <c r="B116" s="36" t="str">
        <f>LOOKUP($A116,Students!$A$4:$A$1016,Students!$C$4:$C$1016)</f>
        <v>Seth</v>
      </c>
      <c r="C116" s="36" t="str">
        <f>LOOKUP($A116,Students!$A$4:$A$1016,Students!$D$4:$D$1016)</f>
        <v/>
      </c>
      <c r="D116" s="36" t="str">
        <f>LOOKUP($A116,Students!$A$4:$A$1016,Students!$E$4:$E$1016)</f>
        <v>Haynes</v>
      </c>
      <c r="E116" s="36" t="str">
        <f>LOOKUP($A116,Students!$A$4:$A1116,Students!$F$4:$F$1016)</f>
        <v/>
      </c>
      <c r="F116" s="148" t="str">
        <f>Lookup($A116, Students!$A$4:$A$1016,Students!$X$4:$X$1016)</f>
        <v/>
      </c>
      <c r="G116" s="148" t="str">
        <f>Lookup($A116, Students!$A$4:$A$1016,Students!$Z$4:$Z$1016)</f>
        <v/>
      </c>
      <c r="H116" s="49"/>
      <c r="I116" t="str">
        <f t="shared" si="1"/>
        <v>Seth Haynes</v>
      </c>
      <c r="J116" s="101" t="str">
        <f>Lookup($A116, Students!$A$4:$A$1016,Students!$K$4:$K$1016)</f>
        <v>Issaquah</v>
      </c>
      <c r="K116" s="54" t="str">
        <f>Lookup($A116, Students!$A$4:$A$1016,Students!$H$4:$H1116)</f>
        <v>Inactive</v>
      </c>
      <c r="L116" s="54" t="str">
        <f>Lookup($A116, Students!$A$4:$A$1016,Students!$O$4:$O$1016)</f>
        <v>Junior</v>
      </c>
      <c r="M116" t="str">
        <f>Lookup($A116, Students!$A$4:$A$1016,Students!$N$4:$N$1016)</f>
        <v>2D</v>
      </c>
      <c r="N116" s="101" t="str">
        <f>Lookup($A116, Students!$A$4:$A$1016,Students!$M$4:$M$1016)</f>
        <v>1D</v>
      </c>
      <c r="O116" s="71">
        <f>Lookup($A116, Students!$A$4:$A$1016,Students!$P$4:$P$1016)</f>
        <v>38044</v>
      </c>
      <c r="P116" s="72">
        <f t="shared" si="2"/>
        <v>42917</v>
      </c>
      <c r="Q116">
        <f>Lookup($A116, Students!$A$4:$A$1016,Students!$Q$4:$Q$1016)</f>
        <v>13</v>
      </c>
      <c r="V116" s="71">
        <f>Lookup($A116, Students!$A$4:$A$1016,Students!$G$4:$G$1016)</f>
        <v>39873</v>
      </c>
    </row>
    <row r="117" hidden="1">
      <c r="A117" s="36">
        <v>116.0</v>
      </c>
      <c r="B117" s="36" t="str">
        <f>LOOKUP($A117,Students!$A$4:$A$1016,Students!$C$4:$C$1016)</f>
        <v>Lacey</v>
      </c>
      <c r="C117" s="36" t="str">
        <f>LOOKUP($A117,Students!$A$4:$A$1016,Students!$D$4:$D$1016)</f>
        <v/>
      </c>
      <c r="D117" s="36" t="str">
        <f>LOOKUP($A117,Students!$A$4:$A$1016,Students!$E$4:$E$1016)</f>
        <v>Jayne</v>
      </c>
      <c r="E117" s="36" t="str">
        <f>LOOKUP($A117,Students!$A$4:$A1117,Students!$F$4:$F$1016)</f>
        <v/>
      </c>
      <c r="F117" s="148" t="str">
        <f>Lookup($A117, Students!$A$4:$A$1016,Students!$X$4:$X$1016)</f>
        <v/>
      </c>
      <c r="G117" s="148" t="str">
        <f>Lookup($A117, Students!$A$4:$A$1016,Students!$Z$4:$Z$1016)</f>
        <v/>
      </c>
      <c r="H117" s="49"/>
      <c r="I117" t="str">
        <f t="shared" si="1"/>
        <v>Lacey Jayne</v>
      </c>
      <c r="J117" s="101" t="str">
        <f>Lookup($A117, Students!$A$4:$A$1016,Students!$K$4:$K$1016)</f>
        <v>Issaquah</v>
      </c>
      <c r="K117" s="54" t="str">
        <f>Lookup($A117, Students!$A$4:$A$1016,Students!$H$4:$H1117)</f>
        <v>Dropped</v>
      </c>
      <c r="L117" s="54" t="str">
        <f>Lookup($A117, Students!$A$4:$A$1016,Students!$O$4:$O$1016)</f>
        <v>Adult</v>
      </c>
      <c r="M117" s="117" t="str">
        <f>Lookup($A117, Students!$A$4:$A$1016,Students!$N$4:$N$1016)</f>
        <v>1D</v>
      </c>
      <c r="N117" s="101" t="str">
        <f>Lookup($A117, Students!$A$4:$A$1016,Students!$M$4:$M$1016)</f>
        <v>WB</v>
      </c>
      <c r="O117" s="71">
        <f>Lookup($A117, Students!$A$4:$A$1016,Students!$P$4:$P$1016)</f>
        <v>31305</v>
      </c>
      <c r="P117" s="72">
        <f t="shared" si="2"/>
        <v>42917</v>
      </c>
      <c r="Q117">
        <f>Lookup($A117, Students!$A$4:$A$1016,Students!$Q$4:$Q$1016)</f>
        <v>31</v>
      </c>
      <c r="V117" s="71">
        <f>Lookup($A117, Students!$A$4:$A$1016,Students!$G$4:$G$1016)</f>
        <v>42278</v>
      </c>
    </row>
    <row r="118" hidden="1">
      <c r="A118" s="36">
        <v>117.0</v>
      </c>
      <c r="B118" s="36" t="str">
        <f>LOOKUP($A118,Students!$A$4:$A$1016,Students!$C$4:$C$1016)</f>
        <v>Madhav</v>
      </c>
      <c r="C118" s="36" t="str">
        <f>LOOKUP($A118,Students!$A$4:$A$1016,Students!$D$4:$D$1016)</f>
        <v/>
      </c>
      <c r="D118" s="36" t="str">
        <f>LOOKUP($A118,Students!$A$4:$A$1016,Students!$E$4:$E$1016)</f>
        <v>Kannan</v>
      </c>
      <c r="E118" s="36" t="str">
        <f>LOOKUP($A118,Students!$A$4:$A1118,Students!$F$4:$F$1016)</f>
        <v/>
      </c>
      <c r="F118" s="148" t="str">
        <f>Lookup($A118, Students!$A$4:$A$1016,Students!$X$4:$X$1016)</f>
        <v/>
      </c>
      <c r="G118" s="148" t="str">
        <f>Lookup($A118, Students!$A$4:$A$1016,Students!$Z$4:$Z$1016)</f>
        <v/>
      </c>
      <c r="H118" s="49"/>
      <c r="I118" t="str">
        <f t="shared" si="1"/>
        <v>Madhav Kannan</v>
      </c>
      <c r="J118" s="101" t="str">
        <f>Lookup($A118, Students!$A$4:$A$1016,Students!$K$4:$K$1016)</f>
        <v>Issaquah</v>
      </c>
      <c r="K118" s="54" t="str">
        <f>Lookup($A118, Students!$A$4:$A$1016,Students!$H$4:$H1118)</f>
        <v>Active</v>
      </c>
      <c r="L118" s="54" t="str">
        <f>Lookup($A118, Students!$A$4:$A$1016,Students!$O$4:$O$1016)</f>
        <v>Junior</v>
      </c>
      <c r="M118" s="117" t="str">
        <f>Lookup($A118, Students!$A$4:$A$1016,Students!$N$4:$N$1016)</f>
        <v>1D</v>
      </c>
      <c r="N118" t="str">
        <f>Lookup($A118, Students!$A$4:$A$1016,Students!$M$4:$M$1016)</f>
        <v>3S</v>
      </c>
      <c r="O118" s="71">
        <f>Lookup($A118, Students!$A$4:$A$1016,Students!$P$4:$P$1016)</f>
        <v>37113</v>
      </c>
      <c r="P118" s="72">
        <f t="shared" si="2"/>
        <v>42917</v>
      </c>
      <c r="Q118">
        <f>Lookup($A118, Students!$A$4:$A$1016,Students!$Q$4:$Q$1016)</f>
        <v>15</v>
      </c>
      <c r="V118" s="71">
        <f>Lookup($A118, Students!$A$4:$A$1016,Students!$G$4:$G$1016)</f>
        <v>42005</v>
      </c>
    </row>
    <row r="119" hidden="1">
      <c r="A119" s="36">
        <v>118.0</v>
      </c>
      <c r="B119" s="36" t="str">
        <f>LOOKUP($A119,Students!$A$4:$A$1016,Students!$C$4:$C$1016)</f>
        <v>Jerry</v>
      </c>
      <c r="C119" s="36" t="str">
        <f>LOOKUP($A119,Students!$A$4:$A$1016,Students!$D$4:$D$1016)</f>
        <v/>
      </c>
      <c r="D119" s="36" t="str">
        <f>LOOKUP($A119,Students!$A$4:$A$1016,Students!$E$4:$E$1016)</f>
        <v>Ladson</v>
      </c>
      <c r="E119" s="36" t="str">
        <f>LOOKUP($A119,Students!$A$4:$A1119,Students!$F$4:$F$1016)</f>
        <v/>
      </c>
      <c r="F119" s="148" t="str">
        <f>Lookup($A119, Students!$A$4:$A$1016,Students!$X$4:$X$1016)</f>
        <v/>
      </c>
      <c r="G119" s="148" t="str">
        <f>Lookup($A119, Students!$A$4:$A$1016,Students!$Z$4:$Z$1016)</f>
        <v/>
      </c>
      <c r="H119" s="49"/>
      <c r="I119" t="str">
        <f t="shared" si="1"/>
        <v>Jerry Ladson</v>
      </c>
      <c r="J119" s="101" t="str">
        <f>Lookup($A119, Students!$A$4:$A$1016,Students!$K$4:$K$1016)</f>
        <v>Issaquah</v>
      </c>
      <c r="K119" s="54" t="str">
        <f>Lookup($A119, Students!$A$4:$A$1016,Students!$H$4:$H1119)</f>
        <v>Dropped</v>
      </c>
      <c r="L119" s="54" t="str">
        <f>Lookup($A119, Students!$A$4:$A$1016,Students!$O$4:$O$1016)</f>
        <v>Adult</v>
      </c>
      <c r="M119" s="117" t="str">
        <f>Lookup($A119, Students!$A$4:$A$1016,Students!$N$4:$N$1016)</f>
        <v>1D</v>
      </c>
      <c r="N119" s="101" t="str">
        <f>Lookup($A119, Students!$A$4:$A$1016,Students!$M$4:$M$1016)</f>
        <v>WB</v>
      </c>
      <c r="O119" s="71" t="str">
        <f>Lookup($A119, Students!$A$4:$A$1016,Students!$P$4:$P$1016)</f>
        <v/>
      </c>
      <c r="P119" s="72">
        <f t="shared" si="2"/>
        <v>42917</v>
      </c>
      <c r="Q119">
        <f>Lookup($A119, Students!$A$4:$A$1016,Students!$Q$4:$Q$1016)</f>
        <v>117</v>
      </c>
      <c r="V119" s="71" t="str">
        <f>Lookup($A119, Students!$A$4:$A$1016,Students!$G$4:$G$1016)</f>
        <v/>
      </c>
    </row>
    <row r="120" hidden="1">
      <c r="A120" s="36">
        <v>119.0</v>
      </c>
      <c r="B120" s="36" t="str">
        <f>LOOKUP($A120,Students!$A$4:$A$1016,Students!$C$4:$C$1016)</f>
        <v>Kason</v>
      </c>
      <c r="C120" s="36" t="str">
        <f>LOOKUP($A120,Students!$A$4:$A$1016,Students!$D$4:$D$1016)</f>
        <v/>
      </c>
      <c r="D120" s="36" t="str">
        <f>LOOKUP($A120,Students!$A$4:$A$1016,Students!$E$4:$E$1016)</f>
        <v>Lau</v>
      </c>
      <c r="E120" s="36" t="str">
        <f>LOOKUP($A120,Students!$A$4:$A1120,Students!$F$4:$F$1016)</f>
        <v/>
      </c>
      <c r="F120" s="148" t="str">
        <f>Lookup($A120, Students!$A$4:$A$1016,Students!$X$4:$X$1016)</f>
        <v/>
      </c>
      <c r="G120" s="148" t="str">
        <f>Lookup($A120, Students!$A$4:$A$1016,Students!$Z$4:$Z$1016)</f>
        <v/>
      </c>
      <c r="H120" s="49"/>
      <c r="I120" t="str">
        <f t="shared" si="1"/>
        <v>Kason Lau</v>
      </c>
      <c r="J120" s="101" t="str">
        <f>Lookup($A120, Students!$A$4:$A$1016,Students!$K$4:$K$1016)</f>
        <v>Issaquah</v>
      </c>
      <c r="K120" s="54" t="str">
        <f>Lookup($A120, Students!$A$4:$A$1016,Students!$H$4:$H1120)</f>
        <v>Dropped</v>
      </c>
      <c r="L120" s="54" t="str">
        <f>Lookup($A120, Students!$A$4:$A$1016,Students!$O$4:$O$1016)</f>
        <v>Child</v>
      </c>
      <c r="M120" s="117" t="str">
        <f>Lookup($A120, Students!$A$4:$A$1016,Students!$N$4:$N$1016)</f>
        <v>1D</v>
      </c>
      <c r="N120" s="101" t="str">
        <f>Lookup($A120, Students!$A$4:$A$1016,Students!$M$4:$M$1016)</f>
        <v>2S</v>
      </c>
      <c r="O120" s="71" t="str">
        <f>Lookup($A120, Students!$A$4:$A$1016,Students!$P$4:$P$1016)</f>
        <v/>
      </c>
      <c r="P120" s="72">
        <f t="shared" si="2"/>
        <v>42917</v>
      </c>
      <c r="Q120">
        <f>Lookup($A120, Students!$A$4:$A$1016,Students!$Q$4:$Q$1016)</f>
        <v>117</v>
      </c>
      <c r="V120" s="71" t="str">
        <f>Lookup($A120, Students!$A$4:$A$1016,Students!$G$4:$G$1016)</f>
        <v/>
      </c>
    </row>
    <row r="121" hidden="1">
      <c r="A121" s="36">
        <v>120.0</v>
      </c>
      <c r="B121" s="36" t="str">
        <f>LOOKUP($A121,Students!$A$4:$A$1016,Students!$C$4:$C$1016)</f>
        <v>Abby</v>
      </c>
      <c r="C121" s="36" t="str">
        <f>LOOKUP($A121,Students!$A$4:$A$1016,Students!$D$4:$D$1016)</f>
        <v/>
      </c>
      <c r="D121" s="36" t="str">
        <f>LOOKUP($A121,Students!$A$4:$A$1016,Students!$E$4:$E$1016)</f>
        <v>Lee</v>
      </c>
      <c r="E121" s="36" t="str">
        <f>LOOKUP($A121,Students!$A$4:$A1121,Students!$F$4:$F$1016)</f>
        <v/>
      </c>
      <c r="F121" s="148" t="str">
        <f>Lookup($A121, Students!$A$4:$A$1016,Students!$X$4:$X$1016)</f>
        <v/>
      </c>
      <c r="G121" s="148" t="str">
        <f>Lookup($A121, Students!$A$4:$A$1016,Students!$Z$4:$Z$1016)</f>
        <v/>
      </c>
      <c r="H121" s="49"/>
      <c r="I121" t="str">
        <f t="shared" si="1"/>
        <v>Abby Lee</v>
      </c>
      <c r="J121" s="101" t="str">
        <f>Lookup($A121, Students!$A$4:$A$1016,Students!$K$4:$K$1016)</f>
        <v>Issaquah</v>
      </c>
      <c r="K121" s="54" t="str">
        <f>Lookup($A121, Students!$A$4:$A$1016,Students!$H$4:$H1121)</f>
        <v>Dropped</v>
      </c>
      <c r="L121" s="54" t="str">
        <f>Lookup($A121, Students!$A$4:$A$1016,Students!$O$4:$O$1016)</f>
        <v>Child</v>
      </c>
      <c r="M121" s="117" t="str">
        <f>Lookup($A121, Students!$A$4:$A$1016,Students!$N$4:$N$1016)</f>
        <v>1D</v>
      </c>
      <c r="N121" s="101" t="str">
        <f>Lookup($A121, Students!$A$4:$A$1016,Students!$M$4:$M$1016)</f>
        <v>3S</v>
      </c>
      <c r="O121" s="71" t="str">
        <f>Lookup($A121, Students!$A$4:$A$1016,Students!$P$4:$P$1016)</f>
        <v/>
      </c>
      <c r="P121" s="72">
        <f t="shared" si="2"/>
        <v>42917</v>
      </c>
      <c r="Q121">
        <f>Lookup($A121, Students!$A$4:$A$1016,Students!$Q$4:$Q$1016)</f>
        <v>117</v>
      </c>
      <c r="V121" s="71" t="str">
        <f>Lookup($A121, Students!$A$4:$A$1016,Students!$G$4:$G$1016)</f>
        <v/>
      </c>
    </row>
    <row r="122" hidden="1">
      <c r="A122" s="36">
        <v>121.0</v>
      </c>
      <c r="B122" s="36" t="str">
        <f>LOOKUP($A122,Students!$A$4:$A$1016,Students!$C$4:$C$1016)</f>
        <v>Brennen</v>
      </c>
      <c r="C122" s="36" t="str">
        <f>LOOKUP($A122,Students!$A$4:$A$1016,Students!$D$4:$D$1016)</f>
        <v/>
      </c>
      <c r="D122" s="36" t="str">
        <f>LOOKUP($A122,Students!$A$4:$A$1016,Students!$E$4:$E$1016)</f>
        <v>Lee</v>
      </c>
      <c r="E122" s="36" t="str">
        <f>LOOKUP($A122,Students!$A$4:$A1122,Students!$F$4:$F$1016)</f>
        <v/>
      </c>
      <c r="F122" s="148" t="str">
        <f>Lookup($A122, Students!$A$4:$A$1016,Students!$X$4:$X$1016)</f>
        <v/>
      </c>
      <c r="G122" s="148" t="str">
        <f>Lookup($A122, Students!$A$4:$A$1016,Students!$Z$4:$Z$1016)</f>
        <v/>
      </c>
      <c r="H122" s="49"/>
      <c r="I122" t="str">
        <f t="shared" si="1"/>
        <v>Brennen Lee</v>
      </c>
      <c r="J122" s="101" t="str">
        <f>Lookup($A122, Students!$A$4:$A$1016,Students!$K$4:$K$1016)</f>
        <v>Issaquah</v>
      </c>
      <c r="K122" s="54" t="str">
        <f>Lookup($A122, Students!$A$4:$A$1016,Students!$H$4:$H1122)</f>
        <v>Active</v>
      </c>
      <c r="L122" s="54" t="str">
        <f>Lookup($A122, Students!$A$4:$A$1016,Students!$O$4:$O$1016)</f>
        <v>Junior</v>
      </c>
      <c r="M122" s="117" t="str">
        <f>Lookup($A122, Students!$A$4:$A$1016,Students!$N$4:$N$1016)</f>
        <v>1D</v>
      </c>
      <c r="N122" t="str">
        <f>Lookup($A122, Students!$A$4:$A$1016,Students!$M$4:$M$1016)</f>
        <v>6S</v>
      </c>
      <c r="O122" s="71">
        <f>Lookup($A122, Students!$A$4:$A$1016,Students!$P$4:$P$1016)</f>
        <v>37315</v>
      </c>
      <c r="P122" s="72">
        <f t="shared" si="2"/>
        <v>42917</v>
      </c>
      <c r="Q122">
        <f>Lookup($A122, Students!$A$4:$A$1016,Students!$Q$4:$Q$1016)</f>
        <v>15</v>
      </c>
      <c r="V122" s="71">
        <f>Lookup($A122, Students!$A$4:$A$1016,Students!$G$4:$G$1016)</f>
        <v>41518</v>
      </c>
    </row>
    <row r="123" hidden="1">
      <c r="A123" s="36">
        <v>122.0</v>
      </c>
      <c r="B123" s="36" t="str">
        <f>LOOKUP($A123,Students!$A$4:$A$1016,Students!$C$4:$C$1016)</f>
        <v>Ryan</v>
      </c>
      <c r="C123" s="36" t="str">
        <f>LOOKUP($A123,Students!$A$4:$A$1016,Students!$D$4:$D$1016)</f>
        <v/>
      </c>
      <c r="D123" s="36" t="str">
        <f>LOOKUP($A123,Students!$A$4:$A$1016,Students!$E$4:$E$1016)</f>
        <v>Lee</v>
      </c>
      <c r="E123" s="36" t="str">
        <f>LOOKUP($A123,Students!$A$4:$A1123,Students!$F$4:$F$1016)</f>
        <v/>
      </c>
      <c r="F123" s="148" t="str">
        <f>Lookup($A123, Students!$A$4:$A$1016,Students!$X$4:$X$1016)</f>
        <v/>
      </c>
      <c r="G123" s="148" t="str">
        <f>Lookup($A123, Students!$A$4:$A$1016,Students!$Z$4:$Z$1016)</f>
        <v/>
      </c>
      <c r="H123" s="49"/>
      <c r="I123" t="str">
        <f t="shared" si="1"/>
        <v>Ryan Lee</v>
      </c>
      <c r="J123" s="101" t="str">
        <f>Lookup($A123, Students!$A$4:$A$1016,Students!$K$4:$K$1016)</f>
        <v>Issaquah</v>
      </c>
      <c r="K123" s="54" t="str">
        <f>Lookup($A123, Students!$A$4:$A$1016,Students!$H$4:$H1123)</f>
        <v>Dropped</v>
      </c>
      <c r="L123" s="54" t="str">
        <f>Lookup($A123, Students!$A$4:$A$1016,Students!$O$4:$O$1016)</f>
        <v>Child</v>
      </c>
      <c r="M123" s="117" t="str">
        <f>Lookup($A123, Students!$A$4:$A$1016,Students!$N$4:$N$1016)</f>
        <v>1D</v>
      </c>
      <c r="N123" s="101" t="str">
        <f>Lookup($A123, Students!$A$4:$A$1016,Students!$M$4:$M$1016)</f>
        <v>3S</v>
      </c>
      <c r="O123" s="71" t="str">
        <f>Lookup($A123, Students!$A$4:$A$1016,Students!$P$4:$P$1016)</f>
        <v/>
      </c>
      <c r="P123" s="72">
        <f t="shared" si="2"/>
        <v>42917</v>
      </c>
      <c r="Q123">
        <f>Lookup($A123, Students!$A$4:$A$1016,Students!$Q$4:$Q$1016)</f>
        <v>117</v>
      </c>
      <c r="V123" s="71" t="str">
        <f>Lookup($A123, Students!$A$4:$A$1016,Students!$G$4:$G$1016)</f>
        <v/>
      </c>
    </row>
    <row r="124" hidden="1">
      <c r="A124" s="36">
        <v>123.0</v>
      </c>
      <c r="B124" s="36" t="str">
        <f>LOOKUP($A124,Students!$A$4:$A$1016,Students!$C$4:$C$1016)</f>
        <v>Joel</v>
      </c>
      <c r="C124" s="36" t="str">
        <f>LOOKUP($A124,Students!$A$4:$A$1016,Students!$D$4:$D$1016)</f>
        <v/>
      </c>
      <c r="D124" s="36" t="str">
        <f>LOOKUP($A124,Students!$A$4:$A$1016,Students!$E$4:$E$1016)</f>
        <v>Leinweber</v>
      </c>
      <c r="E124" s="36" t="str">
        <f>LOOKUP($A124,Students!$A$4:$A1124,Students!$F$4:$F$1016)</f>
        <v/>
      </c>
      <c r="F124" s="148" t="str">
        <f>Lookup($A124, Students!$A$4:$A$1016,Students!$X$4:$X$1016)</f>
        <v/>
      </c>
      <c r="G124" s="148" t="str">
        <f>Lookup($A124, Students!$A$4:$A$1016,Students!$Z$4:$Z$1016)</f>
        <v/>
      </c>
      <c r="H124" s="49"/>
      <c r="I124" t="str">
        <f t="shared" si="1"/>
        <v>Joel Leinweber</v>
      </c>
      <c r="J124" s="101" t="str">
        <f>Lookup($A124, Students!$A$4:$A$1016,Students!$K$4:$K$1016)</f>
        <v>Issaquah</v>
      </c>
      <c r="K124" s="54" t="str">
        <f>Lookup($A124, Students!$A$4:$A$1016,Students!$H$4:$H1124)</f>
        <v>Inactive</v>
      </c>
      <c r="L124" s="54" t="str">
        <f>Lookup($A124, Students!$A$4:$A$1016,Students!$O$4:$O$1016)</f>
        <v>Child</v>
      </c>
      <c r="M124" s="117" t="str">
        <f>Lookup($A124, Students!$A$4:$A$1016,Students!$N$4:$N$1016)</f>
        <v>1D</v>
      </c>
      <c r="N124" s="101" t="str">
        <f>Lookup($A124, Students!$A$4:$A$1016,Students!$M$4:$M$1016)</f>
        <v>3S</v>
      </c>
      <c r="O124" s="71">
        <f>Lookup($A124, Students!$A$4:$A$1016,Students!$P$4:$P$1016)</f>
        <v>39243</v>
      </c>
      <c r="P124" s="72">
        <f t="shared" si="2"/>
        <v>42917</v>
      </c>
      <c r="Q124">
        <f>Lookup($A124, Students!$A$4:$A$1016,Students!$Q$4:$Q$1016)</f>
        <v>10</v>
      </c>
      <c r="V124" s="71">
        <f>Lookup($A124, Students!$A$4:$A$1016,Students!$G$4:$G$1016)</f>
        <v>42278</v>
      </c>
    </row>
    <row r="125" hidden="1">
      <c r="A125" s="36">
        <v>124.0</v>
      </c>
      <c r="B125" s="36" t="str">
        <f>LOOKUP($A125,Students!$A$4:$A$1016,Students!$C$4:$C$1016)</f>
        <v>Kurt</v>
      </c>
      <c r="C125" s="36" t="str">
        <f>LOOKUP($A125,Students!$A$4:$A$1016,Students!$D$4:$D$1016)</f>
        <v/>
      </c>
      <c r="D125" s="36" t="str">
        <f>LOOKUP($A125,Students!$A$4:$A$1016,Students!$E$4:$E$1016)</f>
        <v>Leinweber</v>
      </c>
      <c r="E125" s="36" t="str">
        <f>LOOKUP($A125,Students!$A$4:$A1125,Students!$F$4:$F$1016)</f>
        <v/>
      </c>
      <c r="F125" s="148" t="str">
        <f>Lookup($A125, Students!$A$4:$A$1016,Students!$X$4:$X$1016)</f>
        <v/>
      </c>
      <c r="G125" s="148" t="str">
        <f>Lookup($A125, Students!$A$4:$A$1016,Students!$Z$4:$Z$1016)</f>
        <v/>
      </c>
      <c r="H125" s="49"/>
      <c r="I125" t="str">
        <f t="shared" si="1"/>
        <v>Kurt Leinweber</v>
      </c>
      <c r="J125" s="101" t="str">
        <f>Lookup($A125, Students!$A$4:$A$1016,Students!$K$4:$K$1016)</f>
        <v>Issaquah</v>
      </c>
      <c r="K125" s="54" t="str">
        <f>Lookup($A125, Students!$A$4:$A$1016,Students!$H$4:$H1125)</f>
        <v>Inactive</v>
      </c>
      <c r="L125" s="54" t="str">
        <f>Lookup($A125, Students!$A$4:$A$1016,Students!$O$4:$O$1016)</f>
        <v>Adult</v>
      </c>
      <c r="M125" s="117" t="str">
        <f>Lookup($A125, Students!$A$4:$A$1016,Students!$N$4:$N$1016)</f>
        <v>1D</v>
      </c>
      <c r="N125" s="101" t="str">
        <f>Lookup($A125, Students!$A$4:$A$1016,Students!$M$4:$M$1016)</f>
        <v>WB</v>
      </c>
      <c r="O125" s="71">
        <f>Lookup($A125, Students!$A$4:$A$1016,Students!$P$4:$P$1016)</f>
        <v>25469</v>
      </c>
      <c r="P125" s="72">
        <f t="shared" si="2"/>
        <v>42917</v>
      </c>
      <c r="Q125">
        <f>Lookup($A125, Students!$A$4:$A$1016,Students!$Q$4:$Q$1016)</f>
        <v>47</v>
      </c>
      <c r="V125" s="71">
        <f>Lookup($A125, Students!$A$4:$A$1016,Students!$G$4:$G$1016)</f>
        <v>42370</v>
      </c>
    </row>
    <row r="126" hidden="1">
      <c r="A126" s="36">
        <v>125.0</v>
      </c>
      <c r="B126" s="36" t="str">
        <f>LOOKUP($A126,Students!$A$4:$A$1016,Students!$C$4:$C$1016)</f>
        <v>Nate</v>
      </c>
      <c r="C126" s="36" t="str">
        <f>LOOKUP($A126,Students!$A$4:$A$1016,Students!$D$4:$D$1016)</f>
        <v/>
      </c>
      <c r="D126" s="36" t="str">
        <f>LOOKUP($A126,Students!$A$4:$A$1016,Students!$E$4:$E$1016)</f>
        <v>Leinweber</v>
      </c>
      <c r="E126" s="36" t="str">
        <f>LOOKUP($A126,Students!$A$4:$A1126,Students!$F$4:$F$1016)</f>
        <v/>
      </c>
      <c r="F126" s="148" t="str">
        <f>Lookup($A126, Students!$A$4:$A$1016,Students!$X$4:$X$1016)</f>
        <v/>
      </c>
      <c r="G126" s="148" t="str">
        <f>Lookup($A126, Students!$A$4:$A$1016,Students!$Z$4:$Z$1016)</f>
        <v/>
      </c>
      <c r="H126" s="49"/>
      <c r="I126" t="str">
        <f t="shared" si="1"/>
        <v>Nate Leinweber</v>
      </c>
      <c r="J126" s="101" t="str">
        <f>Lookup($A126, Students!$A$4:$A$1016,Students!$K$4:$K$1016)</f>
        <v>Issaquah</v>
      </c>
      <c r="K126" s="54" t="str">
        <f>Lookup($A126, Students!$A$4:$A$1016,Students!$H$4:$H1126)</f>
        <v>Inactive</v>
      </c>
      <c r="L126" s="54" t="str">
        <f>Lookup($A126, Students!$A$4:$A$1016,Students!$O$4:$O$1016)</f>
        <v>Child</v>
      </c>
      <c r="M126" s="117" t="str">
        <f>Lookup($A126, Students!$A$4:$A$1016,Students!$N$4:$N$1016)</f>
        <v>1D</v>
      </c>
      <c r="N126" s="101" t="str">
        <f>Lookup($A126, Students!$A$4:$A$1016,Students!$M$4:$M$1016)</f>
        <v>2S</v>
      </c>
      <c r="O126" s="71">
        <f>Lookup($A126, Students!$A$4:$A$1016,Students!$P$4:$P$1016)</f>
        <v>39243</v>
      </c>
      <c r="P126" s="72">
        <f t="shared" si="2"/>
        <v>42917</v>
      </c>
      <c r="Q126">
        <f>Lookup($A126, Students!$A$4:$A$1016,Students!$Q$4:$Q$1016)</f>
        <v>10</v>
      </c>
      <c r="V126" s="71">
        <f>Lookup($A126, Students!$A$4:$A$1016,Students!$G$4:$G$1016)</f>
        <v>42278</v>
      </c>
    </row>
    <row r="127" hidden="1">
      <c r="A127" s="36">
        <v>126.0</v>
      </c>
      <c r="B127" s="36" t="str">
        <f>LOOKUP($A127,Students!$A$4:$A$1016,Students!$C$4:$C$1016)</f>
        <v>Xander</v>
      </c>
      <c r="C127" s="36" t="str">
        <f>LOOKUP($A127,Students!$A$4:$A$1016,Students!$D$4:$D$1016)</f>
        <v/>
      </c>
      <c r="D127" s="36" t="str">
        <f>LOOKUP($A127,Students!$A$4:$A$1016,Students!$E$4:$E$1016)</f>
        <v>Luna</v>
      </c>
      <c r="E127" s="36" t="str">
        <f>LOOKUP($A127,Students!$A$4:$A1127,Students!$F$4:$F$1016)</f>
        <v/>
      </c>
      <c r="F127" s="148" t="str">
        <f>Lookup($A127, Students!$A$4:$A$1016,Students!$X$4:$X$1016)</f>
        <v/>
      </c>
      <c r="G127" s="148" t="str">
        <f>Lookup($A127, Students!$A$4:$A$1016,Students!$Z$4:$Z$1016)</f>
        <v/>
      </c>
      <c r="H127" s="49"/>
      <c r="I127" t="str">
        <f t="shared" si="1"/>
        <v>Xander Luna</v>
      </c>
      <c r="J127" s="101" t="str">
        <f>Lookup($A127, Students!$A$4:$A$1016,Students!$K$4:$K$1016)</f>
        <v>Issaquah</v>
      </c>
      <c r="K127" s="54" t="str">
        <f>Lookup($A127, Students!$A$4:$A$1016,Students!$H$4:$H1127)</f>
        <v>Dropped</v>
      </c>
      <c r="L127" s="54" t="str">
        <f>Lookup($A127, Students!$A$4:$A$1016,Students!$O$4:$O$1016)</f>
        <v>Child</v>
      </c>
      <c r="M127" s="117" t="str">
        <f>Lookup($A127, Students!$A$4:$A$1016,Students!$N$4:$N$1016)</f>
        <v>1D</v>
      </c>
      <c r="N127" s="101" t="str">
        <f>Lookup($A127, Students!$A$4:$A$1016,Students!$M$4:$M$1016)</f>
        <v>6S</v>
      </c>
      <c r="O127" s="71">
        <f>Lookup($A127, Students!$A$4:$A$1016,Students!$P$4:$P$1016)</f>
        <v>38873</v>
      </c>
      <c r="P127" s="72">
        <f t="shared" si="2"/>
        <v>42917</v>
      </c>
      <c r="Q127">
        <f>Lookup($A127, Students!$A$4:$A$1016,Students!$Q$4:$Q$1016)</f>
        <v>11</v>
      </c>
      <c r="V127" s="71">
        <f>Lookup($A127, Students!$A$4:$A$1016,Students!$G$4:$G$1016)</f>
        <v>40634</v>
      </c>
    </row>
    <row r="128" hidden="1">
      <c r="A128" s="36">
        <v>127.0</v>
      </c>
      <c r="B128" s="36" t="str">
        <f>LOOKUP($A128,Students!$A$4:$A$1016,Students!$C$4:$C$1016)</f>
        <v>Luis</v>
      </c>
      <c r="C128" s="36" t="str">
        <f>LOOKUP($A128,Students!$A$4:$A$1016,Students!$D$4:$D$1016)</f>
        <v/>
      </c>
      <c r="D128" s="36" t="str">
        <f>LOOKUP($A128,Students!$A$4:$A$1016,Students!$E$4:$E$1016)</f>
        <v>Mazon</v>
      </c>
      <c r="E128" s="36" t="str">
        <f>LOOKUP($A128,Students!$A$4:$A1128,Students!$F$4:$F$1016)</f>
        <v/>
      </c>
      <c r="F128" s="148" t="str">
        <f>Lookup($A128, Students!$A$4:$A$1016,Students!$X$4:$X$1016)</f>
        <v/>
      </c>
      <c r="G128" s="148" t="str">
        <f>Lookup($A128, Students!$A$4:$A$1016,Students!$Z$4:$Z$1016)</f>
        <v/>
      </c>
      <c r="H128" s="49"/>
      <c r="I128" t="str">
        <f t="shared" si="1"/>
        <v>Luis Mazon</v>
      </c>
      <c r="J128" s="101" t="str">
        <f>Lookup($A128, Students!$A$4:$A$1016,Students!$K$4:$K$1016)</f>
        <v>Issaquah</v>
      </c>
      <c r="K128" s="54" t="str">
        <f>Lookup($A128, Students!$A$4:$A$1016,Students!$H$4:$H1128)</f>
        <v>Dropped</v>
      </c>
      <c r="L128" s="54" t="str">
        <f>Lookup($A128, Students!$A$4:$A$1016,Students!$O$4:$O$1016)</f>
        <v>Child</v>
      </c>
      <c r="M128" s="117" t="str">
        <f>Lookup($A128, Students!$A$4:$A$1016,Students!$N$4:$N$1016)</f>
        <v>1D</v>
      </c>
      <c r="N128" s="101" t="str">
        <f>Lookup($A128, Students!$A$4:$A$1016,Students!$M$4:$M$1016)</f>
        <v>WB</v>
      </c>
      <c r="O128" s="71" t="str">
        <f>Lookup($A128, Students!$A$4:$A$1016,Students!$P$4:$P$1016)</f>
        <v/>
      </c>
      <c r="P128" s="72">
        <f t="shared" si="2"/>
        <v>42917</v>
      </c>
      <c r="Q128">
        <f>Lookup($A128, Students!$A$4:$A$1016,Students!$Q$4:$Q$1016)</f>
        <v>117</v>
      </c>
      <c r="V128" s="71" t="str">
        <f>Lookup($A128, Students!$A$4:$A$1016,Students!$G$4:$G$1016)</f>
        <v/>
      </c>
    </row>
    <row r="129" hidden="1">
      <c r="A129" s="36">
        <v>128.0</v>
      </c>
      <c r="B129" s="36" t="str">
        <f>LOOKUP($A129,Students!$A$4:$A$1016,Students!$C$4:$C$1016)</f>
        <v>Victoria</v>
      </c>
      <c r="C129" s="36" t="str">
        <f>LOOKUP($A129,Students!$A$4:$A$1016,Students!$D$4:$D$1016)</f>
        <v/>
      </c>
      <c r="D129" s="36" t="str">
        <f>LOOKUP($A129,Students!$A$4:$A$1016,Students!$E$4:$E$1016)</f>
        <v>Mazon</v>
      </c>
      <c r="E129" s="36" t="str">
        <f>LOOKUP($A129,Students!$A$4:$A1129,Students!$F$4:$F$1016)</f>
        <v/>
      </c>
      <c r="F129" s="148" t="str">
        <f>Lookup($A129, Students!$A$4:$A$1016,Students!$X$4:$X$1016)</f>
        <v/>
      </c>
      <c r="G129" s="148" t="str">
        <f>Lookup($A129, Students!$A$4:$A$1016,Students!$Z$4:$Z$1016)</f>
        <v/>
      </c>
      <c r="H129" s="49"/>
      <c r="I129" t="str">
        <f t="shared" si="1"/>
        <v>Victoria Mazon</v>
      </c>
      <c r="J129" s="101" t="str">
        <f>Lookup($A129, Students!$A$4:$A$1016,Students!$K$4:$K$1016)</f>
        <v>Issaquah</v>
      </c>
      <c r="K129" s="54" t="str">
        <f>Lookup($A129, Students!$A$4:$A$1016,Students!$H$4:$H1129)</f>
        <v>Dropped</v>
      </c>
      <c r="L129" s="54" t="str">
        <f>Lookup($A129, Students!$A$4:$A$1016,Students!$O$4:$O$1016)</f>
        <v>Child</v>
      </c>
      <c r="M129" s="117" t="str">
        <f>Lookup($A129, Students!$A$4:$A$1016,Students!$N$4:$N$1016)</f>
        <v>1D</v>
      </c>
      <c r="N129" s="101" t="str">
        <f>Lookup($A129, Students!$A$4:$A$1016,Students!$M$4:$M$1016)</f>
        <v>WB</v>
      </c>
      <c r="O129" s="71" t="str">
        <f>Lookup($A129, Students!$A$4:$A$1016,Students!$P$4:$P$1016)</f>
        <v/>
      </c>
      <c r="P129" s="72">
        <f t="shared" si="2"/>
        <v>42917</v>
      </c>
      <c r="Q129">
        <f>Lookup($A129, Students!$A$4:$A$1016,Students!$Q$4:$Q$1016)</f>
        <v>117</v>
      </c>
      <c r="V129" s="71" t="str">
        <f>Lookup($A129, Students!$A$4:$A$1016,Students!$G$4:$G$1016)</f>
        <v/>
      </c>
    </row>
    <row r="130" hidden="1">
      <c r="A130" s="36">
        <v>129.0</v>
      </c>
      <c r="B130" s="36" t="str">
        <f>LOOKUP($A130,Students!$A$4:$A$1016,Students!$C$4:$C$1016)</f>
        <v>Christian</v>
      </c>
      <c r="C130" s="36" t="str">
        <f>LOOKUP($A130,Students!$A$4:$A$1016,Students!$D$4:$D$1016)</f>
        <v/>
      </c>
      <c r="D130" s="36" t="str">
        <f>LOOKUP($A130,Students!$A$4:$A$1016,Students!$E$4:$E$1016)</f>
        <v>Olsen</v>
      </c>
      <c r="E130" s="36" t="str">
        <f>LOOKUP($A130,Students!$A$4:$A1130,Students!$F$4:$F$1016)</f>
        <v/>
      </c>
      <c r="F130" s="148" t="str">
        <f>Lookup($A130, Students!$A$4:$A$1016,Students!$X$4:$X$1016)</f>
        <v/>
      </c>
      <c r="G130" s="148" t="str">
        <f>Lookup($A130, Students!$A$4:$A$1016,Students!$Z$4:$Z$1016)</f>
        <v/>
      </c>
      <c r="H130" s="49"/>
      <c r="I130" t="str">
        <f t="shared" si="1"/>
        <v>Christian Olsen</v>
      </c>
      <c r="J130" s="101" t="str">
        <f>Lookup($A130, Students!$A$4:$A$1016,Students!$K$4:$K$1016)</f>
        <v>Issaquah</v>
      </c>
      <c r="K130" s="54" t="str">
        <f>Lookup($A130, Students!$A$4:$A$1016,Students!$H$4:$H1130)</f>
        <v>Active</v>
      </c>
      <c r="L130" s="54" t="str">
        <f>Lookup($A130, Students!$A$4:$A$1016,Students!$O$4:$O$1016)</f>
        <v>Child</v>
      </c>
      <c r="M130" s="117" t="str">
        <f>Lookup($A130, Students!$A$4:$A$1016,Students!$N$4:$N$1016)</f>
        <v>1D</v>
      </c>
      <c r="N130" t="str">
        <f>Lookup($A130, Students!$A$4:$A$1016,Students!$M$4:$M$1016)</f>
        <v>4S</v>
      </c>
      <c r="O130" s="71">
        <f>Lookup($A130, Students!$A$4:$A$1016,Students!$P$4:$P$1016)</f>
        <v>39133</v>
      </c>
      <c r="P130" s="72">
        <f t="shared" si="2"/>
        <v>42917</v>
      </c>
      <c r="Q130">
        <f>Lookup($A130, Students!$A$4:$A$1016,Students!$Q$4:$Q$1016)</f>
        <v>10</v>
      </c>
      <c r="V130" s="71">
        <f>Lookup($A130, Students!$A$4:$A$1016,Students!$G$4:$G$1016)</f>
        <v>42005</v>
      </c>
    </row>
    <row r="131" hidden="1">
      <c r="A131" s="36">
        <v>130.0</v>
      </c>
      <c r="B131" s="36" t="str">
        <f>LOOKUP($A131,Students!$A$4:$A$1016,Students!$C$4:$C$1016)</f>
        <v>Truman</v>
      </c>
      <c r="C131" s="36" t="str">
        <f>LOOKUP($A131,Students!$A$4:$A$1016,Students!$D$4:$D$1016)</f>
        <v/>
      </c>
      <c r="D131" s="36" t="str">
        <f>LOOKUP($A131,Students!$A$4:$A$1016,Students!$E$4:$E$1016)</f>
        <v>Pak</v>
      </c>
      <c r="E131" s="36" t="str">
        <f>LOOKUP($A131,Students!$A$4:$A1131,Students!$F$4:$F$1016)</f>
        <v/>
      </c>
      <c r="F131" s="148" t="str">
        <f>Lookup($A131, Students!$A$4:$A$1016,Students!$X$4:$X$1016)</f>
        <v/>
      </c>
      <c r="G131" s="148" t="str">
        <f>Lookup($A131, Students!$A$4:$A$1016,Students!$Z$4:$Z$1016)</f>
        <v/>
      </c>
      <c r="H131" s="49"/>
      <c r="I131" t="str">
        <f t="shared" si="1"/>
        <v>Truman Pak</v>
      </c>
      <c r="J131" s="101" t="str">
        <f>Lookup($A131, Students!$A$4:$A$1016,Students!$K$4:$K$1016)</f>
        <v>Issaquah</v>
      </c>
      <c r="K131" s="54" t="str">
        <f>Lookup($A131, Students!$A$4:$A$1016,Students!$H$4:$H1131)</f>
        <v>Active</v>
      </c>
      <c r="L131" s="54" t="str">
        <f>Lookup($A131, Students!$A$4:$A$1016,Students!$O$4:$O$1016)</f>
        <v>Child</v>
      </c>
      <c r="M131" s="117" t="str">
        <f>Lookup($A131, Students!$A$4:$A$1016,Students!$N$4:$N$1016)</f>
        <v>1D</v>
      </c>
      <c r="N131" t="str">
        <f>Lookup($A131, Students!$A$4:$A$1016,Students!$M$4:$M$1016)</f>
        <v>6S</v>
      </c>
      <c r="O131" s="71">
        <f>Lookup($A131, Students!$A$4:$A$1016,Students!$P$4:$P$1016)</f>
        <v>39071</v>
      </c>
      <c r="P131" s="72">
        <f t="shared" si="2"/>
        <v>42917</v>
      </c>
      <c r="Q131">
        <f>Lookup($A131, Students!$A$4:$A$1016,Students!$Q$4:$Q$1016)</f>
        <v>10</v>
      </c>
      <c r="V131" s="71">
        <f>Lookup($A131, Students!$A$4:$A$1016,Students!$G$4:$G$1016)</f>
        <v>41518</v>
      </c>
    </row>
    <row r="132" hidden="1">
      <c r="A132" s="36">
        <v>131.0</v>
      </c>
      <c r="B132" s="36" t="str">
        <f>LOOKUP($A132,Students!$A$4:$A$1016,Students!$C$4:$C$1016)</f>
        <v>Andrew</v>
      </c>
      <c r="C132" s="36" t="str">
        <f>LOOKUP($A132,Students!$A$4:$A$1016,Students!$D$4:$D$1016)</f>
        <v/>
      </c>
      <c r="D132" s="36" t="str">
        <f>LOOKUP($A132,Students!$A$4:$A$1016,Students!$E$4:$E$1016)</f>
        <v>Perry</v>
      </c>
      <c r="E132" s="36" t="str">
        <f>LOOKUP($A132,Students!$A$4:$A1132,Students!$F$4:$F$1016)</f>
        <v/>
      </c>
      <c r="F132" s="148" t="str">
        <f>Lookup($A132, Students!$A$4:$A$1016,Students!$X$4:$X$1016)</f>
        <v/>
      </c>
      <c r="G132" s="148" t="str">
        <f>Lookup($A132, Students!$A$4:$A$1016,Students!$Z$4:$Z$1016)</f>
        <v/>
      </c>
      <c r="H132" s="49"/>
      <c r="I132" t="str">
        <f t="shared" si="1"/>
        <v>Andrew Perry</v>
      </c>
      <c r="J132" s="101" t="str">
        <f>Lookup($A132, Students!$A$4:$A$1016,Students!$K$4:$K$1016)</f>
        <v>Issaquah</v>
      </c>
      <c r="K132" s="54" t="str">
        <f>Lookup($A132, Students!$A$4:$A$1016,Students!$H$4:$H1132)</f>
        <v>Inactive</v>
      </c>
      <c r="L132" s="54" t="str">
        <f>Lookup($A132, Students!$A$4:$A$1016,Students!$O$4:$O$1016)</f>
        <v>Adult</v>
      </c>
      <c r="M132" s="117" t="str">
        <f>Lookup($A132, Students!$A$4:$A$1016,Students!$N$4:$N$1016)</f>
        <v>1D</v>
      </c>
      <c r="N132" s="101" t="str">
        <f>Lookup($A132, Students!$A$4:$A$1016,Students!$M$4:$M$1016)</f>
        <v>2S</v>
      </c>
      <c r="O132" s="71">
        <f>Lookup($A132, Students!$A$4:$A$1016,Students!$P$4:$P$1016)</f>
        <v>23256</v>
      </c>
      <c r="P132" s="72">
        <f t="shared" si="2"/>
        <v>42917</v>
      </c>
      <c r="Q132">
        <f>Lookup($A132, Students!$A$4:$A$1016,Students!$Q$4:$Q$1016)</f>
        <v>53</v>
      </c>
      <c r="V132" s="71">
        <f>Lookup($A132, Students!$A$4:$A$1016,Students!$G$4:$G$1016)</f>
        <v>40909</v>
      </c>
    </row>
    <row r="133" hidden="1">
      <c r="A133" s="36">
        <v>132.0</v>
      </c>
      <c r="B133" s="36" t="str">
        <f>LOOKUP($A133,Students!$A$4:$A$1016,Students!$C$4:$C$1016)</f>
        <v>Nathan</v>
      </c>
      <c r="C133" s="36" t="str">
        <f>LOOKUP($A133,Students!$A$4:$A$1016,Students!$D$4:$D$1016)</f>
        <v/>
      </c>
      <c r="D133" s="36" t="str">
        <f>LOOKUP($A133,Students!$A$4:$A$1016,Students!$E$4:$E$1016)</f>
        <v>Perry</v>
      </c>
      <c r="E133" s="36" t="str">
        <f>LOOKUP($A133,Students!$A$4:$A1133,Students!$F$4:$F$1016)</f>
        <v/>
      </c>
      <c r="F133" s="148" t="str">
        <f>Lookup($A133, Students!$A$4:$A$1016,Students!$X$4:$X$1016)</f>
        <v/>
      </c>
      <c r="G133" s="148" t="str">
        <f>Lookup($A133, Students!$A$4:$A$1016,Students!$Z$4:$Z$1016)</f>
        <v/>
      </c>
      <c r="H133" s="49"/>
      <c r="I133" t="str">
        <f t="shared" si="1"/>
        <v>Nathan Perry</v>
      </c>
      <c r="J133" s="101" t="str">
        <f>Lookup($A133, Students!$A$4:$A$1016,Students!$K$4:$K$1016)</f>
        <v>Issaquah</v>
      </c>
      <c r="K133" s="54" t="str">
        <f>Lookup($A133, Students!$A$4:$A$1016,Students!$H$4:$H1133)</f>
        <v>Inactive</v>
      </c>
      <c r="L133" s="54" t="str">
        <f>Lookup($A133, Students!$A$4:$A$1016,Students!$O$4:$O$1016)</f>
        <v>Junior</v>
      </c>
      <c r="M133" s="117" t="str">
        <f>Lookup($A133, Students!$A$4:$A$1016,Students!$N$4:$N$1016)</f>
        <v>1D</v>
      </c>
      <c r="N133" s="101" t="str">
        <f>Lookup($A133, Students!$A$4:$A$1016,Students!$M$4:$M$1016)</f>
        <v>5S</v>
      </c>
      <c r="O133" s="71" t="str">
        <f>Lookup($A133, Students!$A$4:$A$1016,Students!$P$4:$P$1016)</f>
        <v/>
      </c>
      <c r="P133" s="72">
        <f t="shared" si="2"/>
        <v>42917</v>
      </c>
      <c r="Q133">
        <f>Lookup($A133, Students!$A$4:$A$1016,Students!$Q$4:$Q$1016)</f>
        <v>117</v>
      </c>
      <c r="V133" s="71">
        <f>Lookup($A133, Students!$A$4:$A$1016,Students!$G$4:$G$1016)</f>
        <v>40909</v>
      </c>
    </row>
    <row r="134" hidden="1">
      <c r="A134" s="36">
        <v>133.0</v>
      </c>
      <c r="B134" s="36" t="str">
        <f>LOOKUP($A134,Students!$A$4:$A$1016,Students!$C$4:$C$1016)</f>
        <v>Sam</v>
      </c>
      <c r="C134" s="36" t="str">
        <f>LOOKUP($A134,Students!$A$4:$A$1016,Students!$D$4:$D$1016)</f>
        <v/>
      </c>
      <c r="D134" s="36" t="str">
        <f>LOOKUP($A134,Students!$A$4:$A$1016,Students!$E$4:$E$1016)</f>
        <v>Perry</v>
      </c>
      <c r="E134" s="36" t="str">
        <f>LOOKUP($A134,Students!$A$4:$A1134,Students!$F$4:$F$1016)</f>
        <v/>
      </c>
      <c r="F134" s="148" t="str">
        <f>Lookup($A134, Students!$A$4:$A$1016,Students!$X$4:$X$1016)</f>
        <v/>
      </c>
      <c r="G134" s="148" t="str">
        <f>Lookup($A134, Students!$A$4:$A$1016,Students!$Z$4:$Z$1016)</f>
        <v/>
      </c>
      <c r="H134" s="49"/>
      <c r="I134" t="str">
        <f t="shared" si="1"/>
        <v>Sam Perry</v>
      </c>
      <c r="J134" s="101" t="str">
        <f>Lookup($A134, Students!$A$4:$A$1016,Students!$K$4:$K$1016)</f>
        <v>Issaquah</v>
      </c>
      <c r="K134" s="54" t="str">
        <f>Lookup($A134, Students!$A$4:$A$1016,Students!$H$4:$H1134)</f>
        <v>Inactive</v>
      </c>
      <c r="L134" s="54" t="str">
        <f>Lookup($A134, Students!$A$4:$A$1016,Students!$O$4:$O$1016)</f>
        <v>Junior</v>
      </c>
      <c r="M134" s="117" t="str">
        <f>Lookup($A134, Students!$A$4:$A$1016,Students!$N$4:$N$1016)</f>
        <v>1D</v>
      </c>
      <c r="N134" s="101" t="str">
        <f>Lookup($A134, Students!$A$4:$A$1016,Students!$M$4:$M$1016)</f>
        <v>1S</v>
      </c>
      <c r="O134" s="71">
        <f>Lookup($A134, Students!$A$4:$A$1016,Students!$P$4:$P$1016)</f>
        <v>36954</v>
      </c>
      <c r="P134" s="72">
        <f t="shared" si="2"/>
        <v>42917</v>
      </c>
      <c r="Q134">
        <f>Lookup($A134, Students!$A$4:$A$1016,Students!$Q$4:$Q$1016)</f>
        <v>16</v>
      </c>
      <c r="V134" s="71">
        <f>Lookup($A134, Students!$A$4:$A$1016,Students!$G$4:$G$1016)</f>
        <v>42339</v>
      </c>
    </row>
    <row r="135" hidden="1">
      <c r="A135" s="36">
        <v>134.0</v>
      </c>
      <c r="B135" s="36" t="str">
        <f>LOOKUP($A135,Students!$A$4:$A$1016,Students!$C$4:$C$1016)</f>
        <v>Katya</v>
      </c>
      <c r="C135" s="36" t="str">
        <f>LOOKUP($A135,Students!$A$4:$A$1016,Students!$D$4:$D$1016)</f>
        <v/>
      </c>
      <c r="D135" s="36" t="str">
        <f>LOOKUP($A135,Students!$A$4:$A$1016,Students!$E$4:$E$1016)</f>
        <v>Radkevich</v>
      </c>
      <c r="E135" s="36" t="str">
        <f>LOOKUP($A135,Students!$A$4:$A1135,Students!$F$4:$F$1016)</f>
        <v/>
      </c>
      <c r="F135" s="148" t="str">
        <f>Lookup($A135, Students!$A$4:$A$1016,Students!$X$4:$X$1016)</f>
        <v/>
      </c>
      <c r="G135" s="148" t="str">
        <f>Lookup($A135, Students!$A$4:$A$1016,Students!$Z$4:$Z$1016)</f>
        <v/>
      </c>
      <c r="H135" s="49"/>
      <c r="I135" t="str">
        <f t="shared" si="1"/>
        <v>Katya Radkevich</v>
      </c>
      <c r="J135" s="101" t="str">
        <f>Lookup($A135, Students!$A$4:$A$1016,Students!$K$4:$K$1016)</f>
        <v>Issaquah</v>
      </c>
      <c r="K135" s="54" t="str">
        <f>Lookup($A135, Students!$A$4:$A$1016,Students!$H$4:$H1135)</f>
        <v>Inactive</v>
      </c>
      <c r="L135" s="54" t="str">
        <f>Lookup($A135, Students!$A$4:$A$1016,Students!$O$4:$O$1016)</f>
        <v>Adult</v>
      </c>
      <c r="M135" s="117" t="str">
        <f>Lookup($A135, Students!$A$4:$A$1016,Students!$N$4:$N$1016)</f>
        <v>1D</v>
      </c>
      <c r="N135" s="101" t="str">
        <f>Lookup($A135, Students!$A$4:$A$1016,Students!$M$4:$M$1016)</f>
        <v>1S</v>
      </c>
      <c r="O135" s="71">
        <f>Lookup($A135, Students!$A$4:$A$1016,Students!$P$4:$P$1016)</f>
        <v>28170</v>
      </c>
      <c r="P135" s="72">
        <f t="shared" si="2"/>
        <v>42917</v>
      </c>
      <c r="Q135">
        <f>Lookup($A135, Students!$A$4:$A$1016,Students!$Q$4:$Q$1016)</f>
        <v>40</v>
      </c>
      <c r="V135" s="71">
        <f>Lookup($A135, Students!$A$4:$A$1016,Students!$G$4:$G$1016)</f>
        <v>42248</v>
      </c>
    </row>
    <row r="136" hidden="1">
      <c r="A136" s="36">
        <v>135.0</v>
      </c>
      <c r="B136" s="36" t="str">
        <f>LOOKUP($A136,Students!$A$4:$A$1016,Students!$C$4:$C$1016)</f>
        <v>Irina</v>
      </c>
      <c r="C136" s="36" t="str">
        <f>LOOKUP($A136,Students!$A$4:$A$1016,Students!$D$4:$D$1016)</f>
        <v/>
      </c>
      <c r="D136" s="36" t="str">
        <f>LOOKUP($A136,Students!$A$4:$A$1016,Students!$E$4:$E$1016)</f>
        <v>Raskovalov</v>
      </c>
      <c r="E136" s="36" t="str">
        <f>LOOKUP($A136,Students!$A$4:$A1136,Students!$F$4:$F$1016)</f>
        <v/>
      </c>
      <c r="F136" s="148" t="str">
        <f>Lookup($A136, Students!$A$4:$A$1016,Students!$X$4:$X$1016)</f>
        <v/>
      </c>
      <c r="G136" s="148" t="str">
        <f>Lookup($A136, Students!$A$4:$A$1016,Students!$Z$4:$Z$1016)</f>
        <v/>
      </c>
      <c r="H136" s="49"/>
      <c r="I136" t="str">
        <f t="shared" si="1"/>
        <v>Irina Raskovalov</v>
      </c>
      <c r="J136" s="101" t="str">
        <f>Lookup($A136, Students!$A$4:$A$1016,Students!$K$4:$K$1016)</f>
        <v>Issaquah</v>
      </c>
      <c r="K136" s="54" t="str">
        <f>Lookup($A136, Students!$A$4:$A$1016,Students!$H$4:$H1136)</f>
        <v>Dropped</v>
      </c>
      <c r="L136" s="54" t="str">
        <f>Lookup($A136, Students!$A$4:$A$1016,Students!$O$4:$O$1016)</f>
        <v>Child</v>
      </c>
      <c r="M136" s="117" t="str">
        <f>Lookup($A136, Students!$A$4:$A$1016,Students!$N$4:$N$1016)</f>
        <v>1D</v>
      </c>
      <c r="N136" s="101" t="str">
        <f>Lookup($A136, Students!$A$4:$A$1016,Students!$M$4:$M$1016)</f>
        <v>WB</v>
      </c>
      <c r="O136" s="71" t="str">
        <f>Lookup($A136, Students!$A$4:$A$1016,Students!$P$4:$P$1016)</f>
        <v/>
      </c>
      <c r="P136" s="72">
        <f t="shared" si="2"/>
        <v>42917</v>
      </c>
      <c r="Q136">
        <f>Lookup($A136, Students!$A$4:$A$1016,Students!$Q$4:$Q$1016)</f>
        <v>117</v>
      </c>
      <c r="V136" s="71" t="str">
        <f>Lookup($A136, Students!$A$4:$A$1016,Students!$G$4:$G$1016)</f>
        <v/>
      </c>
    </row>
    <row r="137" hidden="1">
      <c r="A137" s="36">
        <v>136.0</v>
      </c>
      <c r="B137" s="36" t="str">
        <f>LOOKUP($A137,Students!$A$4:$A$1016,Students!$C$4:$C$1016)</f>
        <v>Pasha</v>
      </c>
      <c r="C137" s="36" t="str">
        <f>LOOKUP($A137,Students!$A$4:$A$1016,Students!$D$4:$D$1016)</f>
        <v/>
      </c>
      <c r="D137" s="36" t="str">
        <f>LOOKUP($A137,Students!$A$4:$A$1016,Students!$E$4:$E$1016)</f>
        <v>Raskovalov</v>
      </c>
      <c r="E137" s="36" t="str">
        <f>LOOKUP($A137,Students!$A$4:$A1137,Students!$F$4:$F$1016)</f>
        <v/>
      </c>
      <c r="F137" s="148" t="str">
        <f>Lookup($A137, Students!$A$4:$A$1016,Students!$X$4:$X$1016)</f>
        <v/>
      </c>
      <c r="G137" s="148" t="str">
        <f>Lookup($A137, Students!$A$4:$A$1016,Students!$Z$4:$Z$1016)</f>
        <v/>
      </c>
      <c r="H137" s="49"/>
      <c r="I137" t="str">
        <f t="shared" si="1"/>
        <v>Pasha Raskovalov</v>
      </c>
      <c r="J137" s="101" t="str">
        <f>Lookup($A137, Students!$A$4:$A$1016,Students!$K$4:$K$1016)</f>
        <v>Issaquah</v>
      </c>
      <c r="K137" s="54" t="str">
        <f>Lookup($A137, Students!$A$4:$A$1016,Students!$H$4:$H1137)</f>
        <v>Dropped</v>
      </c>
      <c r="L137" s="54" t="str">
        <f>Lookup($A137, Students!$A$4:$A$1016,Students!$O$4:$O$1016)</f>
        <v>Child</v>
      </c>
      <c r="M137" s="117" t="str">
        <f>Lookup($A137, Students!$A$4:$A$1016,Students!$N$4:$N$1016)</f>
        <v>1D</v>
      </c>
      <c r="N137" s="101" t="str">
        <f>Lookup($A137, Students!$A$4:$A$1016,Students!$M$4:$M$1016)</f>
        <v>3S</v>
      </c>
      <c r="O137" s="71">
        <f>Lookup($A137, Students!$A$4:$A$1016,Students!$P$4:$P$1016)</f>
        <v>38532</v>
      </c>
      <c r="P137" s="72">
        <f t="shared" si="2"/>
        <v>42917</v>
      </c>
      <c r="Q137">
        <f>Lookup($A137, Students!$A$4:$A$1016,Students!$Q$4:$Q$1016)</f>
        <v>12</v>
      </c>
      <c r="V137" s="71">
        <f>Lookup($A137, Students!$A$4:$A$1016,Students!$G$4:$G$1016)</f>
        <v>41365</v>
      </c>
    </row>
    <row r="138" hidden="1">
      <c r="A138" s="36">
        <v>137.0</v>
      </c>
      <c r="B138" s="36" t="str">
        <f>LOOKUP($A138,Students!$A$4:$A$1016,Students!$C$4:$C$1016)</f>
        <v>Sarah</v>
      </c>
      <c r="C138" s="36" t="str">
        <f>LOOKUP($A138,Students!$A$4:$A$1016,Students!$D$4:$D$1016)</f>
        <v/>
      </c>
      <c r="D138" s="36" t="str">
        <f>LOOKUP($A138,Students!$A$4:$A$1016,Students!$E$4:$E$1016)</f>
        <v>Reecer</v>
      </c>
      <c r="E138" s="36" t="str">
        <f>LOOKUP($A138,Students!$A$4:$A1138,Students!$F$4:$F$1016)</f>
        <v/>
      </c>
      <c r="F138" s="148" t="str">
        <f>Lookup($A138, Students!$A$4:$A$1016,Students!$X$4:$X$1016)</f>
        <v/>
      </c>
      <c r="G138" s="148" t="str">
        <f>Lookup($A138, Students!$A$4:$A$1016,Students!$Z$4:$Z$1016)</f>
        <v/>
      </c>
      <c r="H138" s="49"/>
      <c r="I138" t="str">
        <f t="shared" si="1"/>
        <v>Sarah Reecer</v>
      </c>
      <c r="J138" s="101" t="str">
        <f>Lookup($A138, Students!$A$4:$A$1016,Students!$K$4:$K$1016)</f>
        <v>Issaquah</v>
      </c>
      <c r="K138" s="54" t="str">
        <f>Lookup($A138, Students!$A$4:$A$1016,Students!$H$4:$H1138)</f>
        <v>Dropped</v>
      </c>
      <c r="L138" s="54" t="str">
        <f>Lookup($A138, Students!$A$4:$A$1016,Students!$O$4:$O$1016)</f>
        <v>Adult</v>
      </c>
      <c r="M138" s="117" t="str">
        <f>Lookup($A138, Students!$A$4:$A$1016,Students!$N$4:$N$1016)</f>
        <v>1D</v>
      </c>
      <c r="N138" s="101" t="str">
        <f>Lookup($A138, Students!$A$4:$A$1016,Students!$M$4:$M$1016)</f>
        <v>1S</v>
      </c>
      <c r="O138" s="71" t="str">
        <f>Lookup($A138, Students!$A$4:$A$1016,Students!$P$4:$P$1016)</f>
        <v/>
      </c>
      <c r="P138" s="72">
        <f t="shared" si="2"/>
        <v>42917</v>
      </c>
      <c r="Q138">
        <f>Lookup($A138, Students!$A$4:$A$1016,Students!$Q$4:$Q$1016)</f>
        <v>117</v>
      </c>
      <c r="V138" s="71" t="str">
        <f>Lookup($A138, Students!$A$4:$A$1016,Students!$G$4:$G$1016)</f>
        <v/>
      </c>
    </row>
    <row r="139" hidden="1">
      <c r="A139" s="36">
        <v>138.0</v>
      </c>
      <c r="B139" s="36" t="str">
        <f>LOOKUP($A139,Students!$A$4:$A$1016,Students!$C$4:$C$1016)</f>
        <v>Rahul</v>
      </c>
      <c r="C139" s="36" t="str">
        <f>LOOKUP($A139,Students!$A$4:$A$1016,Students!$D$4:$D$1016)</f>
        <v/>
      </c>
      <c r="D139" s="36" t="str">
        <f>LOOKUP($A139,Students!$A$4:$A$1016,Students!$E$4:$E$1016)</f>
        <v>Rishi</v>
      </c>
      <c r="E139" s="36" t="str">
        <f>LOOKUP($A139,Students!$A$4:$A1139,Students!$F$4:$F$1016)</f>
        <v/>
      </c>
      <c r="F139" s="148" t="str">
        <f>Lookup($A139, Students!$A$4:$A$1016,Students!$X$4:$X$1016)</f>
        <v/>
      </c>
      <c r="G139" s="148" t="str">
        <f>Lookup($A139, Students!$A$4:$A$1016,Students!$Z$4:$Z$1016)</f>
        <v/>
      </c>
      <c r="H139" s="49"/>
      <c r="I139" t="str">
        <f t="shared" si="1"/>
        <v>Rahul Rishi</v>
      </c>
      <c r="J139" s="101" t="str">
        <f>Lookup($A139, Students!$A$4:$A$1016,Students!$K$4:$K$1016)</f>
        <v>Issaquah</v>
      </c>
      <c r="K139" s="54" t="str">
        <f>Lookup($A139, Students!$A$4:$A$1016,Students!$H$4:$H1139)</f>
        <v>Dropped</v>
      </c>
      <c r="L139" s="54" t="str">
        <f>Lookup($A139, Students!$A$4:$A$1016,Students!$O$4:$O$1016)</f>
        <v>Child</v>
      </c>
      <c r="M139" s="117" t="str">
        <f>Lookup($A139, Students!$A$4:$A$1016,Students!$N$4:$N$1016)</f>
        <v>1D</v>
      </c>
      <c r="N139" s="101" t="str">
        <f>Lookup($A139, Students!$A$4:$A$1016,Students!$M$4:$M$1016)</f>
        <v>3S</v>
      </c>
      <c r="O139" s="71" t="str">
        <f>Lookup($A139, Students!$A$4:$A$1016,Students!$P$4:$P$1016)</f>
        <v/>
      </c>
      <c r="P139" s="72">
        <f t="shared" si="2"/>
        <v>42917</v>
      </c>
      <c r="Q139">
        <f>Lookup($A139, Students!$A$4:$A$1016,Students!$Q$4:$Q$1016)</f>
        <v>117</v>
      </c>
      <c r="V139" s="71" t="str">
        <f>Lookup($A139, Students!$A$4:$A$1016,Students!$G$4:$G$1016)</f>
        <v/>
      </c>
    </row>
    <row r="140" hidden="1">
      <c r="A140" s="36">
        <v>139.0</v>
      </c>
      <c r="B140" s="36" t="str">
        <f>LOOKUP($A140,Students!$A$4:$A$1016,Students!$C$4:$C$1016)</f>
        <v>Colin</v>
      </c>
      <c r="C140" s="36" t="str">
        <f>LOOKUP($A140,Students!$A$4:$A$1016,Students!$D$4:$D$1016)</f>
        <v/>
      </c>
      <c r="D140" s="36" t="str">
        <f>LOOKUP($A140,Students!$A$4:$A$1016,Students!$E$4:$E$1016)</f>
        <v>Spence</v>
      </c>
      <c r="E140" s="36" t="str">
        <f>LOOKUP($A140,Students!$A$4:$A1140,Students!$F$4:$F$1016)</f>
        <v/>
      </c>
      <c r="F140" s="148" t="str">
        <f>Lookup($A140, Students!$A$4:$A$1016,Students!$X$4:$X$1016)</f>
        <v/>
      </c>
      <c r="G140" s="148" t="str">
        <f>Lookup($A140, Students!$A$4:$A$1016,Students!$Z$4:$Z$1016)</f>
        <v/>
      </c>
      <c r="H140" s="49"/>
      <c r="I140" t="str">
        <f t="shared" si="1"/>
        <v>Colin Spence</v>
      </c>
      <c r="J140" s="101" t="str">
        <f>Lookup($A140, Students!$A$4:$A$1016,Students!$K$4:$K$1016)</f>
        <v>Issaquah</v>
      </c>
      <c r="K140" s="54" t="str">
        <f>Lookup($A140, Students!$A$4:$A$1016,Students!$H$4:$H1140)</f>
        <v>Dropped</v>
      </c>
      <c r="L140" s="54" t="str">
        <f>Lookup($A140, Students!$A$4:$A$1016,Students!$O$4:$O$1016)</f>
        <v>Child</v>
      </c>
      <c r="M140" s="117" t="str">
        <f>Lookup($A140, Students!$A$4:$A$1016,Students!$N$4:$N$1016)</f>
        <v>1D</v>
      </c>
      <c r="N140" s="101" t="str">
        <f>Lookup($A140, Students!$A$4:$A$1016,Students!$M$4:$M$1016)</f>
        <v>3S</v>
      </c>
      <c r="O140" s="71">
        <f>Lookup($A140, Students!$A$4:$A$1016,Students!$P$4:$P$1016)</f>
        <v>39228</v>
      </c>
      <c r="P140" s="72">
        <f t="shared" si="2"/>
        <v>42917</v>
      </c>
      <c r="Q140">
        <f>Lookup($A140, Students!$A$4:$A$1016,Students!$Q$4:$Q$1016)</f>
        <v>10</v>
      </c>
      <c r="V140" s="71">
        <f>Lookup($A140, Students!$A$4:$A$1016,Students!$G$4:$G$1016)</f>
        <v>41852</v>
      </c>
    </row>
    <row r="141" hidden="1">
      <c r="A141" s="36">
        <v>140.0</v>
      </c>
      <c r="B141" s="36" t="str">
        <f>LOOKUP($A141,Students!$A$4:$A$1016,Students!$C$4:$C$1016)</f>
        <v>Rocky</v>
      </c>
      <c r="C141" s="36" t="str">
        <f>LOOKUP($A141,Students!$A$4:$A$1016,Students!$D$4:$D$1016)</f>
        <v/>
      </c>
      <c r="D141" s="36" t="str">
        <f>LOOKUP($A141,Students!$A$4:$A$1016,Students!$E$4:$E$1016)</f>
        <v>Srinivasen</v>
      </c>
      <c r="E141" s="36" t="str">
        <f>LOOKUP($A141,Students!$A$4:$A1141,Students!$F$4:$F$1016)</f>
        <v/>
      </c>
      <c r="F141" s="148" t="str">
        <f>Lookup($A141, Students!$A$4:$A$1016,Students!$X$4:$X$1016)</f>
        <v/>
      </c>
      <c r="G141" s="148" t="str">
        <f>Lookup($A141, Students!$A$4:$A$1016,Students!$Z$4:$Z$1016)</f>
        <v/>
      </c>
      <c r="H141" s="49"/>
      <c r="I141" t="str">
        <f t="shared" si="1"/>
        <v>Rocky Srinivasen</v>
      </c>
      <c r="J141" s="101" t="str">
        <f>Lookup($A141, Students!$A$4:$A$1016,Students!$K$4:$K$1016)</f>
        <v>Issaquah</v>
      </c>
      <c r="K141" s="54" t="str">
        <f>Lookup($A141, Students!$A$4:$A$1016,Students!$H$4:$H1141)</f>
        <v>Inactive</v>
      </c>
      <c r="L141" s="54" t="str">
        <f>Lookup($A141, Students!$A$4:$A$1016,Students!$O$4:$O$1016)</f>
        <v>Child</v>
      </c>
      <c r="M141" s="117" t="str">
        <f>Lookup($A141, Students!$A$4:$A$1016,Students!$N$4:$N$1016)</f>
        <v>1D</v>
      </c>
      <c r="N141" s="101" t="str">
        <f>Lookup($A141, Students!$A$4:$A$1016,Students!$M$4:$M$1016)</f>
        <v>2S</v>
      </c>
      <c r="O141" s="71">
        <f>Lookup($A141, Students!$A$4:$A$1016,Students!$P$4:$P$1016)</f>
        <v>38849</v>
      </c>
      <c r="P141" s="72">
        <f t="shared" si="2"/>
        <v>42917</v>
      </c>
      <c r="Q141">
        <f>Lookup($A141, Students!$A$4:$A$1016,Students!$Q$4:$Q$1016)</f>
        <v>11</v>
      </c>
      <c r="V141" s="71">
        <f>Lookup($A141, Students!$A$4:$A$1016,Students!$G$4:$G$1016)</f>
        <v>42248</v>
      </c>
    </row>
    <row r="142" hidden="1">
      <c r="A142" s="36">
        <v>141.0</v>
      </c>
      <c r="B142" s="36" t="str">
        <f>LOOKUP($A142,Students!$A$4:$A$1016,Students!$C$4:$C$1016)</f>
        <v>Ryan</v>
      </c>
      <c r="C142" s="36" t="str">
        <f>LOOKUP($A142,Students!$A$4:$A$1016,Students!$D$4:$D$1016)</f>
        <v/>
      </c>
      <c r="D142" s="36" t="str">
        <f>LOOKUP($A142,Students!$A$4:$A$1016,Students!$E$4:$E$1016)</f>
        <v>Walls</v>
      </c>
      <c r="E142" s="36" t="str">
        <f>LOOKUP($A142,Students!$A$4:$A1142,Students!$F$4:$F$1016)</f>
        <v/>
      </c>
      <c r="F142" s="148" t="str">
        <f>Lookup($A142, Students!$A$4:$A$1016,Students!$X$4:$X$1016)</f>
        <v/>
      </c>
      <c r="G142" s="148" t="str">
        <f>Lookup($A142, Students!$A$4:$A$1016,Students!$Z$4:$Z$1016)</f>
        <v/>
      </c>
      <c r="H142" s="49"/>
      <c r="I142" t="str">
        <f t="shared" si="1"/>
        <v>Ryan Walls</v>
      </c>
      <c r="J142" s="101" t="str">
        <f>Lookup($A142, Students!$A$4:$A$1016,Students!$K$4:$K$1016)</f>
        <v>Issaquah</v>
      </c>
      <c r="K142" s="54" t="str">
        <f>Lookup($A142, Students!$A$4:$A$1016,Students!$H$4:$H1142)</f>
        <v>Active</v>
      </c>
      <c r="L142" s="54" t="str">
        <f>Lookup($A142, Students!$A$4:$A$1016,Students!$O$4:$O$1016)</f>
        <v>Child</v>
      </c>
      <c r="M142" s="117" t="str">
        <f>Lookup($A142, Students!$A$4:$A$1016,Students!$N$4:$N$1016)</f>
        <v>1D</v>
      </c>
      <c r="N142" t="str">
        <f>Lookup($A142, Students!$A$4:$A$1016,Students!$M$4:$M$1016)</f>
        <v>3S</v>
      </c>
      <c r="O142" s="71">
        <f>Lookup($A142, Students!$A$4:$A$1016,Students!$P$4:$P$1016)</f>
        <v>39141</v>
      </c>
      <c r="P142" s="72">
        <f t="shared" si="2"/>
        <v>42917</v>
      </c>
      <c r="Q142">
        <f>Lookup($A142, Students!$A$4:$A$1016,Students!$Q$4:$Q$1016)</f>
        <v>10</v>
      </c>
      <c r="V142" s="71">
        <f>Lookup($A142, Students!$A$4:$A$1016,Students!$G$4:$G$1016)</f>
        <v>42248</v>
      </c>
    </row>
    <row r="143" hidden="1">
      <c r="A143" s="36">
        <v>142.0</v>
      </c>
      <c r="B143" s="36" t="str">
        <f>LOOKUP($A143,Students!$A$4:$A$1016,Students!$C$4:$C$1016)</f>
        <v>Mandy</v>
      </c>
      <c r="C143" s="36" t="str">
        <f>LOOKUP($A143,Students!$A$4:$A$1016,Students!$D$4:$D$1016)</f>
        <v/>
      </c>
      <c r="D143" s="36" t="str">
        <f>LOOKUP($A143,Students!$A$4:$A$1016,Students!$E$4:$E$1016)</f>
        <v>Wang</v>
      </c>
      <c r="E143" s="36" t="str">
        <f>LOOKUP($A143,Students!$A$4:$A1143,Students!$F$4:$F$1016)</f>
        <v/>
      </c>
      <c r="F143" s="148" t="str">
        <f>Lookup($A143, Students!$A$4:$A$1016,Students!$X$4:$X$1016)</f>
        <v/>
      </c>
      <c r="G143" s="148" t="str">
        <f>Lookup($A143, Students!$A$4:$A$1016,Students!$Z$4:$Z$1016)</f>
        <v/>
      </c>
      <c r="H143" s="49"/>
      <c r="I143" t="str">
        <f t="shared" si="1"/>
        <v>Mandy Wang</v>
      </c>
      <c r="J143" s="101" t="str">
        <f>Lookup($A143, Students!$A$4:$A$1016,Students!$K$4:$K$1016)</f>
        <v>Issaquah</v>
      </c>
      <c r="K143" s="54" t="str">
        <f>Lookup($A143, Students!$A$4:$A$1016,Students!$H$4:$H1143)</f>
        <v>Active</v>
      </c>
      <c r="L143" s="54" t="str">
        <f>Lookup($A143, Students!$A$4:$A$1016,Students!$O$4:$O$1016)</f>
        <v>Child</v>
      </c>
      <c r="M143" s="117" t="str">
        <f>Lookup($A143, Students!$A$4:$A$1016,Students!$N$4:$N$1016)</f>
        <v>1D</v>
      </c>
      <c r="N143" s="101" t="str">
        <f>Lookup($A143, Students!$A$4:$A$1016,Students!$M$4:$M$1016)</f>
        <v>2S</v>
      </c>
      <c r="O143" s="71">
        <f>Lookup($A143, Students!$A$4:$A$1016,Students!$P$4:$P$1016)</f>
        <v>39331</v>
      </c>
      <c r="P143" s="72">
        <f t="shared" si="2"/>
        <v>42917</v>
      </c>
      <c r="Q143">
        <f>Lookup($A143, Students!$A$4:$A$1016,Students!$Q$4:$Q$1016)</f>
        <v>9</v>
      </c>
      <c r="V143" s="71">
        <f>Lookup($A143, Students!$A$4:$A$1016,Students!$G$4:$G$1016)</f>
        <v>42309</v>
      </c>
    </row>
    <row r="144" hidden="1">
      <c r="A144" s="36">
        <v>143.0</v>
      </c>
      <c r="B144" s="36" t="str">
        <f>LOOKUP($A144,Students!$A$4:$A$1016,Students!$C$4:$C$1016)</f>
        <v>Alexander</v>
      </c>
      <c r="C144" s="36" t="str">
        <f>LOOKUP($A144,Students!$A$4:$A$1016,Students!$D$4:$D$1016)</f>
        <v/>
      </c>
      <c r="D144" s="36" t="str">
        <f>LOOKUP($A144,Students!$A$4:$A$1016,Students!$E$4:$E$1016)</f>
        <v>Weights</v>
      </c>
      <c r="E144" s="36" t="str">
        <f>LOOKUP($A144,Students!$A$4:$A1144,Students!$F$4:$F$1016)</f>
        <v/>
      </c>
      <c r="F144" s="148" t="str">
        <f>Lookup($A144, Students!$A$4:$A$1016,Students!$X$4:$X$1016)</f>
        <v/>
      </c>
      <c r="G144" s="148" t="str">
        <f>Lookup($A144, Students!$A$4:$A$1016,Students!$Z$4:$Z$1016)</f>
        <v/>
      </c>
      <c r="H144" s="49"/>
      <c r="I144" t="str">
        <f t="shared" si="1"/>
        <v>Alexander Weights</v>
      </c>
      <c r="J144" s="101" t="str">
        <f>Lookup($A144, Students!$A$4:$A$1016,Students!$K$4:$K$1016)</f>
        <v>Issaquah</v>
      </c>
      <c r="K144" s="54" t="str">
        <f>Lookup($A144, Students!$A$4:$A$1016,Students!$H$4:$H1144)</f>
        <v>Inactive</v>
      </c>
      <c r="L144" s="54" t="str">
        <f>Lookup($A144, Students!$A$4:$A$1016,Students!$O$4:$O$1016)</f>
        <v>Junior</v>
      </c>
      <c r="M144" s="117" t="str">
        <f>Lookup($A144, Students!$A$4:$A$1016,Students!$N$4:$N$1016)</f>
        <v>1D</v>
      </c>
      <c r="N144" s="101" t="str">
        <f>Lookup($A144, Students!$A$4:$A$1016,Students!$M$4:$M$1016)</f>
        <v>1S</v>
      </c>
      <c r="O144" s="71">
        <f>Lookup($A144, Students!$A$4:$A$1016,Students!$P$4:$P$1016)</f>
        <v>37024</v>
      </c>
      <c r="P144" s="72">
        <f t="shared" si="2"/>
        <v>42917</v>
      </c>
      <c r="Q144">
        <f>Lookup($A144, Students!$A$4:$A$1016,Students!$Q$4:$Q$1016)</f>
        <v>16</v>
      </c>
      <c r="V144" s="71">
        <f>Lookup($A144, Students!$A$4:$A$1016,Students!$G$4:$G$1016)</f>
        <v>42339</v>
      </c>
    </row>
    <row r="145" hidden="1">
      <c r="A145" s="36">
        <v>144.0</v>
      </c>
      <c r="B145" s="36" t="str">
        <f>LOOKUP($A145,Students!$A$4:$A$1016,Students!$C$4:$C$1016)</f>
        <v>Max</v>
      </c>
      <c r="C145" s="36" t="str">
        <f>LOOKUP($A145,Students!$A$4:$A$1016,Students!$D$4:$D$1016)</f>
        <v/>
      </c>
      <c r="D145" s="36" t="str">
        <f>LOOKUP($A145,Students!$A$4:$A$1016,Students!$E$4:$E$1016)</f>
        <v>Widjaja</v>
      </c>
      <c r="E145" s="36" t="str">
        <f>LOOKUP($A145,Students!$A$4:$A1145,Students!$F$4:$F$1016)</f>
        <v/>
      </c>
      <c r="F145" s="148" t="str">
        <f>Lookup($A145, Students!$A$4:$A$1016,Students!$X$4:$X$1016)</f>
        <v/>
      </c>
      <c r="G145" s="148" t="str">
        <f>Lookup($A145, Students!$A$4:$A$1016,Students!$Z$4:$Z$1016)</f>
        <v/>
      </c>
      <c r="H145" s="49"/>
      <c r="I145" t="str">
        <f t="shared" si="1"/>
        <v>Max Widjaja</v>
      </c>
      <c r="J145" s="101" t="str">
        <f>Lookup($A145, Students!$A$4:$A$1016,Students!$K$4:$K$1016)</f>
        <v>Issaquah</v>
      </c>
      <c r="K145" s="54" t="str">
        <f>Lookup($A145, Students!$A$4:$A$1016,Students!$H$4:$H1145)</f>
        <v>Dropped</v>
      </c>
      <c r="L145" s="54" t="str">
        <f>Lookup($A145, Students!$A$4:$A$1016,Students!$O$4:$O$1016)</f>
        <v>Junior</v>
      </c>
      <c r="M145" s="117" t="str">
        <f>Lookup($A145, Students!$A$4:$A$1016,Students!$N$4:$N$1016)</f>
        <v>1D</v>
      </c>
      <c r="N145" s="101" t="str">
        <f>Lookup($A145, Students!$A$4:$A$1016,Students!$M$4:$M$1016)</f>
        <v>2S</v>
      </c>
      <c r="O145" s="71">
        <f>Lookup($A145, Students!$A$4:$A$1016,Students!$P$4:$P$1016)</f>
        <v>37241</v>
      </c>
      <c r="P145" s="72">
        <f t="shared" si="2"/>
        <v>42917</v>
      </c>
      <c r="Q145">
        <f>Lookup($A145, Students!$A$4:$A$1016,Students!$Q$4:$Q$1016)</f>
        <v>15</v>
      </c>
      <c r="V145" s="71">
        <f>Lookup($A145, Students!$A$4:$A$1016,Students!$G$4:$G$1016)</f>
        <v>41744</v>
      </c>
    </row>
    <row r="146" hidden="1">
      <c r="A146" s="36">
        <v>145.0</v>
      </c>
      <c r="B146" s="36" t="str">
        <f>LOOKUP($A146,Students!$A$4:$A$1016,Students!$C$4:$C$1016)</f>
        <v>Linette</v>
      </c>
      <c r="C146" s="36" t="str">
        <f>LOOKUP($A146,Students!$A$4:$A$1016,Students!$D$4:$D$1016)</f>
        <v/>
      </c>
      <c r="D146" s="36" t="str">
        <f>LOOKUP($A146,Students!$A$4:$A$1016,Students!$E$4:$E$1016)</f>
        <v>Wilson</v>
      </c>
      <c r="E146" s="36" t="str">
        <f>LOOKUP($A146,Students!$A$4:$A1146,Students!$F$4:$F$1016)</f>
        <v/>
      </c>
      <c r="F146" s="148" t="str">
        <f>Lookup($A146, Students!$A$4:$A$1016,Students!$X$4:$X$1016)</f>
        <v/>
      </c>
      <c r="G146" s="148" t="str">
        <f>Lookup($A146, Students!$A$4:$A$1016,Students!$Z$4:$Z$1016)</f>
        <v/>
      </c>
      <c r="H146" s="49"/>
      <c r="I146" t="str">
        <f t="shared" si="1"/>
        <v>Linette Wilson</v>
      </c>
      <c r="J146" s="101" t="str">
        <f>Lookup($A146, Students!$A$4:$A$1016,Students!$K$4:$K$1016)</f>
        <v>Issaquah</v>
      </c>
      <c r="K146" s="54" t="str">
        <f>Lookup($A146, Students!$A$4:$A$1016,Students!$H$4:$H1146)</f>
        <v>Inactive</v>
      </c>
      <c r="L146" s="54" t="str">
        <f>Lookup($A146, Students!$A$4:$A$1016,Students!$O$4:$O$1016)</f>
        <v>Adult</v>
      </c>
      <c r="M146" s="117" t="str">
        <f>Lookup($A146, Students!$A$4:$A$1016,Students!$N$4:$N$1016)</f>
        <v>1D</v>
      </c>
      <c r="N146" t="str">
        <f>Lookup($A146, Students!$A$4:$A$1016,Students!$M$4:$M$1016)</f>
        <v>WB</v>
      </c>
      <c r="O146" s="71">
        <f>Lookup($A146, Students!$A$4:$A$1016,Students!$P$4:$P$1016)</f>
        <v>24473</v>
      </c>
      <c r="P146" s="72">
        <f t="shared" si="2"/>
        <v>42917</v>
      </c>
      <c r="Q146">
        <f>Lookup($A146, Students!$A$4:$A$1016,Students!$Q$4:$Q$1016)</f>
        <v>50</v>
      </c>
      <c r="V146" s="71">
        <f>Lookup($A146, Students!$A$4:$A$1016,Students!$G$4:$G$1016)</f>
        <v>42278</v>
      </c>
    </row>
    <row r="147" hidden="1">
      <c r="A147" s="36">
        <v>146.0</v>
      </c>
      <c r="B147" s="36" t="str">
        <f>LOOKUP($A147,Students!$A$4:$A$1016,Students!$C$4:$C$1016)</f>
        <v>Alistair</v>
      </c>
      <c r="C147" s="36" t="str">
        <f>LOOKUP($A147,Students!$A$4:$A$1016,Students!$D$4:$D$1016)</f>
        <v/>
      </c>
      <c r="D147" s="36" t="str">
        <f>LOOKUP($A147,Students!$A$4:$A$1016,Students!$E$4:$E$1016)</f>
        <v>Wlodarczyk</v>
      </c>
      <c r="E147" s="36" t="str">
        <f>LOOKUP($A147,Students!$A$4:$A1147,Students!$F$4:$F$1016)</f>
        <v/>
      </c>
      <c r="F147" s="148" t="str">
        <f>Lookup($A147, Students!$A$4:$A$1016,Students!$X$4:$X$1016)</f>
        <v/>
      </c>
      <c r="G147" s="148" t="str">
        <f>Lookup($A147, Students!$A$4:$A$1016,Students!$Z$4:$Z$1016)</f>
        <v/>
      </c>
      <c r="H147" s="49"/>
      <c r="I147" t="str">
        <f t="shared" si="1"/>
        <v>Alistair Wlodarczyk</v>
      </c>
      <c r="J147" s="101" t="str">
        <f>Lookup($A147, Students!$A$4:$A$1016,Students!$K$4:$K$1016)</f>
        <v>Issaquah</v>
      </c>
      <c r="K147" s="54" t="str">
        <f>Lookup($A147, Students!$A$4:$A$1016,Students!$H$4:$H1147)</f>
        <v>Active</v>
      </c>
      <c r="L147" s="54" t="str">
        <f>Lookup($A147, Students!$A$4:$A$1016,Students!$O$4:$O$1016)</f>
        <v>Child</v>
      </c>
      <c r="M147" s="117" t="str">
        <f>Lookup($A147, Students!$A$4:$A$1016,Students!$N$4:$N$1016)</f>
        <v>1D</v>
      </c>
      <c r="N147" s="101" t="str">
        <f>Lookup($A147, Students!$A$4:$A$1016,Students!$M$4:$M$1016)</f>
        <v>2S</v>
      </c>
      <c r="O147" s="71">
        <f>Lookup($A147, Students!$A$4:$A$1016,Students!$P$4:$P$1016)</f>
        <v>39346</v>
      </c>
      <c r="P147" s="72">
        <f t="shared" si="2"/>
        <v>42917</v>
      </c>
      <c r="Q147">
        <f>Lookup($A147, Students!$A$4:$A$1016,Students!$Q$4:$Q$1016)</f>
        <v>9</v>
      </c>
      <c r="V147" s="71">
        <f>Lookup($A147, Students!$A$4:$A$1016,Students!$G$4:$G$1016)</f>
        <v>42278</v>
      </c>
    </row>
    <row r="148" hidden="1">
      <c r="A148" s="36">
        <v>147.0</v>
      </c>
      <c r="B148" s="36" t="str">
        <f>LOOKUP($A148,Students!$A$4:$A$1016,Students!$C$4:$C$1016)</f>
        <v>Ethan</v>
      </c>
      <c r="C148" s="36" t="str">
        <f>LOOKUP($A148,Students!$A$4:$A$1016,Students!$D$4:$D$1016)</f>
        <v/>
      </c>
      <c r="D148" s="36" t="str">
        <f>LOOKUP($A148,Students!$A$4:$A$1016,Students!$E$4:$E$1016)</f>
        <v>Xiao</v>
      </c>
      <c r="E148" s="36" t="str">
        <f>LOOKUP($A148,Students!$A$4:$A1148,Students!$F$4:$F$1016)</f>
        <v/>
      </c>
      <c r="F148" s="148" t="str">
        <f>Lookup($A148, Students!$A$4:$A$1016,Students!$X$4:$X$1016)</f>
        <v/>
      </c>
      <c r="G148" s="148" t="str">
        <f>Lookup($A148, Students!$A$4:$A$1016,Students!$Z$4:$Z$1016)</f>
        <v/>
      </c>
      <c r="H148" s="49"/>
      <c r="I148" t="str">
        <f t="shared" si="1"/>
        <v>Ethan Xiao</v>
      </c>
      <c r="J148" s="101" t="str">
        <f>Lookup($A148, Students!$A$4:$A$1016,Students!$K$4:$K$1016)</f>
        <v>Issaquah</v>
      </c>
      <c r="K148" s="54" t="str">
        <f>Lookup($A148, Students!$A$4:$A$1016,Students!$H$4:$H1148)</f>
        <v>Active</v>
      </c>
      <c r="L148" s="54" t="str">
        <f>Lookup($A148, Students!$A$4:$A$1016,Students!$O$4:$O$1016)</f>
        <v>Child</v>
      </c>
      <c r="M148" s="117" t="str">
        <f>Lookup($A148, Students!$A$4:$A$1016,Students!$N$4:$N$1016)</f>
        <v>1D</v>
      </c>
      <c r="N148" s="101" t="str">
        <f>Lookup($A148, Students!$A$4:$A$1016,Students!$M$4:$M$1016)</f>
        <v>2S</v>
      </c>
      <c r="O148" s="71">
        <f>Lookup($A148, Students!$A$4:$A$1016,Students!$P$4:$P$1016)</f>
        <v>38570</v>
      </c>
      <c r="P148" s="72">
        <f t="shared" si="2"/>
        <v>42917</v>
      </c>
      <c r="Q148">
        <f>Lookup($A148, Students!$A$4:$A$1016,Students!$Q$4:$Q$1016)</f>
        <v>11</v>
      </c>
      <c r="V148" s="71">
        <f>Lookup($A148, Students!$A$4:$A$1016,Students!$G$4:$G$1016)</f>
        <v>42156</v>
      </c>
    </row>
    <row r="149" hidden="1">
      <c r="A149" s="36">
        <v>148.0</v>
      </c>
      <c r="B149" s="36" t="str">
        <f>LOOKUP($A149,Students!$A$4:$A$1016,Students!$C$4:$C$1016)</f>
        <v>Ryan</v>
      </c>
      <c r="C149" s="36" t="str">
        <f>LOOKUP($A149,Students!$A$4:$A$1016,Students!$D$4:$D$1016)</f>
        <v/>
      </c>
      <c r="D149" s="36" t="str">
        <f>LOOKUP($A149,Students!$A$4:$A$1016,Students!$E$4:$E$1016)</f>
        <v>Acda</v>
      </c>
      <c r="E149" s="36" t="str">
        <f>LOOKUP($A149,Students!$A$4:$A1149,Students!$F$4:$F$1016)</f>
        <v/>
      </c>
      <c r="F149" s="148" t="str">
        <f>Lookup($A149, Students!$A$4:$A$1016,Students!$X$4:$X$1016)</f>
        <v/>
      </c>
      <c r="G149" s="148" t="str">
        <f>Lookup($A149, Students!$A$4:$A$1016,Students!$Z$4:$Z$1016)</f>
        <v/>
      </c>
      <c r="H149" s="49"/>
      <c r="I149" t="str">
        <f t="shared" si="1"/>
        <v>Ryan Acda</v>
      </c>
      <c r="J149" s="101" t="str">
        <f>Lookup($A149, Students!$A$4:$A$1016,Students!$K$4:$K$1016)</f>
        <v>Kirkland</v>
      </c>
      <c r="K149" s="54" t="str">
        <f>Lookup($A149, Students!$A$4:$A$1016,Students!$H$4:$H1149)</f>
        <v>Dropped</v>
      </c>
      <c r="L149" s="54" t="str">
        <f>Lookup($A149, Students!$A$4:$A$1016,Students!$O$4:$O$1016)</f>
        <v>Child</v>
      </c>
      <c r="M149" s="117" t="str">
        <f>Lookup($A149, Students!$A$4:$A$1016,Students!$N$4:$N$1016)</f>
        <v>1D</v>
      </c>
      <c r="N149" s="101" t="str">
        <f>Lookup($A149, Students!$A$4:$A$1016,Students!$M$4:$M$1016)</f>
        <v>1S</v>
      </c>
      <c r="O149" s="71">
        <f>Lookup($A149, Students!$A$4:$A$1016,Students!$P$4:$P$1016)</f>
        <v>40126</v>
      </c>
      <c r="P149" s="72">
        <f t="shared" si="2"/>
        <v>42917</v>
      </c>
      <c r="Q149">
        <f>Lookup($A149, Students!$A$4:$A$1016,Students!$Q$4:$Q$1016)</f>
        <v>7</v>
      </c>
      <c r="V149" s="71">
        <f>Lookup($A149, Students!$A$4:$A$1016,Students!$G$4:$G$1016)</f>
        <v>42354</v>
      </c>
    </row>
    <row r="150" hidden="1">
      <c r="A150" s="36">
        <v>149.0</v>
      </c>
      <c r="B150" s="36" t="str">
        <f>LOOKUP($A150,Students!$A$4:$A$1016,Students!$C$4:$C$1016)</f>
        <v>Kaitlin</v>
      </c>
      <c r="C150" s="36" t="str">
        <f>LOOKUP($A150,Students!$A$4:$A$1016,Students!$D$4:$D$1016)</f>
        <v/>
      </c>
      <c r="D150" s="36" t="str">
        <f>LOOKUP($A150,Students!$A$4:$A$1016,Students!$E$4:$E$1016)</f>
        <v>Brugger</v>
      </c>
      <c r="E150" s="36" t="str">
        <f>LOOKUP($A150,Students!$A$4:$A1150,Students!$F$4:$F$1016)</f>
        <v/>
      </c>
      <c r="F150" s="148" t="str">
        <f>Lookup($A150, Students!$A$4:$A$1016,Students!$X$4:$X$1016)</f>
        <v/>
      </c>
      <c r="G150" s="148" t="str">
        <f>Lookup($A150, Students!$A$4:$A$1016,Students!$Z$4:$Z$1016)</f>
        <v/>
      </c>
      <c r="H150" s="49"/>
      <c r="I150" t="str">
        <f t="shared" si="1"/>
        <v>Kaitlin Brugger</v>
      </c>
      <c r="J150" s="101" t="str">
        <f>Lookup($A150, Students!$A$4:$A$1016,Students!$K$4:$K$1016)</f>
        <v>Kirkland</v>
      </c>
      <c r="K150" s="54" t="str">
        <f>Lookup($A150, Students!$A$4:$A$1016,Students!$H$4:$H1150)</f>
        <v>Dropped</v>
      </c>
      <c r="L150" s="54" t="str">
        <f>Lookup($A150, Students!$A$4:$A$1016,Students!$O$4:$O$1016)</f>
        <v>Junior</v>
      </c>
      <c r="M150" s="117" t="str">
        <f>Lookup($A150, Students!$A$4:$A$1016,Students!$N$4:$N$1016)</f>
        <v>1D</v>
      </c>
      <c r="N150" s="101" t="str">
        <f>Lookup($A150, Students!$A$4:$A$1016,Students!$M$4:$M$1016)</f>
        <v>WB</v>
      </c>
      <c r="O150" s="71" t="str">
        <f>Lookup($A150, Students!$A$4:$A$1016,Students!$P$4:$P$1016)</f>
        <v/>
      </c>
      <c r="P150" s="72">
        <f t="shared" si="2"/>
        <v>42917</v>
      </c>
      <c r="Q150">
        <f>Lookup($A150, Students!$A$4:$A$1016,Students!$Q$4:$Q$1016)</f>
        <v>117</v>
      </c>
      <c r="V150" s="71">
        <f>Lookup($A150, Students!$A$4:$A$1016,Students!$G$4:$G$1016)</f>
        <v>42401</v>
      </c>
    </row>
    <row r="151" hidden="1">
      <c r="A151" s="36">
        <v>150.0</v>
      </c>
      <c r="B151" s="36" t="str">
        <f>LOOKUP($A151,Students!$A$4:$A$1016,Students!$C$4:$C$1016)</f>
        <v>Kevin</v>
      </c>
      <c r="C151" s="36" t="str">
        <f>LOOKUP($A151,Students!$A$4:$A$1016,Students!$D$4:$D$1016)</f>
        <v/>
      </c>
      <c r="D151" s="36" t="str">
        <f>LOOKUP($A151,Students!$A$4:$A$1016,Students!$E$4:$E$1016)</f>
        <v>Farrow</v>
      </c>
      <c r="E151" s="36" t="str">
        <f>LOOKUP($A151,Students!$A$4:$A1151,Students!$F$4:$F$1016)</f>
        <v/>
      </c>
      <c r="F151" s="148" t="str">
        <f>Lookup($A151, Students!$A$4:$A$1016,Students!$X$4:$X$1016)</f>
        <v/>
      </c>
      <c r="G151" s="148" t="str">
        <f>Lookup($A151, Students!$A$4:$A$1016,Students!$Z$4:$Z$1016)</f>
        <v/>
      </c>
      <c r="H151" s="49"/>
      <c r="I151" t="str">
        <f t="shared" si="1"/>
        <v>Kevin Farrow</v>
      </c>
      <c r="J151" s="101" t="str">
        <f>Lookup($A151, Students!$A$4:$A$1016,Students!$K$4:$K$1016)</f>
        <v>Kirkland</v>
      </c>
      <c r="K151" s="54" t="str">
        <f>Lookup($A151, Students!$A$4:$A$1016,Students!$H$4:$H1151)</f>
        <v>Dropped</v>
      </c>
      <c r="L151" s="54" t="str">
        <f>Lookup($A151, Students!$A$4:$A$1016,Students!$O$4:$O$1016)</f>
        <v>Adult</v>
      </c>
      <c r="M151" s="117" t="str">
        <f>Lookup($A151, Students!$A$4:$A$1016,Students!$N$4:$N$1016)</f>
        <v>1D</v>
      </c>
      <c r="N151" s="101" t="str">
        <f>Lookup($A151, Students!$A$4:$A$1016,Students!$M$4:$M$1016)</f>
        <v>WB</v>
      </c>
      <c r="O151" s="71" t="str">
        <f>Lookup($A151, Students!$A$4:$A$1016,Students!$P$4:$P$1016)</f>
        <v/>
      </c>
      <c r="P151" s="72">
        <f t="shared" si="2"/>
        <v>42917</v>
      </c>
      <c r="Q151">
        <f>Lookup($A151, Students!$A$4:$A$1016,Students!$Q$4:$Q$1016)</f>
        <v>117</v>
      </c>
      <c r="V151" s="71">
        <f>Lookup($A151, Students!$A$4:$A$1016,Students!$G$4:$G$1016)</f>
        <v>42391</v>
      </c>
    </row>
    <row r="152" hidden="1">
      <c r="A152" s="36">
        <v>151.0</v>
      </c>
      <c r="B152" s="36" t="str">
        <f>LOOKUP($A152,Students!$A$4:$A$1016,Students!$C$4:$C$1016)</f>
        <v>Anton</v>
      </c>
      <c r="C152" s="36" t="str">
        <f>LOOKUP($A152,Students!$A$4:$A$1016,Students!$D$4:$D$1016)</f>
        <v/>
      </c>
      <c r="D152" s="36" t="str">
        <f>LOOKUP($A152,Students!$A$4:$A$1016,Students!$E$4:$E$1016)</f>
        <v>Lapin</v>
      </c>
      <c r="E152" s="36" t="str">
        <f>LOOKUP($A152,Students!$A$4:$A1152,Students!$F$4:$F$1016)</f>
        <v/>
      </c>
      <c r="F152" s="148">
        <f>Lookup($A152, Students!$A$4:$A$1016,Students!$X$4:$X$1016)</f>
        <v>42724</v>
      </c>
      <c r="G152" s="148" t="str">
        <f>Lookup($A152, Students!$A$4:$A$1016,Students!$Z$4:$Z$1016)</f>
        <v/>
      </c>
      <c r="H152" s="49"/>
      <c r="I152" t="str">
        <f t="shared" si="1"/>
        <v>Anton Lapin</v>
      </c>
      <c r="J152" s="101" t="str">
        <f>Lookup($A152, Students!$A$4:$A$1016,Students!$K$4:$K$1016)</f>
        <v>Kirkland</v>
      </c>
      <c r="K152" s="54" t="str">
        <f>Lookup($A152, Students!$A$4:$A$1016,Students!$H$4:$H1152)</f>
        <v>Active</v>
      </c>
      <c r="L152" s="54" t="str">
        <f>Lookup($A152, Students!$A$4:$A$1016,Students!$O$4:$O$1016)</f>
        <v>Child</v>
      </c>
      <c r="M152" s="117" t="str">
        <f>Lookup($A152, Students!$A$4:$A$1016,Students!$N$4:$N$1016)</f>
        <v>1D</v>
      </c>
      <c r="N152" t="str">
        <f>Lookup($A152, Students!$A$4:$A$1016,Students!$M$4:$M$1016)</f>
        <v>2S</v>
      </c>
      <c r="O152" s="71">
        <f>Lookup($A152, Students!$A$4:$A$1016,Students!$P$4:$P$1016)</f>
        <v>39739</v>
      </c>
      <c r="P152" s="72">
        <f t="shared" si="2"/>
        <v>42917</v>
      </c>
      <c r="Q152">
        <f>Lookup($A152, Students!$A$4:$A$1016,Students!$Q$4:$Q$1016)</f>
        <v>8</v>
      </c>
      <c r="V152" s="71">
        <f>Lookup($A152, Students!$A$4:$A$1016,Students!$G$4:$G$1016)</f>
        <v>42418</v>
      </c>
    </row>
    <row r="153" hidden="1">
      <c r="A153" s="36">
        <v>152.0</v>
      </c>
      <c r="B153" s="36" t="str">
        <f>LOOKUP($A153,Students!$A$4:$A$1016,Students!$C$4:$C$1016)</f>
        <v>Lawrence</v>
      </c>
      <c r="C153" s="36" t="str">
        <f>LOOKUP($A153,Students!$A$4:$A$1016,Students!$D$4:$D$1016)</f>
        <v/>
      </c>
      <c r="D153" s="36" t="str">
        <f>LOOKUP($A153,Students!$A$4:$A$1016,Students!$E$4:$E$1016)</f>
        <v>Luo</v>
      </c>
      <c r="E153" s="36" t="str">
        <f>LOOKUP($A153,Students!$A$4:$A1153,Students!$F$4:$F$1016)</f>
        <v/>
      </c>
      <c r="F153" s="148" t="str">
        <f>Lookup($A153, Students!$A$4:$A$1016,Students!$X$4:$X$1016)</f>
        <v/>
      </c>
      <c r="G153" s="148" t="str">
        <f>Lookup($A153, Students!$A$4:$A$1016,Students!$Z$4:$Z$1016)</f>
        <v/>
      </c>
      <c r="H153" s="49"/>
      <c r="I153" t="str">
        <f t="shared" si="1"/>
        <v>Lawrence Luo</v>
      </c>
      <c r="J153" t="str">
        <f>Lookup($A153, Students!$A$4:$A$1016,Students!$K$4:$K$1016)</f>
        <v>Kirkland</v>
      </c>
      <c r="K153" s="54" t="str">
        <f>Lookup($A153, Students!$A$4:$A$1016,Students!$H$4:$H1153)</f>
        <v>Dropped</v>
      </c>
      <c r="L153" s="54" t="str">
        <f>Lookup($A153, Students!$A$4:$A$1016,Students!$O$4:$O$1016)</f>
        <v>Adult</v>
      </c>
      <c r="M153" s="117" t="str">
        <f>Lookup($A153, Students!$A$4:$A$1016,Students!$N$4:$N$1016)</f>
        <v>1D</v>
      </c>
      <c r="N153" t="str">
        <f>Lookup($A153, Students!$A$4:$A$1016,Students!$M$4:$M$1016)</f>
        <v>3s</v>
      </c>
      <c r="O153" s="71" t="str">
        <f>Lookup($A153, Students!$A$4:$A$1016,Students!$P$4:$P$1016)</f>
        <v/>
      </c>
      <c r="P153" s="72">
        <f t="shared" si="2"/>
        <v>42917</v>
      </c>
      <c r="Q153">
        <f>Lookup($A153, Students!$A$4:$A$1016,Students!$Q$4:$Q$1016)</f>
        <v>117</v>
      </c>
      <c r="V153" s="71" t="str">
        <f>Lookup($A153, Students!$A$4:$A$1016,Students!$G$4:$G$1016)</f>
        <v/>
      </c>
    </row>
    <row r="154" hidden="1">
      <c r="A154" s="36">
        <v>153.0</v>
      </c>
      <c r="B154" s="36" t="str">
        <f>LOOKUP($A154,Students!$A$4:$A$1016,Students!$C$4:$C$1016)</f>
        <v>May</v>
      </c>
      <c r="C154" s="36" t="str">
        <f>LOOKUP($A154,Students!$A$4:$A$1016,Students!$D$4:$D$1016)</f>
        <v/>
      </c>
      <c r="D154" s="36" t="str">
        <f>LOOKUP($A154,Students!$A$4:$A$1016,Students!$E$4:$E$1016)</f>
        <v>Luo</v>
      </c>
      <c r="E154" s="36" t="str">
        <f>LOOKUP($A154,Students!$A$4:$A1154,Students!$F$4:$F$1016)</f>
        <v/>
      </c>
      <c r="F154" s="148" t="str">
        <f>Lookup($A154, Students!$A$4:$A$1016,Students!$X$4:$X$1016)</f>
        <v/>
      </c>
      <c r="G154" s="148" t="str">
        <f>Lookup($A154, Students!$A$4:$A$1016,Students!$Z$4:$Z$1016)</f>
        <v/>
      </c>
      <c r="H154" s="49"/>
      <c r="I154" t="str">
        <f t="shared" si="1"/>
        <v>May Luo</v>
      </c>
      <c r="J154" t="str">
        <f>Lookup($A154, Students!$A$4:$A$1016,Students!$K$4:$K$1016)</f>
        <v>Kirkland</v>
      </c>
      <c r="K154" s="54" t="str">
        <f>Lookup($A154, Students!$A$4:$A$1016,Students!$H$4:$H1154)</f>
        <v>Dropped</v>
      </c>
      <c r="L154" s="54" t="str">
        <f>Lookup($A154, Students!$A$4:$A$1016,Students!$O$4:$O$1016)</f>
        <v>Adult</v>
      </c>
      <c r="M154" s="117" t="str">
        <f>Lookup($A154, Students!$A$4:$A$1016,Students!$N$4:$N$1016)</f>
        <v>1D</v>
      </c>
      <c r="N154" t="str">
        <f>Lookup($A154, Students!$A$4:$A$1016,Students!$M$4:$M$1016)</f>
        <v>3s</v>
      </c>
      <c r="O154" s="71" t="str">
        <f>Lookup($A154, Students!$A$4:$A$1016,Students!$P$4:$P$1016)</f>
        <v/>
      </c>
      <c r="P154" s="72">
        <f t="shared" si="2"/>
        <v>42917</v>
      </c>
      <c r="Q154">
        <f>Lookup($A154, Students!$A$4:$A$1016,Students!$Q$4:$Q$1016)</f>
        <v>117</v>
      </c>
      <c r="V154" s="71" t="str">
        <f>Lookup($A154, Students!$A$4:$A$1016,Students!$G$4:$G$1016)</f>
        <v/>
      </c>
    </row>
    <row r="155" hidden="1">
      <c r="A155" s="36">
        <v>154.0</v>
      </c>
      <c r="B155" s="36" t="str">
        <f>LOOKUP($A155,Students!$A$4:$A$1016,Students!$C$4:$C$1016)</f>
        <v>Bradley</v>
      </c>
      <c r="C155" s="36" t="str">
        <f>LOOKUP($A155,Students!$A$4:$A$1016,Students!$D$4:$D$1016)</f>
        <v/>
      </c>
      <c r="D155" s="36" t="str">
        <f>LOOKUP($A155,Students!$A$4:$A$1016,Students!$E$4:$E$1016)</f>
        <v>Nakajima</v>
      </c>
      <c r="E155" s="36" t="str">
        <f>LOOKUP($A155,Students!$A$4:$A1155,Students!$F$4:$F$1016)</f>
        <v/>
      </c>
      <c r="F155" s="148" t="str">
        <f>Lookup($A155, Students!$A$4:$A$1016,Students!$X$4:$X$1016)</f>
        <v/>
      </c>
      <c r="G155" s="148" t="str">
        <f>Lookup($A155, Students!$A$4:$A$1016,Students!$Z$4:$Z$1016)</f>
        <v/>
      </c>
      <c r="H155" s="49"/>
      <c r="I155" t="str">
        <f t="shared" si="1"/>
        <v>Bradley Nakajima</v>
      </c>
      <c r="J155" s="101" t="str">
        <f>Lookup($A155, Students!$A$4:$A$1016,Students!$K$4:$K$1016)</f>
        <v>Kirkland</v>
      </c>
      <c r="K155" s="54" t="str">
        <f>Lookup($A155, Students!$A$4:$A$1016,Students!$H$4:$H1155)</f>
        <v>Dropped</v>
      </c>
      <c r="L155" s="54" t="str">
        <f>Lookup($A155, Students!$A$4:$A$1016,Students!$O$4:$O$1016)</f>
        <v>Child</v>
      </c>
      <c r="M155" s="117" t="str">
        <f>Lookup($A155, Students!$A$4:$A$1016,Students!$N$4:$N$1016)</f>
        <v>1D</v>
      </c>
      <c r="N155" s="101" t="str">
        <f>Lookup($A155, Students!$A$4:$A$1016,Students!$M$4:$M$1016)</f>
        <v>WB</v>
      </c>
      <c r="O155" s="71">
        <f>Lookup($A155, Students!$A$4:$A$1016,Students!$P$4:$P$1016)</f>
        <v>40028</v>
      </c>
      <c r="P155" s="72">
        <f t="shared" si="2"/>
        <v>42917</v>
      </c>
      <c r="Q155">
        <f>Lookup($A155, Students!$A$4:$A$1016,Students!$Q$4:$Q$1016)</f>
        <v>7</v>
      </c>
      <c r="V155" s="71">
        <f>Lookup($A155, Students!$A$4:$A$1016,Students!$G$4:$G$1016)</f>
        <v>42423</v>
      </c>
    </row>
    <row r="156" hidden="1">
      <c r="A156" s="36">
        <v>155.0</v>
      </c>
      <c r="B156" s="36" t="str">
        <f>LOOKUP($A156,Students!$A$4:$A$1016,Students!$C$4:$C$1016)</f>
        <v>Caden</v>
      </c>
      <c r="C156" s="36" t="str">
        <f>LOOKUP($A156,Students!$A$4:$A$1016,Students!$D$4:$D$1016)</f>
        <v/>
      </c>
      <c r="D156" s="36" t="str">
        <f>LOOKUP($A156,Students!$A$4:$A$1016,Students!$E$4:$E$1016)</f>
        <v>Nakajima</v>
      </c>
      <c r="E156" s="36" t="str">
        <f>LOOKUP($A156,Students!$A$4:$A1156,Students!$F$4:$F$1016)</f>
        <v/>
      </c>
      <c r="F156" s="148" t="str">
        <f>Lookup($A156, Students!$A$4:$A$1016,Students!$X$4:$X$1016)</f>
        <v/>
      </c>
      <c r="G156" s="148" t="str">
        <f>Lookup($A156, Students!$A$4:$A$1016,Students!$Z$4:$Z$1016)</f>
        <v/>
      </c>
      <c r="H156" s="49"/>
      <c r="I156" t="str">
        <f t="shared" si="1"/>
        <v>Caden Nakajima</v>
      </c>
      <c r="J156" s="101" t="str">
        <f>Lookup($A156, Students!$A$4:$A$1016,Students!$K$4:$K$1016)</f>
        <v>Kirkland</v>
      </c>
      <c r="K156" s="54" t="str">
        <f>Lookup($A156, Students!$A$4:$A$1016,Students!$H$4:$H1156)</f>
        <v>Dropped</v>
      </c>
      <c r="L156" s="54" t="str">
        <f>Lookup($A156, Students!$A$4:$A$1016,Students!$O$4:$O$1016)</f>
        <v>Child</v>
      </c>
      <c r="M156" s="117" t="str">
        <f>Lookup($A156, Students!$A$4:$A$1016,Students!$N$4:$N$1016)</f>
        <v>1D</v>
      </c>
      <c r="N156" s="101" t="str">
        <f>Lookup($A156, Students!$A$4:$A$1016,Students!$M$4:$M$1016)</f>
        <v>WB</v>
      </c>
      <c r="O156" s="71">
        <f>Lookup($A156, Students!$A$4:$A$1016,Students!$P$4:$P$1016)</f>
        <v>40732</v>
      </c>
      <c r="P156" s="72">
        <f t="shared" si="2"/>
        <v>42917</v>
      </c>
      <c r="Q156">
        <f>Lookup($A156, Students!$A$4:$A$1016,Students!$Q$4:$Q$1016)</f>
        <v>5</v>
      </c>
      <c r="V156" s="71">
        <f>Lookup($A156, Students!$A$4:$A$1016,Students!$G$4:$G$1016)</f>
        <v>42423</v>
      </c>
    </row>
    <row r="157" hidden="1">
      <c r="A157" s="36">
        <v>156.0</v>
      </c>
      <c r="B157" s="36" t="str">
        <f>LOOKUP($A157,Students!$A$4:$A$1016,Students!$C$4:$C$1016)</f>
        <v>Kirk</v>
      </c>
      <c r="C157" s="36" t="str">
        <f>LOOKUP($A157,Students!$A$4:$A$1016,Students!$D$4:$D$1016)</f>
        <v/>
      </c>
      <c r="D157" s="36" t="str">
        <f>LOOKUP($A157,Students!$A$4:$A$1016,Students!$E$4:$E$1016)</f>
        <v>Offerdahl</v>
      </c>
      <c r="E157" s="36" t="str">
        <f>LOOKUP($A157,Students!$A$4:$A1157,Students!$F$4:$F$1016)</f>
        <v/>
      </c>
      <c r="F157" s="148" t="str">
        <f>Lookup($A157, Students!$A$4:$A$1016,Students!$X$4:$X$1016)</f>
        <v/>
      </c>
      <c r="G157" s="148" t="str">
        <f>Lookup($A157, Students!$A$4:$A$1016,Students!$Z$4:$Z$1016)</f>
        <v/>
      </c>
      <c r="H157" s="49"/>
      <c r="I157" t="str">
        <f t="shared" si="1"/>
        <v>Kirk Offerdahl</v>
      </c>
      <c r="J157" s="101" t="str">
        <f>Lookup($A157, Students!$A$4:$A$1016,Students!$K$4:$K$1016)</f>
        <v>Kirkland</v>
      </c>
      <c r="K157" s="54" t="str">
        <f>Lookup($A157, Students!$A$4:$A$1016,Students!$H$4:$H1157)</f>
        <v>Dropped</v>
      </c>
      <c r="L157" s="54" t="str">
        <f>Lookup($A157, Students!$A$4:$A$1016,Students!$O$4:$O$1016)</f>
        <v>Adult</v>
      </c>
      <c r="M157" s="117" t="str">
        <f>Lookup($A157, Students!$A$4:$A$1016,Students!$N$4:$N$1016)</f>
        <v>1D</v>
      </c>
      <c r="N157" t="str">
        <f>Lookup($A157, Students!$A$4:$A$1016,Students!$M$4:$M$1016)</f>
        <v>1S</v>
      </c>
      <c r="O157" s="71">
        <f>Lookup($A157, Students!$A$4:$A$1016,Students!$P$4:$P$1016)</f>
        <v>33532</v>
      </c>
      <c r="P157" s="72">
        <f t="shared" si="2"/>
        <v>42917</v>
      </c>
      <c r="Q157">
        <f>Lookup($A157, Students!$A$4:$A$1016,Students!$Q$4:$Q$1016)</f>
        <v>25</v>
      </c>
      <c r="V157" s="71">
        <f>Lookup($A157, Students!$A$4:$A$1016,Students!$G$4:$G$1016)</f>
        <v>42410</v>
      </c>
    </row>
    <row r="158" hidden="1">
      <c r="A158" s="36">
        <v>157.0</v>
      </c>
      <c r="B158" s="36" t="str">
        <f>LOOKUP($A158,Students!$A$4:$A$1016,Students!$C$4:$C$1016)</f>
        <v>Giselle</v>
      </c>
      <c r="C158" s="36" t="str">
        <f>LOOKUP($A158,Students!$A$4:$A$1016,Students!$D$4:$D$1016)</f>
        <v/>
      </c>
      <c r="D158" s="36" t="str">
        <f>LOOKUP($A158,Students!$A$4:$A$1016,Students!$E$4:$E$1016)</f>
        <v>Oropeza</v>
      </c>
      <c r="E158" s="36" t="str">
        <f>LOOKUP($A158,Students!$A$4:$A1158,Students!$F$4:$F$1016)</f>
        <v/>
      </c>
      <c r="F158" s="148" t="str">
        <f>Lookup($A158, Students!$A$4:$A$1016,Students!$X$4:$X$1016)</f>
        <v/>
      </c>
      <c r="G158" s="148" t="str">
        <f>Lookup($A158, Students!$A$4:$A$1016,Students!$Z$4:$Z$1016)</f>
        <v/>
      </c>
      <c r="H158" s="49"/>
      <c r="I158" t="str">
        <f t="shared" si="1"/>
        <v>Giselle Oropeza</v>
      </c>
      <c r="J158" s="101" t="str">
        <f>Lookup($A158, Students!$A$4:$A$1016,Students!$K$4:$K$1016)</f>
        <v>Kirkland</v>
      </c>
      <c r="K158" s="54" t="str">
        <f>Lookup($A158, Students!$A$4:$A$1016,Students!$H$4:$H1158)</f>
        <v>Dropped</v>
      </c>
      <c r="L158" s="54" t="str">
        <f>Lookup($A158, Students!$A$4:$A$1016,Students!$O$4:$O$1016)</f>
        <v>Child</v>
      </c>
      <c r="M158" s="117" t="str">
        <f>Lookup($A158, Students!$A$4:$A$1016,Students!$N$4:$N$1016)</f>
        <v>1D</v>
      </c>
      <c r="N158" t="str">
        <f>Lookup($A158, Students!$A$4:$A$1016,Students!$M$4:$M$1016)</f>
        <v>1S</v>
      </c>
      <c r="O158" s="71">
        <f>Lookup($A158, Students!$A$4:$A$1016,Students!$P$4:$P$1016)</f>
        <v>40413</v>
      </c>
      <c r="P158" s="72">
        <f t="shared" si="2"/>
        <v>42917</v>
      </c>
      <c r="Q158">
        <f>Lookup($A158, Students!$A$4:$A$1016,Students!$Q$4:$Q$1016)</f>
        <v>6</v>
      </c>
      <c r="V158" s="71">
        <f>Lookup($A158, Students!$A$4:$A$1016,Students!$G$4:$G$1016)</f>
        <v>42403</v>
      </c>
    </row>
    <row r="159" hidden="1">
      <c r="A159" s="36">
        <v>158.0</v>
      </c>
      <c r="B159" s="36" t="str">
        <f>LOOKUP($A159,Students!$A$4:$A$1016,Students!$C$4:$C$1016)</f>
        <v>Seona</v>
      </c>
      <c r="C159" s="36" t="str">
        <f>LOOKUP($A159,Students!$A$4:$A$1016,Students!$D$4:$D$1016)</f>
        <v/>
      </c>
      <c r="D159" s="36" t="str">
        <f>LOOKUP($A159,Students!$A$4:$A$1016,Students!$E$4:$E$1016)</f>
        <v>Pathak</v>
      </c>
      <c r="E159" s="36" t="str">
        <f>LOOKUP($A159,Students!$A$4:$A1159,Students!$F$4:$F$1016)</f>
        <v/>
      </c>
      <c r="F159" s="148">
        <f>Lookup($A159, Students!$A$4:$A$1016,Students!$X$4:$X$1016)</f>
        <v>42693</v>
      </c>
      <c r="G159" s="148" t="str">
        <f>Lookup($A159, Students!$A$4:$A$1016,Students!$Z$4:$Z$1016)</f>
        <v/>
      </c>
      <c r="H159" s="49"/>
      <c r="I159" t="str">
        <f t="shared" si="1"/>
        <v>Seona Pathak</v>
      </c>
      <c r="J159" s="101" t="str">
        <f>Lookup($A159, Students!$A$4:$A$1016,Students!$K$4:$K$1016)</f>
        <v>Kirkland</v>
      </c>
      <c r="K159" s="54" t="str">
        <f>Lookup($A159, Students!$A$4:$A$1016,Students!$H$4:$H1159)</f>
        <v>Active</v>
      </c>
      <c r="L159" s="54" t="str">
        <f>Lookup($A159, Students!$A$4:$A$1016,Students!$O$4:$O$1016)</f>
        <v>Child</v>
      </c>
      <c r="M159" s="117" t="str">
        <f>Lookup($A159, Students!$A$4:$A$1016,Students!$N$4:$N$1016)</f>
        <v>1D</v>
      </c>
      <c r="N159" t="str">
        <f>Lookup($A159, Students!$A$4:$A$1016,Students!$M$4:$M$1016)</f>
        <v>2S</v>
      </c>
      <c r="O159" s="71">
        <f>Lookup($A159, Students!$A$4:$A$1016,Students!$P$4:$P$1016)</f>
        <v>40869</v>
      </c>
      <c r="P159" s="72">
        <f t="shared" si="2"/>
        <v>42917</v>
      </c>
      <c r="Q159">
        <f>Lookup($A159, Students!$A$4:$A$1016,Students!$Q$4:$Q$1016)</f>
        <v>5</v>
      </c>
      <c r="V159" s="71">
        <f>Lookup($A159, Students!$A$4:$A$1016,Students!$G$4:$G$1016)</f>
        <v>42403</v>
      </c>
    </row>
    <row r="160" hidden="1">
      <c r="A160" s="36">
        <v>159.0</v>
      </c>
      <c r="B160" s="36" t="str">
        <f>LOOKUP($A160,Students!$A$4:$A$1016,Students!$C$4:$C$1016)</f>
        <v>Jasper</v>
      </c>
      <c r="C160" s="36" t="str">
        <f>LOOKUP($A160,Students!$A$4:$A$1016,Students!$D$4:$D$1016)</f>
        <v/>
      </c>
      <c r="D160" s="36" t="str">
        <f>LOOKUP($A160,Students!$A$4:$A$1016,Students!$E$4:$E$1016)</f>
        <v>Sanchez</v>
      </c>
      <c r="E160" s="36" t="str">
        <f>LOOKUP($A160,Students!$A$4:$A1160,Students!$F$4:$F$1016)</f>
        <v/>
      </c>
      <c r="F160" s="148" t="str">
        <f>Lookup($A160, Students!$A$4:$A$1016,Students!$X$4:$X$1016)</f>
        <v/>
      </c>
      <c r="G160" s="148" t="str">
        <f>Lookup($A160, Students!$A$4:$A$1016,Students!$Z$4:$Z$1016)</f>
        <v/>
      </c>
      <c r="H160" s="49"/>
      <c r="I160" t="str">
        <f t="shared" si="1"/>
        <v>Jasper Sanchez</v>
      </c>
      <c r="J160" s="101" t="str">
        <f>Lookup($A160, Students!$A$4:$A$1016,Students!$K$4:$K$1016)</f>
        <v>Kirkland</v>
      </c>
      <c r="K160" s="54" t="str">
        <f>Lookup($A160, Students!$A$4:$A$1016,Students!$H$4:$H1160)</f>
        <v>Dropped</v>
      </c>
      <c r="L160" s="54" t="str">
        <f>Lookup($A160, Students!$A$4:$A$1016,Students!$O$4:$O$1016)</f>
        <v>Junior</v>
      </c>
      <c r="M160" s="117" t="str">
        <f>Lookup($A160, Students!$A$4:$A$1016,Students!$N$4:$N$1016)</f>
        <v>1D</v>
      </c>
      <c r="N160" s="101" t="str">
        <f>Lookup($A160, Students!$A$4:$A$1016,Students!$M$4:$M$1016)</f>
        <v>1S</v>
      </c>
      <c r="O160" s="71">
        <f>Lookup($A160, Students!$A$4:$A$1016,Students!$P$4:$P$1016)</f>
        <v>38154</v>
      </c>
      <c r="P160" s="72">
        <f t="shared" si="2"/>
        <v>42917</v>
      </c>
      <c r="Q160">
        <f>Lookup($A160, Students!$A$4:$A$1016,Students!$Q$4:$Q$1016)</f>
        <v>13</v>
      </c>
      <c r="V160" s="71">
        <f>Lookup($A160, Students!$A$4:$A$1016,Students!$G$4:$G$1016)</f>
        <v>42348</v>
      </c>
    </row>
    <row r="161" hidden="1">
      <c r="A161" s="36">
        <v>160.0</v>
      </c>
      <c r="B161" s="36" t="str">
        <f>LOOKUP($A161,Students!$A$4:$A$1016,Students!$C$4:$C$1016)</f>
        <v>Jayden</v>
      </c>
      <c r="C161" s="36" t="str">
        <f>LOOKUP($A161,Students!$A$4:$A$1016,Students!$D$4:$D$1016)</f>
        <v/>
      </c>
      <c r="D161" s="36" t="str">
        <f>LOOKUP($A161,Students!$A$4:$A$1016,Students!$E$4:$E$1016)</f>
        <v>Scarbrough</v>
      </c>
      <c r="E161" s="36" t="str">
        <f>LOOKUP($A161,Students!$A$4:$A1161,Students!$F$4:$F$1016)</f>
        <v/>
      </c>
      <c r="F161" s="148" t="str">
        <f>Lookup($A161, Students!$A$4:$A$1016,Students!$X$4:$X$1016)</f>
        <v/>
      </c>
      <c r="G161" s="148" t="str">
        <f>Lookup($A161, Students!$A$4:$A$1016,Students!$Z$4:$Z$1016)</f>
        <v/>
      </c>
      <c r="H161" s="49"/>
      <c r="I161" t="str">
        <f t="shared" si="1"/>
        <v>Jayden Scarbrough</v>
      </c>
      <c r="J161" s="101" t="str">
        <f>Lookup($A161, Students!$A$4:$A$1016,Students!$K$4:$K$1016)</f>
        <v>Kirkland</v>
      </c>
      <c r="K161" s="54" t="str">
        <f>Lookup($A161, Students!$A$4:$A$1016,Students!$H$4:$H1161)</f>
        <v>Dropped</v>
      </c>
      <c r="L161" s="54" t="str">
        <f>Lookup($A161, Students!$A$4:$A$1016,Students!$O$4:$O$1016)</f>
        <v>Junior</v>
      </c>
      <c r="M161" s="117" t="str">
        <f>Lookup($A161, Students!$A$4:$A$1016,Students!$N$4:$N$1016)</f>
        <v>1D</v>
      </c>
      <c r="N161" t="str">
        <f>Lookup($A161, Students!$A$4:$A$1016,Students!$M$4:$M$1016)</f>
        <v>1S</v>
      </c>
      <c r="O161" s="71">
        <f>Lookup($A161, Students!$A$4:$A$1016,Students!$P$4:$P$1016)</f>
        <v>38058</v>
      </c>
      <c r="P161" s="72">
        <f t="shared" si="2"/>
        <v>42917</v>
      </c>
      <c r="Q161">
        <f>Lookup($A161, Students!$A$4:$A$1016,Students!$Q$4:$Q$1016)</f>
        <v>13</v>
      </c>
      <c r="V161" s="71">
        <f>Lookup($A161, Students!$A$4:$A$1016,Students!$G$4:$G$1016)</f>
        <v>42402</v>
      </c>
    </row>
    <row r="162" hidden="1">
      <c r="A162" s="36">
        <v>161.0</v>
      </c>
      <c r="B162" s="36" t="str">
        <f>LOOKUP($A162,Students!$A$4:$A$1016,Students!$C$4:$C$1016)</f>
        <v>Elijah</v>
      </c>
      <c r="C162" s="36" t="str">
        <f>LOOKUP($A162,Students!$A$4:$A$1016,Students!$D$4:$D$1016)</f>
        <v/>
      </c>
      <c r="D162" s="36" t="str">
        <f>LOOKUP($A162,Students!$A$4:$A$1016,Students!$E$4:$E$1016)</f>
        <v>Scarbrough</v>
      </c>
      <c r="E162" s="36" t="str">
        <f>LOOKUP($A162,Students!$A$4:$A1162,Students!$F$4:$F$1016)</f>
        <v/>
      </c>
      <c r="F162" s="148" t="str">
        <f>Lookup($A162, Students!$A$4:$A$1016,Students!$X$4:$X$1016)</f>
        <v/>
      </c>
      <c r="G162" s="148" t="str">
        <f>Lookup($A162, Students!$A$4:$A$1016,Students!$Z$4:$Z$1016)</f>
        <v/>
      </c>
      <c r="H162" s="49"/>
      <c r="I162" t="str">
        <f t="shared" si="1"/>
        <v>Elijah Scarbrough</v>
      </c>
      <c r="J162" s="101" t="str">
        <f>Lookup($A162, Students!$A$4:$A$1016,Students!$K$4:$K$1016)</f>
        <v>Kirkland</v>
      </c>
      <c r="K162" s="54" t="str">
        <f>Lookup($A162, Students!$A$4:$A$1016,Students!$H$4:$H1162)</f>
        <v>Dropped</v>
      </c>
      <c r="L162" s="54" t="str">
        <f>Lookup($A162, Students!$A$4:$A$1016,Students!$O$4:$O$1016)</f>
        <v>Junior</v>
      </c>
      <c r="M162" s="117" t="str">
        <f>Lookup($A162, Students!$A$4:$A$1016,Students!$N$4:$N$1016)</f>
        <v>1D</v>
      </c>
      <c r="N162" t="str">
        <f>Lookup($A162, Students!$A$4:$A$1016,Students!$M$4:$M$1016)</f>
        <v>2S</v>
      </c>
      <c r="O162" s="71">
        <f>Lookup($A162, Students!$A$4:$A$1016,Students!$P$4:$P$1016)</f>
        <v>37712</v>
      </c>
      <c r="P162" s="72">
        <f t="shared" si="2"/>
        <v>42917</v>
      </c>
      <c r="Q162">
        <f>Lookup($A162, Students!$A$4:$A$1016,Students!$Q$4:$Q$1016)</f>
        <v>14</v>
      </c>
      <c r="V162" s="71">
        <f>Lookup($A162, Students!$A$4:$A$1016,Students!$G$4:$G$1016)</f>
        <v>42402</v>
      </c>
    </row>
    <row r="163" hidden="1">
      <c r="A163" s="36">
        <v>162.0</v>
      </c>
      <c r="B163" s="36" t="str">
        <f>LOOKUP($A163,Students!$A$4:$A$1016,Students!$C$4:$C$1016)</f>
        <v>Keynaan</v>
      </c>
      <c r="C163" s="36" t="str">
        <f>LOOKUP($A163,Students!$A$4:$A$1016,Students!$D$4:$D$1016)</f>
        <v/>
      </c>
      <c r="D163" s="36" t="str">
        <f>LOOKUP($A163,Students!$A$4:$A$1016,Students!$E$4:$E$1016)</f>
        <v>Warsame</v>
      </c>
      <c r="E163" s="36" t="str">
        <f>LOOKUP($A163,Students!$A$4:$A1163,Students!$F$4:$F$1016)</f>
        <v/>
      </c>
      <c r="F163" s="148" t="str">
        <f>Lookup($A163, Students!$A$4:$A$1016,Students!$X$4:$X$1016)</f>
        <v/>
      </c>
      <c r="G163" s="148" t="str">
        <f>Lookup($A163, Students!$A$4:$A$1016,Students!$Z$4:$Z$1016)</f>
        <v/>
      </c>
      <c r="H163" s="49"/>
      <c r="I163" t="str">
        <f t="shared" si="1"/>
        <v>Keynaan Warsame</v>
      </c>
      <c r="J163" s="101" t="str">
        <f>Lookup($A163, Students!$A$4:$A$1016,Students!$K$4:$K$1016)</f>
        <v>Kirkland</v>
      </c>
      <c r="K163" s="54" t="str">
        <f>Lookup($A163, Students!$A$4:$A$1016,Students!$H$4:$H1163)</f>
        <v>Dropped</v>
      </c>
      <c r="L163" s="54" t="str">
        <f>Lookup($A163, Students!$A$4:$A$1016,Students!$O$4:$O$1016)</f>
        <v>Junior</v>
      </c>
      <c r="M163" s="117" t="str">
        <f>Lookup($A163, Students!$A$4:$A$1016,Students!$N$4:$N$1016)</f>
        <v>1D</v>
      </c>
      <c r="N163" s="101" t="str">
        <f>Lookup($A163, Students!$A$4:$A$1016,Students!$M$4:$M$1016)</f>
        <v>1S</v>
      </c>
      <c r="O163" s="71">
        <f>Lookup($A163, Students!$A$4:$A$1016,Students!$P$4:$P$1016)</f>
        <v>40990</v>
      </c>
      <c r="P163" s="72">
        <f t="shared" si="2"/>
        <v>42917</v>
      </c>
      <c r="Q163">
        <f>Lookup($A163, Students!$A$4:$A$1016,Students!$Q$4:$Q$1016)</f>
        <v>5</v>
      </c>
      <c r="V163" s="71">
        <f>Lookup($A163, Students!$A$4:$A$1016,Students!$G$4:$G$1016)</f>
        <v>42375</v>
      </c>
    </row>
    <row r="164" hidden="1">
      <c r="A164" s="36">
        <v>163.0</v>
      </c>
      <c r="B164" s="36" t="str">
        <f>LOOKUP($A164,Students!$A$4:$A$1016,Students!$C$4:$C$1016)</f>
        <v>Kafi</v>
      </c>
      <c r="C164" s="36" t="str">
        <f>LOOKUP($A164,Students!$A$4:$A$1016,Students!$D$4:$D$1016)</f>
        <v/>
      </c>
      <c r="D164" s="36" t="str">
        <f>LOOKUP($A164,Students!$A$4:$A$1016,Students!$E$4:$E$1016)</f>
        <v>Warsame</v>
      </c>
      <c r="E164" s="36" t="str">
        <f>LOOKUP($A164,Students!$A$4:$A1164,Students!$F$4:$F$1016)</f>
        <v/>
      </c>
      <c r="F164" s="148" t="str">
        <f>Lookup($A164, Students!$A$4:$A$1016,Students!$X$4:$X$1016)</f>
        <v/>
      </c>
      <c r="G164" s="148" t="str">
        <f>Lookup($A164, Students!$A$4:$A$1016,Students!$Z$4:$Z$1016)</f>
        <v/>
      </c>
      <c r="H164" s="49"/>
      <c r="I164" t="str">
        <f t="shared" si="1"/>
        <v>Kafi Warsame</v>
      </c>
      <c r="J164" s="101" t="str">
        <f>Lookup($A164, Students!$A$4:$A$1016,Students!$K$4:$K$1016)</f>
        <v>Kirkland</v>
      </c>
      <c r="K164" s="54" t="str">
        <f>Lookup($A164, Students!$A$4:$A$1016,Students!$H$4:$H1164)</f>
        <v>Dropped</v>
      </c>
      <c r="L164" s="54" t="str">
        <f>Lookup($A164, Students!$A$4:$A$1016,Students!$O$4:$O$1016)</f>
        <v>Junior</v>
      </c>
      <c r="M164" s="117" t="str">
        <f>Lookup($A164, Students!$A$4:$A$1016,Students!$N$4:$N$1016)</f>
        <v>1D</v>
      </c>
      <c r="N164" s="101" t="str">
        <f>Lookup($A164, Students!$A$4:$A$1016,Students!$M$4:$M$1016)</f>
        <v>1S</v>
      </c>
      <c r="O164" s="71">
        <f>Lookup($A164, Students!$A$4:$A$1016,Students!$P$4:$P$1016)</f>
        <v>38556</v>
      </c>
      <c r="P164" s="72">
        <f t="shared" si="2"/>
        <v>42917</v>
      </c>
      <c r="Q164">
        <f>Lookup($A164, Students!$A$4:$A$1016,Students!$Q$4:$Q$1016)</f>
        <v>11</v>
      </c>
      <c r="V164" s="71">
        <f>Lookup($A164, Students!$A$4:$A$1016,Students!$G$4:$G$1016)</f>
        <v>42375</v>
      </c>
    </row>
    <row r="165">
      <c r="A165" s="36">
        <v>164.0</v>
      </c>
      <c r="B165" s="36" t="str">
        <f>LOOKUP($A165,Students!$A$4:$A$1016,Students!$C$4:$C$1016)</f>
        <v>Lucy</v>
      </c>
      <c r="C165" s="36" t="str">
        <f>LOOKUP($A165,Students!$A$4:$A$1016,Students!$D$4:$D$1016)</f>
        <v>G</v>
      </c>
      <c r="D165" s="36" t="str">
        <f>LOOKUP($A165,Students!$A$4:$A$1016,Students!$E$4:$E$1016)</f>
        <v>Mallory</v>
      </c>
      <c r="E165" s="36" t="str">
        <f>LOOKUP($A165,Students!$A$4:$A1165,Students!$F$4:$F$1016)</f>
        <v/>
      </c>
      <c r="F165" s="148">
        <f>Lookup($A165, Students!$A$4:$A$1016,Students!$X$4:$X$1016)</f>
        <v>42609</v>
      </c>
      <c r="G165" s="148" t="str">
        <f>Lookup($A165, Students!$A$4:$A$1016,Students!$Z$4:$Z$1016)</f>
        <v/>
      </c>
      <c r="H165" s="49"/>
      <c r="I165" t="str">
        <f t="shared" si="1"/>
        <v>Lucy Mallory</v>
      </c>
      <c r="J165" s="54" t="str">
        <f>Lookup($A165, Students!$A$4:$A$1016,Students!$K$4:$K$1016)</f>
        <v>Seattle</v>
      </c>
      <c r="K165" s="54" t="str">
        <f>Lookup($A165, Students!$A$4:$A$1016,Students!$H$4:$H1165)</f>
        <v>Active</v>
      </c>
      <c r="L165" s="54" t="str">
        <f>Lookup($A165, Students!$A$4:$A$1016,Students!$O$4:$O$1016)</f>
        <v>Junior</v>
      </c>
      <c r="M165" t="str">
        <f>Lookup($A165, Students!$A$4:$A$1016,Students!$N$4:$N$1016)</f>
        <v>2D</v>
      </c>
      <c r="N165" s="54" t="str">
        <f>Lookup($A165, Students!$A$4:$A$1016,Students!$M$4:$M$1016)</f>
        <v>1D</v>
      </c>
      <c r="O165" s="71">
        <f>Lookup($A165, Students!$A$4:$A$1016,Students!$P$4:$P$1016)</f>
        <v>36802</v>
      </c>
      <c r="P165" s="72">
        <f t="shared" si="2"/>
        <v>42917</v>
      </c>
      <c r="Q165">
        <f>Lookup($A165, Students!$A$4:$A$1016,Students!$Q$4:$Q$1016)</f>
        <v>16</v>
      </c>
      <c r="V165" s="71">
        <f>Lookup($A165, Students!$A$4:$A$1016,Students!$G$4:$G$1016)</f>
        <v>36526</v>
      </c>
      <c r="AC165" s="91">
        <v>42609.0</v>
      </c>
    </row>
    <row r="166">
      <c r="A166" s="36">
        <v>165.0</v>
      </c>
      <c r="B166" s="36" t="str">
        <f>LOOKUP($A166,Students!$A$4:$A$1016,Students!$C$4:$C$1016)</f>
        <v>Jackson</v>
      </c>
      <c r="C166" s="36" t="str">
        <f>LOOKUP($A166,Students!$A$4:$A$1016,Students!$D$4:$D$1016)</f>
        <v>T</v>
      </c>
      <c r="D166" s="36" t="str">
        <f>LOOKUP($A166,Students!$A$4:$A$1016,Students!$E$4:$E$1016)</f>
        <v>Mallory</v>
      </c>
      <c r="E166" s="36" t="str">
        <f>LOOKUP($A166,Students!$A$4:$A1166,Students!$F$4:$F$1016)</f>
        <v/>
      </c>
      <c r="F166" s="148">
        <f>Lookup($A166, Students!$A$4:$A$1016,Students!$X$4:$X$1016)</f>
        <v>42614</v>
      </c>
      <c r="G166" s="148" t="str">
        <f>Lookup($A166, Students!$A$4:$A$1016,Students!$Z$4:$Z$1016)</f>
        <v/>
      </c>
      <c r="H166" s="49"/>
      <c r="I166" t="str">
        <f t="shared" si="1"/>
        <v>Jackson Mallory</v>
      </c>
      <c r="J166" s="54" t="str">
        <f>Lookup($A166, Students!$A$4:$A$1016,Students!$K$4:$K$1016)</f>
        <v>Seattle</v>
      </c>
      <c r="K166" s="54" t="str">
        <f>Lookup($A166, Students!$A$4:$A$1016,Students!$H$4:$H1166)</f>
        <v>Active</v>
      </c>
      <c r="L166" s="54" t="str">
        <f>Lookup($A166, Students!$A$4:$A$1016,Students!$O$4:$O$1016)</f>
        <v>Junior</v>
      </c>
      <c r="M166" t="str">
        <f>Lookup($A166, Students!$A$4:$A$1016,Students!$N$4:$N$1016)</f>
        <v>2D</v>
      </c>
      <c r="N166" s="54" t="str">
        <f>Lookup($A166, Students!$A$4:$A$1016,Students!$M$4:$M$1016)</f>
        <v>1D</v>
      </c>
      <c r="O166" s="71">
        <f>Lookup($A166, Students!$A$4:$A$1016,Students!$P$4:$P$1016)</f>
        <v>37699</v>
      </c>
      <c r="P166" s="72">
        <f t="shared" si="2"/>
        <v>42917</v>
      </c>
      <c r="Q166">
        <f>Lookup($A166, Students!$A$4:$A$1016,Students!$Q$4:$Q$1016)</f>
        <v>14</v>
      </c>
      <c r="V166" s="71">
        <f>Lookup($A166, Students!$A$4:$A$1016,Students!$G$4:$G$1016)</f>
        <v>36526</v>
      </c>
      <c r="AC166" s="91">
        <v>42614.0</v>
      </c>
    </row>
    <row r="167">
      <c r="A167" s="36">
        <v>166.0</v>
      </c>
      <c r="B167" s="36" t="str">
        <f>LOOKUP($A167,Students!$A$4:$A$1016,Students!$C$4:$C$1016)</f>
        <v>Hoai</v>
      </c>
      <c r="C167" s="36" t="str">
        <f>LOOKUP($A167,Students!$A$4:$A$1016,Students!$D$4:$D$1016)</f>
        <v/>
      </c>
      <c r="D167" s="36" t="str">
        <f>LOOKUP($A167,Students!$A$4:$A$1016,Students!$E$4:$E$1016)</f>
        <v>Le</v>
      </c>
      <c r="E167" s="36" t="str">
        <f>LOOKUP($A167,Students!$A$4:$A1167,Students!$F$4:$F$1016)</f>
        <v/>
      </c>
      <c r="F167" s="153">
        <f>Lookup($A167, Students!$A$4:$A$1016,Students!$X$4:$X$1016)</f>
        <v>40816</v>
      </c>
      <c r="G167" s="153">
        <f>Lookup($A167, Students!$A$4:$A$1016,Students!$Z$4:$Z$1016)</f>
        <v>40816</v>
      </c>
      <c r="H167" s="49"/>
      <c r="I167" t="str">
        <f t="shared" si="1"/>
        <v>Hoai Le</v>
      </c>
      <c r="J167" s="54" t="str">
        <f>Lookup($A167, Students!$A$4:$A$1016,Students!$K$4:$K$1016)</f>
        <v>Seattle</v>
      </c>
      <c r="K167" s="54" t="str">
        <f>Lookup($A167, Students!$A$4:$A$1016,Students!$H$4:$H1167)</f>
        <v>Active</v>
      </c>
      <c r="L167" s="54" t="str">
        <f>Lookup($A167, Students!$A$4:$A$1016,Students!$O$4:$O$1016)</f>
        <v>Instructor</v>
      </c>
      <c r="M167" t="str">
        <f>Lookup($A167, Students!$A$4:$A$1016,Students!$N$4:$N$1016)</f>
        <v>3D</v>
      </c>
      <c r="N167" s="54" t="str">
        <f>Lookup($A167, Students!$A$4:$A$1016,Students!$M$4:$M$1016)</f>
        <v>2D</v>
      </c>
      <c r="O167" s="71">
        <f>Lookup($A167, Students!$A$4:$A$1016,Students!$P$4:$P$1016)</f>
        <v>30400</v>
      </c>
      <c r="P167" s="72">
        <f t="shared" si="2"/>
        <v>42917</v>
      </c>
      <c r="Q167">
        <f>Lookup($A167, Students!$A$4:$A$1016,Students!$Q$4:$Q$1016)</f>
        <v>34</v>
      </c>
      <c r="V167" s="71">
        <f>Lookup($A167, Students!$A$4:$A$1016,Students!$G$4:$G$1016)</f>
        <v>36526</v>
      </c>
      <c r="AE167" s="91">
        <v>40816.0</v>
      </c>
      <c r="AF167" s="91">
        <v>40816.0</v>
      </c>
    </row>
    <row r="168" hidden="1">
      <c r="A168" s="36">
        <v>167.0</v>
      </c>
      <c r="B168" s="36" t="str">
        <f>LOOKUP($A168,Students!$A$4:$A$1016,Students!$C$4:$C$1016)</f>
        <v>Alexander</v>
      </c>
      <c r="C168" s="36" t="str">
        <f>LOOKUP($A168,Students!$A$4:$A$1016,Students!$D$4:$D$1016)</f>
        <v/>
      </c>
      <c r="D168" s="36" t="str">
        <f>LOOKUP($A168,Students!$A$4:$A$1016,Students!$E$4:$E$1016)</f>
        <v>Riabinin</v>
      </c>
      <c r="E168" s="36" t="str">
        <f>LOOKUP($A168,Students!$A$4:$A1168,Students!$F$4:$F$1016)</f>
        <v/>
      </c>
      <c r="F168" s="148" t="str">
        <f>Lookup($A168, Students!$A$4:$A$1016,Students!$X$4:$X$1016)</f>
        <v/>
      </c>
      <c r="G168" s="148" t="str">
        <f>Lookup($A168, Students!$A$4:$A$1016,Students!$Z$4:$Z$1016)</f>
        <v/>
      </c>
      <c r="H168" s="49"/>
      <c r="I168" t="str">
        <f t="shared" si="1"/>
        <v>Alexander Riabinin</v>
      </c>
      <c r="J168" t="str">
        <f>Lookup($A168, Students!$A$4:$A$1016,Students!$K$4:$K$1016)</f>
        <v>Kirkland</v>
      </c>
      <c r="K168" s="54" t="str">
        <f>Lookup($A168, Students!$A$4:$A$1016,Students!$H$4:$H1168)</f>
        <v>Dropped</v>
      </c>
      <c r="L168" s="54" t="str">
        <f>Lookup($A168, Students!$A$4:$A$1016,Students!$O$4:$O$1016)</f>
        <v>Child</v>
      </c>
      <c r="M168" s="117" t="str">
        <f>Lookup($A168, Students!$A$4:$A$1016,Students!$N$4:$N$1016)</f>
        <v>1D</v>
      </c>
      <c r="N168" t="str">
        <f>Lookup($A168, Students!$A$4:$A$1016,Students!$M$4:$M$1016)</f>
        <v>WB</v>
      </c>
      <c r="O168" s="71">
        <f>Lookup($A168, Students!$A$4:$A$1016,Students!$P$4:$P$1016)</f>
        <v>40234</v>
      </c>
      <c r="P168" s="72">
        <f t="shared" si="2"/>
        <v>42917</v>
      </c>
      <c r="Q168">
        <f>Lookup($A168, Students!$A$4:$A$1016,Students!$Q$4:$Q$1016)</f>
        <v>7</v>
      </c>
      <c r="V168" s="71">
        <f>Lookup($A168, Students!$A$4:$A$1016,Students!$G$4:$G$1016)</f>
        <v>42460</v>
      </c>
    </row>
    <row r="169" hidden="1">
      <c r="A169" s="36">
        <v>168.0</v>
      </c>
      <c r="B169" s="36" t="str">
        <f>LOOKUP($A169,Students!$A$4:$A$1016,Students!$C$4:$C$1016)</f>
        <v>Anton</v>
      </c>
      <c r="C169" s="36" t="str">
        <f>LOOKUP($A169,Students!$A$4:$A$1016,Students!$D$4:$D$1016)</f>
        <v/>
      </c>
      <c r="D169" s="36" t="str">
        <f>LOOKUP($A169,Students!$A$4:$A$1016,Students!$E$4:$E$1016)</f>
        <v>Riabinin</v>
      </c>
      <c r="E169" s="36" t="str">
        <f>LOOKUP($A169,Students!$A$4:$A1169,Students!$F$4:$F$1016)</f>
        <v/>
      </c>
      <c r="F169" s="148" t="str">
        <f>Lookup($A169, Students!$A$4:$A$1016,Students!$X$4:$X$1016)</f>
        <v/>
      </c>
      <c r="G169" s="148" t="str">
        <f>Lookup($A169, Students!$A$4:$A$1016,Students!$Z$4:$Z$1016)</f>
        <v/>
      </c>
      <c r="H169" s="49"/>
      <c r="I169" t="str">
        <f t="shared" si="1"/>
        <v>Anton Riabinin</v>
      </c>
      <c r="J169" t="str">
        <f>Lookup($A169, Students!$A$4:$A$1016,Students!$K$4:$K$1016)</f>
        <v>Kirkland</v>
      </c>
      <c r="K169" s="54" t="str">
        <f>Lookup($A169, Students!$A$4:$A$1016,Students!$H$4:$H1169)</f>
        <v>Dropped</v>
      </c>
      <c r="L169" s="54" t="str">
        <f>Lookup($A169, Students!$A$4:$A$1016,Students!$O$4:$O$1016)</f>
        <v>Child</v>
      </c>
      <c r="M169" s="117" t="str">
        <f>Lookup($A169, Students!$A$4:$A$1016,Students!$N$4:$N$1016)</f>
        <v>1D</v>
      </c>
      <c r="N169" t="str">
        <f>Lookup($A169, Students!$A$4:$A$1016,Students!$M$4:$M$1016)</f>
        <v>WB</v>
      </c>
      <c r="O169" s="71">
        <f>Lookup($A169, Students!$A$4:$A$1016,Students!$P$4:$P$1016)</f>
        <v>40875</v>
      </c>
      <c r="P169" s="72">
        <f t="shared" si="2"/>
        <v>42917</v>
      </c>
      <c r="Q169">
        <f>Lookup($A169, Students!$A$4:$A$1016,Students!$Q$4:$Q$1016)</f>
        <v>5</v>
      </c>
      <c r="V169" s="71">
        <f>Lookup($A169, Students!$A$4:$A$1016,Students!$G$4:$G$1016)</f>
        <v>42460</v>
      </c>
    </row>
    <row r="170" hidden="1">
      <c r="A170" s="36">
        <v>169.0</v>
      </c>
      <c r="B170" s="36" t="str">
        <f>LOOKUP($A170,Students!$A$4:$A$1016,Students!$C$4:$C$1016)</f>
        <v>Chris</v>
      </c>
      <c r="C170" s="36" t="str">
        <f>LOOKUP($A170,Students!$A$4:$A$1016,Students!$D$4:$D$1016)</f>
        <v/>
      </c>
      <c r="D170" s="36" t="str">
        <f>LOOKUP($A170,Students!$A$4:$A$1016,Students!$E$4:$E$1016)</f>
        <v>Bevan</v>
      </c>
      <c r="E170" s="36" t="str">
        <f>LOOKUP($A170,Students!$A$4:$A1170,Students!$F$4:$F$1016)</f>
        <v/>
      </c>
      <c r="F170" s="148" t="str">
        <f>Lookup($A170, Students!$A$4:$A$1016,Students!$X$4:$X$1016)</f>
        <v/>
      </c>
      <c r="G170" s="148" t="str">
        <f>Lookup($A170, Students!$A$4:$A$1016,Students!$Z$4:$Z$1016)</f>
        <v/>
      </c>
      <c r="H170" s="49"/>
      <c r="I170" t="str">
        <f t="shared" si="1"/>
        <v>Chris Bevan</v>
      </c>
      <c r="J170" t="str">
        <f>Lookup($A170, Students!$A$4:$A$1016,Students!$K$4:$K$1016)</f>
        <v>Kirkland</v>
      </c>
      <c r="K170" s="54" t="str">
        <f>Lookup($A170, Students!$A$4:$A$1016,Students!$H$4:$H1170)</f>
        <v>Dropped</v>
      </c>
      <c r="L170" s="54" t="str">
        <f>Lookup($A170, Students!$A$4:$A$1016,Students!$O$4:$O$1016)</f>
        <v>Adult</v>
      </c>
      <c r="M170" s="117" t="str">
        <f>Lookup($A170, Students!$A$4:$A$1016,Students!$N$4:$N$1016)</f>
        <v>1D</v>
      </c>
      <c r="N170" t="str">
        <f>Lookup($A170, Students!$A$4:$A$1016,Students!$M$4:$M$1016)</f>
        <v>1S</v>
      </c>
      <c r="O170" s="71">
        <f>Lookup($A170, Students!$A$4:$A$1016,Students!$P$4:$P$1016)</f>
        <v>28323</v>
      </c>
      <c r="P170" s="72">
        <f t="shared" si="2"/>
        <v>42917</v>
      </c>
      <c r="Q170">
        <f>Lookup($A170, Students!$A$4:$A$1016,Students!$Q$4:$Q$1016)</f>
        <v>39</v>
      </c>
      <c r="V170" s="71">
        <f>Lookup($A170, Students!$A$4:$A$1016,Students!$G$4:$G$1016)</f>
        <v>42481</v>
      </c>
    </row>
    <row r="171" hidden="1">
      <c r="A171" s="36">
        <v>170.0</v>
      </c>
      <c r="B171" s="36" t="str">
        <f>LOOKUP($A171,Students!$A$4:$A$1016,Students!$C$4:$C$1016)</f>
        <v>Christopher</v>
      </c>
      <c r="C171" s="36" t="str">
        <f>LOOKUP($A171,Students!$A$4:$A$1016,Students!$D$4:$D$1016)</f>
        <v/>
      </c>
      <c r="D171" s="36" t="str">
        <f>LOOKUP($A171,Students!$A$4:$A$1016,Students!$E$4:$E$1016)</f>
        <v>Cedeno</v>
      </c>
      <c r="E171" s="36" t="str">
        <f>LOOKUP($A171,Students!$A$4:$A1171,Students!$F$4:$F$1016)</f>
        <v/>
      </c>
      <c r="F171" s="148" t="str">
        <f>Lookup($A171, Students!$A$4:$A$1016,Students!$X$4:$X$1016)</f>
        <v/>
      </c>
      <c r="G171" s="148" t="str">
        <f>Lookup($A171, Students!$A$4:$A$1016,Students!$Z$4:$Z$1016)</f>
        <v/>
      </c>
      <c r="H171" s="49"/>
      <c r="I171" t="str">
        <f t="shared" si="1"/>
        <v>Christopher Cedeno</v>
      </c>
      <c r="J171" t="str">
        <f>Lookup($A171, Students!$A$4:$A$1016,Students!$K$4:$K$1016)</f>
        <v>Kirkland</v>
      </c>
      <c r="K171" s="54" t="str">
        <f>Lookup($A171, Students!$A$4:$A$1016,Students!$H$4:$H1171)</f>
        <v>Dropped</v>
      </c>
      <c r="L171" s="54" t="str">
        <f>Lookup($A171, Students!$A$4:$A$1016,Students!$O$4:$O$1016)</f>
        <v>Junior</v>
      </c>
      <c r="M171" s="117" t="str">
        <f>Lookup($A171, Students!$A$4:$A$1016,Students!$N$4:$N$1016)</f>
        <v>1D</v>
      </c>
      <c r="N171" t="str">
        <f>Lookup($A171, Students!$A$4:$A$1016,Students!$M$4:$M$1016)</f>
        <v>1S</v>
      </c>
      <c r="O171" s="71">
        <f>Lookup($A171, Students!$A$4:$A$1016,Students!$P$4:$P$1016)</f>
        <v>38867</v>
      </c>
      <c r="P171" s="72">
        <f t="shared" si="2"/>
        <v>42917</v>
      </c>
      <c r="Q171">
        <f>Lookup($A171, Students!$A$4:$A$1016,Students!$Q$4:$Q$1016)</f>
        <v>11</v>
      </c>
      <c r="V171" s="71">
        <f>Lookup($A171, Students!$A$4:$A$1016,Students!$G$4:$G$1016)</f>
        <v>40836</v>
      </c>
    </row>
    <row r="172" hidden="1">
      <c r="A172" s="36">
        <v>171.0</v>
      </c>
      <c r="B172" s="36" t="str">
        <f>LOOKUP($A172,Students!$A$4:$A$1016,Students!$C$4:$C$1016)</f>
        <v>Gwenyth</v>
      </c>
      <c r="C172" s="36" t="str">
        <f>LOOKUP($A172,Students!$A$4:$A$1016,Students!$D$4:$D$1016)</f>
        <v>Abigail</v>
      </c>
      <c r="D172" s="36" t="str">
        <f>LOOKUP($A172,Students!$A$4:$A$1016,Students!$E$4:$E$1016)</f>
        <v>Hallet</v>
      </c>
      <c r="E172" s="36" t="str">
        <f>LOOKUP($A172,Students!$A$4:$A1172,Students!$F$4:$F$1016)</f>
        <v/>
      </c>
      <c r="F172" s="148" t="str">
        <f>Lookup($A172, Students!$A$4:$A$1016,Students!$X$4:$X$1016)</f>
        <v/>
      </c>
      <c r="G172" s="148" t="str">
        <f>Lookup($A172, Students!$A$4:$A$1016,Students!$Z$4:$Z$1016)</f>
        <v/>
      </c>
      <c r="H172" s="49"/>
      <c r="I172" t="str">
        <f t="shared" si="1"/>
        <v>Gwenyth Hallet</v>
      </c>
      <c r="J172" t="str">
        <f>Lookup($A172, Students!$A$4:$A$1016,Students!$K$4:$K$1016)</f>
        <v>Kirkland</v>
      </c>
      <c r="K172" s="54" t="str">
        <f>Lookup($A172, Students!$A$4:$A$1016,Students!$H$4:$H1172)</f>
        <v>Dropped</v>
      </c>
      <c r="L172" s="54" t="str">
        <f>Lookup($A172, Students!$A$4:$A$1016,Students!$O$4:$O$1016)</f>
        <v>Child</v>
      </c>
      <c r="M172" s="117" t="str">
        <f>Lookup($A172, Students!$A$4:$A$1016,Students!$N$4:$N$1016)</f>
        <v>1D</v>
      </c>
      <c r="N172" t="str">
        <f>Lookup($A172, Students!$A$4:$A$1016,Students!$M$4:$M$1016)</f>
        <v>WB</v>
      </c>
      <c r="O172" s="71">
        <f>Lookup($A172, Students!$A$4:$A$1016,Students!$P$4:$P$1016)</f>
        <v>40723</v>
      </c>
      <c r="P172" s="72">
        <f t="shared" si="2"/>
        <v>42917</v>
      </c>
      <c r="Q172">
        <f>Lookup($A172, Students!$A$4:$A$1016,Students!$Q$4:$Q$1016)</f>
        <v>6</v>
      </c>
      <c r="V172" s="71">
        <f>Lookup($A172, Students!$A$4:$A$1016,Students!$G$4:$G$1016)</f>
        <v>42478</v>
      </c>
    </row>
    <row r="173" hidden="1">
      <c r="A173" s="36">
        <v>172.0</v>
      </c>
      <c r="B173" s="36" t="str">
        <f>LOOKUP($A173,Students!$A$4:$A$1016,Students!$C$4:$C$1016)</f>
        <v>Mark</v>
      </c>
      <c r="C173" s="36" t="str">
        <f>LOOKUP($A173,Students!$A$4:$A$1016,Students!$D$4:$D$1016)</f>
        <v>Devonald</v>
      </c>
      <c r="D173" s="36" t="str">
        <f>LOOKUP($A173,Students!$A$4:$A$1016,Students!$E$4:$E$1016)</f>
        <v>Hallet</v>
      </c>
      <c r="E173" s="36" t="str">
        <f>LOOKUP($A173,Students!$A$4:$A1173,Students!$F$4:$F$1016)</f>
        <v/>
      </c>
      <c r="F173" s="148" t="str">
        <f>Lookup($A173, Students!$A$4:$A$1016,Students!$X$4:$X$1016)</f>
        <v/>
      </c>
      <c r="G173" s="148" t="str">
        <f>Lookup($A173, Students!$A$4:$A$1016,Students!$Z$4:$Z$1016)</f>
        <v/>
      </c>
      <c r="H173" s="49"/>
      <c r="I173" t="str">
        <f t="shared" si="1"/>
        <v>Mark Hallet</v>
      </c>
      <c r="J173" t="str">
        <f>Lookup($A173, Students!$A$4:$A$1016,Students!$K$4:$K$1016)</f>
        <v>Kirkland</v>
      </c>
      <c r="K173" s="54" t="str">
        <f>Lookup($A173, Students!$A$4:$A$1016,Students!$H$4:$H1173)</f>
        <v>Dropped</v>
      </c>
      <c r="L173" s="54" t="str">
        <f>Lookup($A173, Students!$A$4:$A$1016,Students!$O$4:$O$1016)</f>
        <v>Child</v>
      </c>
      <c r="M173" s="117" t="str">
        <f>Lookup($A173, Students!$A$4:$A$1016,Students!$N$4:$N$1016)</f>
        <v>1D</v>
      </c>
      <c r="N173" t="str">
        <f>Lookup($A173, Students!$A$4:$A$1016,Students!$M$4:$M$1016)</f>
        <v>WB</v>
      </c>
      <c r="O173" s="71">
        <f>Lookup($A173, Students!$A$4:$A$1016,Students!$P$4:$P$1016)</f>
        <v>39683</v>
      </c>
      <c r="P173" s="72">
        <f t="shared" si="2"/>
        <v>42917</v>
      </c>
      <c r="Q173">
        <f>Lookup($A173, Students!$A$4:$A$1016,Students!$Q$4:$Q$1016)</f>
        <v>8</v>
      </c>
      <c r="V173" s="71">
        <f>Lookup($A173, Students!$A$4:$A$1016,Students!$G$4:$G$1016)</f>
        <v>42478</v>
      </c>
    </row>
    <row r="174" hidden="1">
      <c r="A174" s="36">
        <v>173.0</v>
      </c>
      <c r="B174" s="36" t="str">
        <f>LOOKUP($A174,Students!$A$4:$A$1016,Students!$C$4:$C$1016)</f>
        <v>Miriam</v>
      </c>
      <c r="C174" s="36" t="str">
        <f>LOOKUP($A174,Students!$A$4:$A$1016,Students!$D$4:$D$1016)</f>
        <v>Constance</v>
      </c>
      <c r="D174" s="36" t="str">
        <f>LOOKUP($A174,Students!$A$4:$A$1016,Students!$E$4:$E$1016)</f>
        <v>Hallet</v>
      </c>
      <c r="E174" s="36" t="str">
        <f>LOOKUP($A174,Students!$A$4:$A1174,Students!$F$4:$F$1016)</f>
        <v/>
      </c>
      <c r="F174" s="148" t="str">
        <f>Lookup($A174, Students!$A$4:$A$1016,Students!$X$4:$X$1016)</f>
        <v/>
      </c>
      <c r="G174" s="148" t="str">
        <f>Lookup($A174, Students!$A$4:$A$1016,Students!$Z$4:$Z$1016)</f>
        <v/>
      </c>
      <c r="H174" s="49"/>
      <c r="I174" t="str">
        <f t="shared" si="1"/>
        <v>Miriam Hallet</v>
      </c>
      <c r="J174" t="str">
        <f>Lookup($A174, Students!$A$4:$A$1016,Students!$K$4:$K$1016)</f>
        <v>Kirkland</v>
      </c>
      <c r="K174" s="54" t="str">
        <f>Lookup($A174, Students!$A$4:$A$1016,Students!$H$4:$H1174)</f>
        <v>Dropped</v>
      </c>
      <c r="L174" s="54" t="str">
        <f>Lookup($A174, Students!$A$4:$A$1016,Students!$O$4:$O$1016)</f>
        <v>Child</v>
      </c>
      <c r="M174" s="117" t="str">
        <f>Lookup($A174, Students!$A$4:$A$1016,Students!$N$4:$N$1016)</f>
        <v>1D</v>
      </c>
      <c r="N174" t="str">
        <f>Lookup($A174, Students!$A$4:$A$1016,Students!$M$4:$M$1016)</f>
        <v>WB</v>
      </c>
      <c r="O174" s="71">
        <f>Lookup($A174, Students!$A$4:$A$1016,Students!$P$4:$P$1016)</f>
        <v>40723</v>
      </c>
      <c r="P174" s="72">
        <f t="shared" si="2"/>
        <v>42917</v>
      </c>
      <c r="Q174">
        <f>Lookup($A174, Students!$A$4:$A$1016,Students!$Q$4:$Q$1016)</f>
        <v>6</v>
      </c>
      <c r="V174" s="71">
        <f>Lookup($A174, Students!$A$4:$A$1016,Students!$G$4:$G$1016)</f>
        <v>42478</v>
      </c>
    </row>
    <row r="175" hidden="1">
      <c r="A175" s="36">
        <v>174.0</v>
      </c>
      <c r="B175" s="36" t="str">
        <f>LOOKUP($A175,Students!$A$4:$A$1016,Students!$C$4:$C$1016)</f>
        <v>Paulina</v>
      </c>
      <c r="C175" s="36" t="str">
        <f>LOOKUP($A175,Students!$A$4:$A$1016,Students!$D$4:$D$1016)</f>
        <v/>
      </c>
      <c r="D175" s="36" t="str">
        <f>LOOKUP($A175,Students!$A$4:$A$1016,Students!$E$4:$E$1016)</f>
        <v>Gracia Duarte</v>
      </c>
      <c r="E175" s="36" t="str">
        <f>LOOKUP($A175,Students!$A$4:$A1175,Students!$F$4:$F$1016)</f>
        <v/>
      </c>
      <c r="F175" s="148" t="str">
        <f>Lookup($A175, Students!$A$4:$A$1016,Students!$X$4:$X$1016)</f>
        <v/>
      </c>
      <c r="G175" s="148" t="str">
        <f>Lookup($A175, Students!$A$4:$A$1016,Students!$Z$4:$Z$1016)</f>
        <v/>
      </c>
      <c r="H175" s="49"/>
      <c r="I175" t="str">
        <f t="shared" si="1"/>
        <v>Paulina Gracia Duarte</v>
      </c>
      <c r="J175" t="str">
        <f>Lookup($A175, Students!$A$4:$A$1016,Students!$K$4:$K$1016)</f>
        <v>Kirkland</v>
      </c>
      <c r="K175" s="54" t="str">
        <f>Lookup($A175, Students!$A$4:$A$1016,Students!$H$4:$H1175)</f>
        <v>Dropped</v>
      </c>
      <c r="L175" s="54" t="str">
        <f>Lookup($A175, Students!$A$4:$A$1016,Students!$O$4:$O$1016)</f>
        <v>Adult</v>
      </c>
      <c r="M175" s="117" t="str">
        <f>Lookup($A175, Students!$A$4:$A$1016,Students!$N$4:$N$1016)</f>
        <v>1D</v>
      </c>
      <c r="N175" t="str">
        <f>Lookup($A175, Students!$A$4:$A$1016,Students!$M$4:$M$1016)</f>
        <v>1S</v>
      </c>
      <c r="O175" s="71">
        <f>Lookup($A175, Students!$A$4:$A$1016,Students!$P$4:$P$1016)</f>
        <v>32895</v>
      </c>
      <c r="P175" s="72">
        <f t="shared" si="2"/>
        <v>42917</v>
      </c>
      <c r="Q175">
        <f>Lookup($A175, Students!$A$4:$A$1016,Students!$Q$4:$Q$1016)</f>
        <v>27</v>
      </c>
      <c r="V175" s="71">
        <f>Lookup($A175, Students!$A$4:$A$1016,Students!$G$4:$G$1016)</f>
        <v>42425</v>
      </c>
    </row>
    <row r="176" hidden="1">
      <c r="A176" s="36">
        <v>175.0</v>
      </c>
      <c r="B176" s="36" t="str">
        <f>LOOKUP($A176,Students!$A$4:$A$1016,Students!$C$4:$C$1016)</f>
        <v>Rodrigo</v>
      </c>
      <c r="C176" s="36" t="str">
        <f>LOOKUP($A176,Students!$A$4:$A$1016,Students!$D$4:$D$1016)</f>
        <v/>
      </c>
      <c r="D176" s="36" t="str">
        <f>LOOKUP($A176,Students!$A$4:$A$1016,Students!$E$4:$E$1016)</f>
        <v>Perez Valadez</v>
      </c>
      <c r="E176" s="36" t="str">
        <f>LOOKUP($A176,Students!$A$4:$A1176,Students!$F$4:$F$1016)</f>
        <v/>
      </c>
      <c r="F176" s="148" t="str">
        <f>Lookup($A176, Students!$A$4:$A$1016,Students!$X$4:$X$1016)</f>
        <v/>
      </c>
      <c r="G176" s="148" t="str">
        <f>Lookup($A176, Students!$A$4:$A$1016,Students!$Z$4:$Z$1016)</f>
        <v/>
      </c>
      <c r="H176" s="49"/>
      <c r="I176" t="str">
        <f t="shared" si="1"/>
        <v>Rodrigo Perez Valadez</v>
      </c>
      <c r="J176" t="str">
        <f>Lookup($A176, Students!$A$4:$A$1016,Students!$K$4:$K$1016)</f>
        <v>Kirkland</v>
      </c>
      <c r="K176" s="54" t="str">
        <f>Lookup($A176, Students!$A$4:$A$1016,Students!$H$4:$H1176)</f>
        <v>Dropped</v>
      </c>
      <c r="L176" s="54" t="str">
        <f>Lookup($A176, Students!$A$4:$A$1016,Students!$O$4:$O$1016)</f>
        <v>Adult</v>
      </c>
      <c r="M176" s="117" t="str">
        <f>Lookup($A176, Students!$A$4:$A$1016,Students!$N$4:$N$1016)</f>
        <v>1D</v>
      </c>
      <c r="N176" t="str">
        <f>Lookup($A176, Students!$A$4:$A$1016,Students!$M$4:$M$1016)</f>
        <v>1S</v>
      </c>
      <c r="O176" s="71">
        <f>Lookup($A176, Students!$A$4:$A$1016,Students!$P$4:$P$1016)</f>
        <v>32979</v>
      </c>
      <c r="P176" s="72">
        <f t="shared" si="2"/>
        <v>42917</v>
      </c>
      <c r="Q176">
        <f>Lookup($A176, Students!$A$4:$A$1016,Students!$Q$4:$Q$1016)</f>
        <v>27</v>
      </c>
      <c r="V176" s="71">
        <f>Lookup($A176, Students!$A$4:$A$1016,Students!$G$4:$G$1016)</f>
        <v>42425</v>
      </c>
    </row>
    <row r="177" hidden="1">
      <c r="A177" s="36">
        <v>176.0</v>
      </c>
      <c r="B177" s="36" t="str">
        <f>LOOKUP($A177,Students!$A$4:$A$1016,Students!$C$4:$C$1016)</f>
        <v>Sara</v>
      </c>
      <c r="C177" s="36" t="str">
        <f>LOOKUP($A177,Students!$A$4:$A$1016,Students!$D$4:$D$1016)</f>
        <v/>
      </c>
      <c r="D177" s="36" t="str">
        <f>LOOKUP($A177,Students!$A$4:$A$1016,Students!$E$4:$E$1016)</f>
        <v>Usman</v>
      </c>
      <c r="E177" s="36" t="str">
        <f>LOOKUP($A177,Students!$A$4:$A1177,Students!$F$4:$F$1016)</f>
        <v/>
      </c>
      <c r="F177" s="148" t="str">
        <f>Lookup($A177, Students!$A$4:$A$1016,Students!$X$4:$X$1016)</f>
        <v/>
      </c>
      <c r="G177" s="148" t="str">
        <f>Lookup($A177, Students!$A$4:$A$1016,Students!$Z$4:$Z$1016)</f>
        <v/>
      </c>
      <c r="H177" s="49"/>
      <c r="I177" t="str">
        <f t="shared" si="1"/>
        <v>Sara Usman</v>
      </c>
      <c r="J177" t="str">
        <f>Lookup($A177, Students!$A$4:$A$1016,Students!$K$4:$K$1016)</f>
        <v>Kirkland</v>
      </c>
      <c r="K177" s="54" t="str">
        <f>Lookup($A177, Students!$A$4:$A$1016,Students!$H$4:$H1177)</f>
        <v>Dropped</v>
      </c>
      <c r="L177" s="54" t="str">
        <f>Lookup($A177, Students!$A$4:$A$1016,Students!$O$4:$O$1016)</f>
        <v>Child</v>
      </c>
      <c r="M177" s="117" t="str">
        <f>Lookup($A177, Students!$A$4:$A$1016,Students!$N$4:$N$1016)</f>
        <v>1D</v>
      </c>
      <c r="N177" t="str">
        <f>Lookup($A177, Students!$A$4:$A$1016,Students!$M$4:$M$1016)</f>
        <v>WB</v>
      </c>
      <c r="O177" s="71">
        <f>Lookup($A177, Students!$A$4:$A$1016,Students!$P$4:$P$1016)</f>
        <v>40444</v>
      </c>
      <c r="P177" s="72">
        <f t="shared" si="2"/>
        <v>42917</v>
      </c>
      <c r="Q177">
        <f>Lookup($A177, Students!$A$4:$A$1016,Students!$Q$4:$Q$1016)</f>
        <v>6</v>
      </c>
      <c r="V177" s="71">
        <f>Lookup($A177, Students!$A$4:$A$1016,Students!$G$4:$G$1016)</f>
        <v>42444</v>
      </c>
    </row>
    <row r="178" hidden="1">
      <c r="A178" s="36">
        <v>177.0</v>
      </c>
      <c r="B178" s="36" t="str">
        <f>LOOKUP($A178,Students!$A$4:$A$1016,Students!$C$4:$C$1016)</f>
        <v>Tim</v>
      </c>
      <c r="C178" s="36" t="str">
        <f>LOOKUP($A178,Students!$A$4:$A$1016,Students!$D$4:$D$1016)</f>
        <v>Edmund</v>
      </c>
      <c r="D178" s="36" t="str">
        <f>LOOKUP($A178,Students!$A$4:$A$1016,Students!$E$4:$E$1016)</f>
        <v>LeRoux</v>
      </c>
      <c r="E178" s="36" t="str">
        <f>LOOKUP($A178,Students!$A$4:$A1178,Students!$F$4:$F$1016)</f>
        <v/>
      </c>
      <c r="F178" s="148" t="str">
        <f>Lookup($A178, Students!$A$4:$A$1016,Students!$X$4:$X$1016)</f>
        <v/>
      </c>
      <c r="G178" s="148" t="str">
        <f>Lookup($A178, Students!$A$4:$A$1016,Students!$Z$4:$Z$1016)</f>
        <v/>
      </c>
      <c r="H178" s="49"/>
      <c r="I178" t="str">
        <f t="shared" si="1"/>
        <v>Tim LeRoux</v>
      </c>
      <c r="J178" t="str">
        <f>Lookup($A178, Students!$A$4:$A$1016,Students!$K$4:$K$1016)</f>
        <v>Kirkland</v>
      </c>
      <c r="K178" s="54" t="str">
        <f>Lookup($A178, Students!$A$4:$A$1016,Students!$H$4:$H1178)</f>
        <v>Dropped</v>
      </c>
      <c r="L178" s="54" t="str">
        <f>Lookup($A178, Students!$A$4:$A$1016,Students!$O$4:$O$1016)</f>
        <v>Adult</v>
      </c>
      <c r="M178" s="117" t="str">
        <f>Lookup($A178, Students!$A$4:$A$1016,Students!$N$4:$N$1016)</f>
        <v>1D</v>
      </c>
      <c r="N178" t="str">
        <f>Lookup($A178, Students!$A$4:$A$1016,Students!$M$4:$M$1016)</f>
        <v>WB</v>
      </c>
      <c r="O178" s="71">
        <f>Lookup($A178, Students!$A$4:$A$1016,Students!$P$4:$P$1016)</f>
        <v>22062</v>
      </c>
      <c r="P178" s="72">
        <f t="shared" si="2"/>
        <v>42917</v>
      </c>
      <c r="Q178">
        <f>Lookup($A178, Students!$A$4:$A$1016,Students!$Q$4:$Q$1016)</f>
        <v>57</v>
      </c>
      <c r="V178" s="71">
        <f>Lookup($A178, Students!$A$4:$A$1016,Students!$G$4:$G$1016)</f>
        <v>42486</v>
      </c>
    </row>
    <row r="179" hidden="1">
      <c r="A179" s="36">
        <v>178.0</v>
      </c>
      <c r="B179" s="36" t="str">
        <f>LOOKUP($A179,Students!$A$4:$A$1016,Students!$C$4:$C$1016)</f>
        <v>William</v>
      </c>
      <c r="C179" s="36" t="str">
        <f>LOOKUP($A179,Students!$A$4:$A$1016,Students!$D$4:$D$1016)</f>
        <v>Frederick</v>
      </c>
      <c r="D179" s="36" t="str">
        <f>LOOKUP($A179,Students!$A$4:$A$1016,Students!$E$4:$E$1016)</f>
        <v>Hallet</v>
      </c>
      <c r="E179" s="36" t="str">
        <f>LOOKUP($A179,Students!$A$4:$A1179,Students!$F$4:$F$1016)</f>
        <v/>
      </c>
      <c r="F179" s="148" t="str">
        <f>Lookup($A179, Students!$A$4:$A$1016,Students!$X$4:$X$1016)</f>
        <v/>
      </c>
      <c r="G179" s="148" t="str">
        <f>Lookup($A179, Students!$A$4:$A$1016,Students!$Z$4:$Z$1016)</f>
        <v/>
      </c>
      <c r="H179" s="49"/>
      <c r="I179" t="str">
        <f t="shared" si="1"/>
        <v>William Hallet</v>
      </c>
      <c r="J179" t="str">
        <f>Lookup($A179, Students!$A$4:$A$1016,Students!$K$4:$K$1016)</f>
        <v>Kirkland</v>
      </c>
      <c r="K179" s="54" t="str">
        <f>Lookup($A179, Students!$A$4:$A$1016,Students!$H$4:$H1179)</f>
        <v>Dropped</v>
      </c>
      <c r="L179" s="54" t="str">
        <f>Lookup($A179, Students!$A$4:$A$1016,Students!$O$4:$O$1016)</f>
        <v>Child</v>
      </c>
      <c r="M179" s="117" t="str">
        <f>Lookup($A179, Students!$A$4:$A$1016,Students!$N$4:$N$1016)</f>
        <v>1D</v>
      </c>
      <c r="N179" t="str">
        <f>Lookup($A179, Students!$A$4:$A$1016,Students!$M$4:$M$1016)</f>
        <v>WB</v>
      </c>
      <c r="O179" s="71">
        <f>Lookup($A179, Students!$A$4:$A$1016,Students!$P$4:$P$1016)</f>
        <v>39683</v>
      </c>
      <c r="P179" s="72">
        <f t="shared" si="2"/>
        <v>42917</v>
      </c>
      <c r="Q179">
        <f>Lookup($A179, Students!$A$4:$A$1016,Students!$Q$4:$Q$1016)</f>
        <v>8</v>
      </c>
      <c r="V179" s="71">
        <f>Lookup($A179, Students!$A$4:$A$1016,Students!$G$4:$G$1016)</f>
        <v>42478</v>
      </c>
    </row>
    <row r="180" hidden="1">
      <c r="A180" s="36">
        <v>179.0</v>
      </c>
      <c r="B180" s="36" t="str">
        <f>LOOKUP($A180,Students!$A$4:$A$1016,Students!$C$4:$C$1016)</f>
        <v>Mateo</v>
      </c>
      <c r="C180" s="36" t="str">
        <f>LOOKUP($A180,Students!$A$4:$A$1016,Students!$D$4:$D$1016)</f>
        <v/>
      </c>
      <c r="D180" s="36" t="str">
        <f>LOOKUP($A180,Students!$A$4:$A$1016,Students!$E$4:$E$1016)</f>
        <v>Caso</v>
      </c>
      <c r="E180" s="36" t="str">
        <f>LOOKUP($A180,Students!$A$4:$A1180,Students!$F$4:$F$1016)</f>
        <v/>
      </c>
      <c r="F180" s="148" t="str">
        <f>Lookup($A180, Students!$A$4:$A$1016,Students!$X$4:$X$1016)</f>
        <v/>
      </c>
      <c r="G180" s="148" t="str">
        <f>Lookup($A180, Students!$A$4:$A$1016,Students!$Z$4:$Z$1016)</f>
        <v/>
      </c>
      <c r="H180" s="49"/>
      <c r="I180" t="str">
        <f t="shared" si="1"/>
        <v>Mateo Caso</v>
      </c>
      <c r="J180" t="str">
        <f>Lookup($A180, Students!$A$4:$A$1016,Students!$K$4:$K$1016)</f>
        <v>Issaquah</v>
      </c>
      <c r="K180" s="54" t="str">
        <f>Lookup($A180, Students!$A$4:$A$1016,Students!$H$4:$H1180)</f>
        <v>Dropped</v>
      </c>
      <c r="L180" s="54" t="str">
        <f>Lookup($A180, Students!$A$4:$A$1016,Students!$O$4:$O$1016)</f>
        <v>Child</v>
      </c>
      <c r="M180" s="117" t="str">
        <f>Lookup($A180, Students!$A$4:$A$1016,Students!$N$4:$N$1016)</f>
        <v>1D</v>
      </c>
      <c r="N180" t="str">
        <f>Lookup($A180, Students!$A$4:$A$1016,Students!$M$4:$M$1016)</f>
        <v>1S</v>
      </c>
      <c r="O180" s="71">
        <f>Lookup($A180, Students!$A$4:$A$1016,Students!$P$4:$P$1016)</f>
        <v>39378</v>
      </c>
      <c r="P180" s="72">
        <f t="shared" si="2"/>
        <v>42917</v>
      </c>
      <c r="Q180">
        <f>Lookup($A180, Students!$A$4:$A$1016,Students!$Q$4:$Q$1016)</f>
        <v>9</v>
      </c>
      <c r="V180" s="71">
        <f>Lookup($A180, Students!$A$4:$A$1016,Students!$G$4:$G$1016)</f>
        <v>42430</v>
      </c>
    </row>
    <row r="181" hidden="1">
      <c r="A181" s="36">
        <v>180.0</v>
      </c>
      <c r="B181" s="36" t="str">
        <f>LOOKUP($A181,Students!$A$4:$A$1016,Students!$C$4:$C$1016)</f>
        <v>Mimi</v>
      </c>
      <c r="C181" s="36" t="str">
        <f>LOOKUP($A181,Students!$A$4:$A$1016,Students!$D$4:$D$1016)</f>
        <v/>
      </c>
      <c r="D181" s="36" t="str">
        <f>LOOKUP($A181,Students!$A$4:$A$1016,Students!$E$4:$E$1016)</f>
        <v>Caso</v>
      </c>
      <c r="E181" s="36" t="str">
        <f>LOOKUP($A181,Students!$A$4:$A1181,Students!$F$4:$F$1016)</f>
        <v/>
      </c>
      <c r="F181" s="148" t="str">
        <f>Lookup($A181, Students!$A$4:$A$1016,Students!$X$4:$X$1016)</f>
        <v/>
      </c>
      <c r="G181" s="148" t="str">
        <f>Lookup($A181, Students!$A$4:$A$1016,Students!$Z$4:$Z$1016)</f>
        <v/>
      </c>
      <c r="H181" s="49"/>
      <c r="I181" t="str">
        <f t="shared" si="1"/>
        <v>Mimi Caso</v>
      </c>
      <c r="J181" t="str">
        <f>Lookup($A181, Students!$A$4:$A$1016,Students!$K$4:$K$1016)</f>
        <v>Issaquah</v>
      </c>
      <c r="K181" s="54" t="str">
        <f>Lookup($A181, Students!$A$4:$A$1016,Students!$H$4:$H1181)</f>
        <v>Dropped</v>
      </c>
      <c r="L181" s="54" t="str">
        <f>Lookup($A181, Students!$A$4:$A$1016,Students!$O$4:$O$1016)</f>
        <v>Child</v>
      </c>
      <c r="M181" s="117" t="str">
        <f>Lookup($A181, Students!$A$4:$A$1016,Students!$N$4:$N$1016)</f>
        <v>1D</v>
      </c>
      <c r="N181" s="101" t="str">
        <f>Lookup($A181, Students!$A$4:$A$1016,Students!$M$4:$M$1016)</f>
        <v>WB</v>
      </c>
      <c r="O181" s="71">
        <f>Lookup($A181, Students!$A$4:$A$1016,Students!$P$4:$P$1016)</f>
        <v>40226</v>
      </c>
      <c r="P181" s="72">
        <f t="shared" si="2"/>
        <v>42917</v>
      </c>
      <c r="Q181">
        <f>Lookup($A181, Students!$A$4:$A$1016,Students!$Q$4:$Q$1016)</f>
        <v>7</v>
      </c>
      <c r="V181" s="71">
        <f>Lookup($A181, Students!$A$4:$A$1016,Students!$G$4:$G$1016)</f>
        <v>42430</v>
      </c>
    </row>
    <row r="182" hidden="1">
      <c r="A182" s="36">
        <v>181.0</v>
      </c>
      <c r="B182" s="36" t="str">
        <f>LOOKUP($A182,Students!$A$4:$A$1016,Students!$C$4:$C$1016)</f>
        <v>Prasad</v>
      </c>
      <c r="C182" s="36" t="str">
        <f>LOOKUP($A182,Students!$A$4:$A$1016,Students!$D$4:$D$1016)</f>
        <v/>
      </c>
      <c r="D182" s="36" t="str">
        <f>LOOKUP($A182,Students!$A$4:$A$1016,Students!$E$4:$E$1016)</f>
        <v>Changole</v>
      </c>
      <c r="E182" s="36" t="str">
        <f>LOOKUP($A182,Students!$A$4:$A1182,Students!$F$4:$F$1016)</f>
        <v/>
      </c>
      <c r="F182" s="148" t="str">
        <f>Lookup($A182, Students!$A$4:$A$1016,Students!$X$4:$X$1016)</f>
        <v/>
      </c>
      <c r="G182" s="148" t="str">
        <f>Lookup($A182, Students!$A$4:$A$1016,Students!$Z$4:$Z$1016)</f>
        <v/>
      </c>
      <c r="H182" s="49"/>
      <c r="I182" t="str">
        <f t="shared" si="1"/>
        <v>Prasad Changole</v>
      </c>
      <c r="J182" t="str">
        <f>Lookup($A182, Students!$A$4:$A$1016,Students!$K$4:$K$1016)</f>
        <v>Issaquah</v>
      </c>
      <c r="K182" s="54" t="str">
        <f>Lookup($A182, Students!$A$4:$A$1016,Students!$H$4:$H1182)</f>
        <v>Dropped</v>
      </c>
      <c r="L182" s="54" t="str">
        <f>Lookup($A182, Students!$A$4:$A$1016,Students!$O$4:$O$1016)</f>
        <v>Adult</v>
      </c>
      <c r="M182" s="117" t="str">
        <f>Lookup($A182, Students!$A$4:$A$1016,Students!$N$4:$N$1016)</f>
        <v>1D</v>
      </c>
      <c r="N182" s="101" t="str">
        <f>Lookup($A182, Students!$A$4:$A$1016,Students!$M$4:$M$1016)</f>
        <v>WB</v>
      </c>
      <c r="O182" s="71">
        <f>Lookup($A182, Students!$A$4:$A$1016,Students!$P$4:$P$1016)</f>
        <v>29891</v>
      </c>
      <c r="P182" s="72">
        <f t="shared" si="2"/>
        <v>42917</v>
      </c>
      <c r="Q182">
        <f>Lookup($A182, Students!$A$4:$A$1016,Students!$Q$4:$Q$1016)</f>
        <v>35</v>
      </c>
      <c r="V182" s="71">
        <f>Lookup($A182, Students!$A$4:$A$1016,Students!$G$4:$G$1016)</f>
        <v>42430</v>
      </c>
    </row>
    <row r="183" hidden="1">
      <c r="A183" s="36">
        <v>182.0</v>
      </c>
      <c r="B183" s="36" t="str">
        <f>LOOKUP($A183,Students!$A$4:$A$1016,Students!$C$4:$C$1016)</f>
        <v>Jimmy</v>
      </c>
      <c r="C183" s="36" t="str">
        <f>LOOKUP($A183,Students!$A$4:$A$1016,Students!$D$4:$D$1016)</f>
        <v/>
      </c>
      <c r="D183" s="36" t="str">
        <f>LOOKUP($A183,Students!$A$4:$A$1016,Students!$E$4:$E$1016)</f>
        <v>Coley</v>
      </c>
      <c r="E183" s="36" t="str">
        <f>LOOKUP($A183,Students!$A$4:$A1183,Students!$F$4:$F$1016)</f>
        <v/>
      </c>
      <c r="F183" s="148" t="str">
        <f>Lookup($A183, Students!$A$4:$A$1016,Students!$X$4:$X$1016)</f>
        <v/>
      </c>
      <c r="G183" s="148" t="str">
        <f>Lookup($A183, Students!$A$4:$A$1016,Students!$Z$4:$Z$1016)</f>
        <v/>
      </c>
      <c r="H183" s="49"/>
      <c r="I183" t="str">
        <f t="shared" si="1"/>
        <v>Jimmy Coley</v>
      </c>
      <c r="J183" t="str">
        <f>Lookup($A183, Students!$A$4:$A$1016,Students!$K$4:$K$1016)</f>
        <v>Issaquah</v>
      </c>
      <c r="K183" s="54" t="str">
        <f>Lookup($A183, Students!$A$4:$A$1016,Students!$H$4:$H1183)</f>
        <v>Dropped</v>
      </c>
      <c r="L183" s="54" t="str">
        <f>Lookup($A183, Students!$A$4:$A$1016,Students!$O$4:$O$1016)</f>
        <v>Adult</v>
      </c>
      <c r="M183" s="117" t="str">
        <f>Lookup($A183, Students!$A$4:$A$1016,Students!$N$4:$N$1016)</f>
        <v>1D</v>
      </c>
      <c r="N183" s="101" t="str">
        <f>Lookup($A183, Students!$A$4:$A$1016,Students!$M$4:$M$1016)</f>
        <v>2S</v>
      </c>
      <c r="O183" s="71">
        <f>Lookup($A183, Students!$A$4:$A$1016,Students!$P$4:$P$1016)</f>
        <v>31560</v>
      </c>
      <c r="P183" s="72">
        <f t="shared" si="2"/>
        <v>42917</v>
      </c>
      <c r="Q183">
        <f>Lookup($A183, Students!$A$4:$A$1016,Students!$Q$4:$Q$1016)</f>
        <v>31</v>
      </c>
      <c r="V183" s="71">
        <f>Lookup($A183, Students!$A$4:$A$1016,Students!$G$4:$G$1016)</f>
        <v>41852</v>
      </c>
    </row>
    <row r="184" hidden="1">
      <c r="A184" s="36">
        <v>183.0</v>
      </c>
      <c r="B184" s="36" t="str">
        <f>LOOKUP($A184,Students!$A$4:$A$1016,Students!$C$4:$C$1016)</f>
        <v>Talino</v>
      </c>
      <c r="C184" s="36" t="str">
        <f>LOOKUP($A184,Students!$A$4:$A$1016,Students!$D$4:$D$1016)</f>
        <v/>
      </c>
      <c r="D184" s="36" t="str">
        <f>LOOKUP($A184,Students!$A$4:$A$1016,Students!$E$4:$E$1016)</f>
        <v>Garcia</v>
      </c>
      <c r="E184" s="36" t="str">
        <f>LOOKUP($A184,Students!$A$4:$A1184,Students!$F$4:$F$1016)</f>
        <v/>
      </c>
      <c r="F184" s="148" t="str">
        <f>Lookup($A184, Students!$A$4:$A$1016,Students!$X$4:$X$1016)</f>
        <v/>
      </c>
      <c r="G184" s="148" t="str">
        <f>Lookup($A184, Students!$A$4:$A$1016,Students!$Z$4:$Z$1016)</f>
        <v/>
      </c>
      <c r="H184" s="49"/>
      <c r="I184" t="str">
        <f t="shared" si="1"/>
        <v>Talino Garcia</v>
      </c>
      <c r="J184" t="str">
        <f>Lookup($A184, Students!$A$4:$A$1016,Students!$K$4:$K$1016)</f>
        <v>Issaquah</v>
      </c>
      <c r="K184" s="54" t="str">
        <f>Lookup($A184, Students!$A$4:$A$1016,Students!$H$4:$H1184)</f>
        <v>Dropped</v>
      </c>
      <c r="L184" s="54" t="str">
        <f>Lookup($A184, Students!$A$4:$A$1016,Students!$O$4:$O$1016)</f>
        <v>Child</v>
      </c>
      <c r="M184" s="117" t="str">
        <f>Lookup($A184, Students!$A$4:$A$1016,Students!$N$4:$N$1016)</f>
        <v>1D</v>
      </c>
      <c r="N184" s="101" t="str">
        <f>Lookup($A184, Students!$A$4:$A$1016,Students!$M$4:$M$1016)</f>
        <v>WB</v>
      </c>
      <c r="O184" s="71">
        <f>Lookup($A184, Students!$A$4:$A$1016,Students!$P$4:$P$1016)</f>
        <v>39724</v>
      </c>
      <c r="P184" s="72">
        <f t="shared" si="2"/>
        <v>42917</v>
      </c>
      <c r="Q184">
        <f>Lookup($A184, Students!$A$4:$A$1016,Students!$Q$4:$Q$1016)</f>
        <v>8</v>
      </c>
      <c r="V184" s="71">
        <f>Lookup($A184, Students!$A$4:$A$1016,Students!$G$4:$G$1016)</f>
        <v>42430</v>
      </c>
    </row>
    <row r="185" hidden="1">
      <c r="A185" s="36">
        <v>184.0</v>
      </c>
      <c r="B185" s="36" t="str">
        <f>LOOKUP($A185,Students!$A$4:$A$1016,Students!$C$4:$C$1016)</f>
        <v>Kaia</v>
      </c>
      <c r="C185" s="36" t="str">
        <f>LOOKUP($A185,Students!$A$4:$A$1016,Students!$D$4:$D$1016)</f>
        <v/>
      </c>
      <c r="D185" s="36" t="str">
        <f>LOOKUP($A185,Students!$A$4:$A$1016,Students!$E$4:$E$1016)</f>
        <v>Lapp</v>
      </c>
      <c r="E185" s="36" t="str">
        <f>LOOKUP($A185,Students!$A$4:$A1185,Students!$F$4:$F$1016)</f>
        <v/>
      </c>
      <c r="F185" s="148" t="str">
        <f>Lookup($A185, Students!$A$4:$A$1016,Students!$X$4:$X$1016)</f>
        <v/>
      </c>
      <c r="G185" s="148" t="str">
        <f>Lookup($A185, Students!$A$4:$A$1016,Students!$Z$4:$Z$1016)</f>
        <v/>
      </c>
      <c r="H185" s="49"/>
      <c r="I185" t="str">
        <f t="shared" si="1"/>
        <v>Kaia Lapp</v>
      </c>
      <c r="J185" t="str">
        <f>Lookup($A185, Students!$A$4:$A$1016,Students!$K$4:$K$1016)</f>
        <v>Issaquah</v>
      </c>
      <c r="K185" s="54" t="str">
        <f>Lookup($A185, Students!$A$4:$A$1016,Students!$H$4:$H1185)</f>
        <v>Active</v>
      </c>
      <c r="L185" s="54" t="str">
        <f>Lookup($A185, Students!$A$4:$A$1016,Students!$O$4:$O$1016)</f>
        <v>Child</v>
      </c>
      <c r="M185" s="117" t="str">
        <f>Lookup($A185, Students!$A$4:$A$1016,Students!$N$4:$N$1016)</f>
        <v>1D</v>
      </c>
      <c r="N185" t="str">
        <f>Lookup($A185, Students!$A$4:$A$1016,Students!$M$4:$M$1016)</f>
        <v>3S</v>
      </c>
      <c r="O185" s="71">
        <f>Lookup($A185, Students!$A$4:$A$1016,Students!$P$4:$P$1016)</f>
        <v>39800</v>
      </c>
      <c r="P185" s="72">
        <f t="shared" si="2"/>
        <v>42917</v>
      </c>
      <c r="Q185">
        <f>Lookup($A185, Students!$A$4:$A$1016,Students!$Q$4:$Q$1016)</f>
        <v>8</v>
      </c>
      <c r="V185" s="71">
        <f>Lookup($A185, Students!$A$4:$A$1016,Students!$G$4:$G$1016)</f>
        <v>42401</v>
      </c>
    </row>
    <row r="186" hidden="1">
      <c r="A186" s="36">
        <v>185.0</v>
      </c>
      <c r="B186" s="36" t="str">
        <f>LOOKUP($A186,Students!$A$4:$A$1016,Students!$C$4:$C$1016)</f>
        <v>Grace</v>
      </c>
      <c r="C186" s="36" t="str">
        <f>LOOKUP($A186,Students!$A$4:$A$1016,Students!$D$4:$D$1016)</f>
        <v/>
      </c>
      <c r="D186" s="36" t="str">
        <f>LOOKUP($A186,Students!$A$4:$A$1016,Students!$E$4:$E$1016)</f>
        <v>Leinweber</v>
      </c>
      <c r="E186" s="36" t="str">
        <f>LOOKUP($A186,Students!$A$4:$A1186,Students!$F$4:$F$1016)</f>
        <v/>
      </c>
      <c r="F186" s="148" t="str">
        <f>Lookup($A186, Students!$A$4:$A$1016,Students!$X$4:$X$1016)</f>
        <v/>
      </c>
      <c r="G186" s="148" t="str">
        <f>Lookup($A186, Students!$A$4:$A$1016,Students!$Z$4:$Z$1016)</f>
        <v/>
      </c>
      <c r="H186" s="49"/>
      <c r="I186" t="str">
        <f t="shared" si="1"/>
        <v>Grace Leinweber</v>
      </c>
      <c r="J186" t="str">
        <f>Lookup($A186, Students!$A$4:$A$1016,Students!$K$4:$K$1016)</f>
        <v>Issaquah</v>
      </c>
      <c r="K186" s="54" t="str">
        <f>Lookup($A186, Students!$A$4:$A$1016,Students!$H$4:$H1186)</f>
        <v>Inactive</v>
      </c>
      <c r="L186" s="54" t="str">
        <f>Lookup($A186, Students!$A$4:$A$1016,Students!$O$4:$O$1016)</f>
        <v>Child</v>
      </c>
      <c r="M186" s="117" t="str">
        <f>Lookup($A186, Students!$A$4:$A$1016,Students!$N$4:$N$1016)</f>
        <v>1D</v>
      </c>
      <c r="N186" s="101" t="str">
        <f>Lookup($A186, Students!$A$4:$A$1016,Students!$M$4:$M$1016)</f>
        <v>2S</v>
      </c>
      <c r="O186" s="71">
        <f>Lookup($A186, Students!$A$4:$A$1016,Students!$P$4:$P$1016)</f>
        <v>39931</v>
      </c>
      <c r="P186" s="72">
        <f t="shared" si="2"/>
        <v>42917</v>
      </c>
      <c r="Q186">
        <f>Lookup($A186, Students!$A$4:$A$1016,Students!$Q$4:$Q$1016)</f>
        <v>8</v>
      </c>
      <c r="V186" s="71">
        <f>Lookup($A186, Students!$A$4:$A$1016,Students!$G$4:$G$1016)</f>
        <v>42278</v>
      </c>
    </row>
    <row r="187" hidden="1">
      <c r="A187" s="36">
        <v>186.0</v>
      </c>
      <c r="B187" s="36" t="str">
        <f>LOOKUP($A187,Students!$A$4:$A$1016,Students!$C$4:$C$1016)</f>
        <v>Aiden</v>
      </c>
      <c r="C187" s="36" t="str">
        <f>LOOKUP($A187,Students!$A$4:$A$1016,Students!$D$4:$D$1016)</f>
        <v/>
      </c>
      <c r="D187" s="36" t="str">
        <f>LOOKUP($A187,Students!$A$4:$A$1016,Students!$E$4:$E$1016)</f>
        <v>Leask</v>
      </c>
      <c r="E187" s="36" t="str">
        <f>LOOKUP($A187,Students!$A$4:$A1187,Students!$F$4:$F$1016)</f>
        <v/>
      </c>
      <c r="F187" s="148" t="str">
        <f>Lookup($A187, Students!$A$4:$A$1016,Students!$X$4:$X$1016)</f>
        <v/>
      </c>
      <c r="G187" s="148" t="str">
        <f>Lookup($A187, Students!$A$4:$A$1016,Students!$Z$4:$Z$1016)</f>
        <v/>
      </c>
      <c r="H187" s="49"/>
      <c r="I187" t="str">
        <f t="shared" si="1"/>
        <v>Aiden Leask</v>
      </c>
      <c r="J187" t="str">
        <f>Lookup($A187, Students!$A$4:$A$1016,Students!$K$4:$K$1016)</f>
        <v>Issaquah</v>
      </c>
      <c r="K187" s="54" t="str">
        <f>Lookup($A187, Students!$A$4:$A$1016,Students!$H$4:$H1187)</f>
        <v>Dropped</v>
      </c>
      <c r="L187" s="54" t="str">
        <f>Lookup($A187, Students!$A$4:$A$1016,Students!$O$4:$O$1016)</f>
        <v>Child</v>
      </c>
      <c r="M187" s="117" t="str">
        <f>Lookup($A187, Students!$A$4:$A$1016,Students!$N$4:$N$1016)</f>
        <v>1D</v>
      </c>
      <c r="N187" s="101" t="str">
        <f>Lookup($A187, Students!$A$4:$A$1016,Students!$M$4:$M$1016)</f>
        <v>1S</v>
      </c>
      <c r="O187" s="71">
        <f>Lookup($A187, Students!$A$4:$A$1016,Students!$P$4:$P$1016)</f>
        <v>39266</v>
      </c>
      <c r="P187" s="72">
        <f t="shared" si="2"/>
        <v>42917</v>
      </c>
      <c r="Q187">
        <f>Lookup($A187, Students!$A$4:$A$1016,Students!$Q$4:$Q$1016)</f>
        <v>9</v>
      </c>
      <c r="V187" s="71">
        <f>Lookup($A187, Students!$A$4:$A$1016,Students!$G$4:$G$1016)</f>
        <v>42401</v>
      </c>
    </row>
    <row r="188" hidden="1">
      <c r="A188" s="36">
        <v>187.0</v>
      </c>
      <c r="B188" s="36" t="str">
        <f>LOOKUP($A188,Students!$A$4:$A$1016,Students!$C$4:$C$1016)</f>
        <v>Riley</v>
      </c>
      <c r="C188" s="36" t="str">
        <f>LOOKUP($A188,Students!$A$4:$A$1016,Students!$D$4:$D$1016)</f>
        <v/>
      </c>
      <c r="D188" s="36" t="str">
        <f>LOOKUP($A188,Students!$A$4:$A$1016,Students!$E$4:$E$1016)</f>
        <v>Marshall</v>
      </c>
      <c r="E188" s="36" t="str">
        <f>LOOKUP($A188,Students!$A$4:$A1188,Students!$F$4:$F$1016)</f>
        <v/>
      </c>
      <c r="F188" s="148" t="str">
        <f>Lookup($A188, Students!$A$4:$A$1016,Students!$X$4:$X$1016)</f>
        <v/>
      </c>
      <c r="G188" s="148" t="str">
        <f>Lookup($A188, Students!$A$4:$A$1016,Students!$Z$4:$Z$1016)</f>
        <v/>
      </c>
      <c r="H188" s="49"/>
      <c r="I188" t="str">
        <f t="shared" si="1"/>
        <v>Riley Marshall</v>
      </c>
      <c r="J188" t="str">
        <f>Lookup($A188, Students!$A$4:$A$1016,Students!$K$4:$K$1016)</f>
        <v>Issaquah</v>
      </c>
      <c r="K188" s="54" t="str">
        <f>Lookup($A188, Students!$A$4:$A$1016,Students!$H$4:$H1188)</f>
        <v>Inactive</v>
      </c>
      <c r="L188" s="54" t="str">
        <f>Lookup($A188, Students!$A$4:$A$1016,Students!$O$4:$O$1016)</f>
        <v>Junior</v>
      </c>
      <c r="M188" s="117" t="str">
        <f>Lookup($A188, Students!$A$4:$A$1016,Students!$N$4:$N$1016)</f>
        <v>1D</v>
      </c>
      <c r="N188" t="str">
        <f>Lookup($A188, Students!$A$4:$A$1016,Students!$M$4:$M$1016)</f>
        <v>WB</v>
      </c>
      <c r="O188" s="71">
        <f>Lookup($A188, Students!$A$4:$A$1016,Students!$P$4:$P$1016)</f>
        <v>37972</v>
      </c>
      <c r="P188" s="72">
        <f t="shared" si="2"/>
        <v>42917</v>
      </c>
      <c r="Q188">
        <f>Lookup($A188, Students!$A$4:$A$1016,Students!$Q$4:$Q$1016)</f>
        <v>13</v>
      </c>
      <c r="V188" s="71">
        <f>Lookup($A188, Students!$A$4:$A$1016,Students!$G$4:$G$1016)</f>
        <v>42475</v>
      </c>
    </row>
    <row r="189" hidden="1">
      <c r="A189" s="36">
        <v>188.0</v>
      </c>
      <c r="B189" s="36" t="str">
        <f>LOOKUP($A189,Students!$A$4:$A$1016,Students!$C$4:$C$1016)</f>
        <v>Connor</v>
      </c>
      <c r="C189" s="36" t="str">
        <f>LOOKUP($A189,Students!$A$4:$A$1016,Students!$D$4:$D$1016)</f>
        <v/>
      </c>
      <c r="D189" s="36" t="str">
        <f>LOOKUP($A189,Students!$A$4:$A$1016,Students!$E$4:$E$1016)</f>
        <v>Martin</v>
      </c>
      <c r="E189" s="36" t="str">
        <f>LOOKUP($A189,Students!$A$4:$A1189,Students!$F$4:$F$1016)</f>
        <v/>
      </c>
      <c r="F189" s="148" t="str">
        <f>Lookup($A189, Students!$A$4:$A$1016,Students!$X$4:$X$1016)</f>
        <v/>
      </c>
      <c r="G189" s="148" t="str">
        <f>Lookup($A189, Students!$A$4:$A$1016,Students!$Z$4:$Z$1016)</f>
        <v/>
      </c>
      <c r="H189" s="49"/>
      <c r="I189" t="str">
        <f t="shared" si="1"/>
        <v>Connor Martin</v>
      </c>
      <c r="J189" t="str">
        <f>Lookup($A189, Students!$A$4:$A$1016,Students!$K$4:$K$1016)</f>
        <v>Issaquah</v>
      </c>
      <c r="K189" s="54" t="str">
        <f>Lookup($A189, Students!$A$4:$A$1016,Students!$H$4:$H1189)</f>
        <v>Active</v>
      </c>
      <c r="L189" s="54" t="str">
        <f>Lookup($A189, Students!$A$4:$A$1016,Students!$O$4:$O$1016)</f>
        <v>Child</v>
      </c>
      <c r="M189" s="117" t="str">
        <f>Lookup($A189, Students!$A$4:$A$1016,Students!$N$4:$N$1016)</f>
        <v>1D</v>
      </c>
      <c r="N189" t="str">
        <f>Lookup($A189, Students!$A$4:$A$1016,Students!$M$4:$M$1016)</f>
        <v>2S</v>
      </c>
      <c r="O189" s="71">
        <f>Lookup($A189, Students!$A$4:$A$1016,Students!$P$4:$P$1016)</f>
        <v>39347</v>
      </c>
      <c r="P189" s="72">
        <f t="shared" si="2"/>
        <v>42917</v>
      </c>
      <c r="Q189">
        <f>Lookup($A189, Students!$A$4:$A$1016,Students!$Q$4:$Q$1016)</f>
        <v>9</v>
      </c>
      <c r="V189" s="71">
        <f>Lookup($A189, Students!$A$4:$A$1016,Students!$G$4:$G$1016)</f>
        <v>42461</v>
      </c>
    </row>
    <row r="190" hidden="1">
      <c r="A190" s="36">
        <v>189.0</v>
      </c>
      <c r="B190" s="36" t="str">
        <f>LOOKUP($A190,Students!$A$4:$A$1016,Students!$C$4:$C$1016)</f>
        <v>Ormiston</v>
      </c>
      <c r="C190" s="36" t="str">
        <f>LOOKUP($A190,Students!$A$4:$A$1016,Students!$D$4:$D$1016)</f>
        <v/>
      </c>
      <c r="D190" s="36" t="str">
        <f>LOOKUP($A190,Students!$A$4:$A$1016,Students!$E$4:$E$1016)</f>
        <v>Blaze</v>
      </c>
      <c r="E190" s="36" t="str">
        <f>LOOKUP($A190,Students!$A$4:$A1190,Students!$F$4:$F$1016)</f>
        <v/>
      </c>
      <c r="F190" s="148" t="str">
        <f>Lookup($A190, Students!$A$4:$A$1016,Students!$X$4:$X$1016)</f>
        <v/>
      </c>
      <c r="G190" s="148" t="str">
        <f>Lookup($A190, Students!$A$4:$A$1016,Students!$Z$4:$Z$1016)</f>
        <v/>
      </c>
      <c r="H190" s="49"/>
      <c r="I190" t="str">
        <f t="shared" si="1"/>
        <v>Ormiston Blaze</v>
      </c>
      <c r="J190" t="str">
        <f>Lookup($A190, Students!$A$4:$A$1016,Students!$K$4:$K$1016)</f>
        <v>Issaquah</v>
      </c>
      <c r="K190" s="54" t="str">
        <f>Lookup($A190, Students!$A$4:$A$1016,Students!$H$4:$H1190)</f>
        <v>Dropped</v>
      </c>
      <c r="L190" s="54" t="str">
        <f>Lookup($A190, Students!$A$4:$A$1016,Students!$O$4:$O$1016)</f>
        <v>Child</v>
      </c>
      <c r="M190" s="117" t="str">
        <f>Lookup($A190, Students!$A$4:$A$1016,Students!$N$4:$N$1016)</f>
        <v>1D</v>
      </c>
      <c r="N190" s="101" t="str">
        <f>Lookup($A190, Students!$A$4:$A$1016,Students!$M$4:$M$1016)</f>
        <v>WB</v>
      </c>
      <c r="O190" s="71">
        <f>Lookup($A190, Students!$A$4:$A$1016,Students!$P$4:$P$1016)</f>
        <v>39655</v>
      </c>
      <c r="P190" s="72">
        <f t="shared" si="2"/>
        <v>42917</v>
      </c>
      <c r="Q190">
        <f>Lookup($A190, Students!$A$4:$A$1016,Students!$Q$4:$Q$1016)</f>
        <v>8</v>
      </c>
      <c r="V190" s="71">
        <f>Lookup($A190, Students!$A$4:$A$1016,Students!$G$4:$G$1016)</f>
        <v>42475</v>
      </c>
    </row>
    <row r="191" hidden="1">
      <c r="A191" s="36">
        <v>190.0</v>
      </c>
      <c r="B191" s="36" t="str">
        <f>LOOKUP($A191,Students!$A$4:$A$1016,Students!$C$4:$C$1016)</f>
        <v>Imtiaz</v>
      </c>
      <c r="C191" s="36" t="str">
        <f>LOOKUP($A191,Students!$A$4:$A$1016,Students!$D$4:$D$1016)</f>
        <v/>
      </c>
      <c r="D191" s="36" t="str">
        <f>LOOKUP($A191,Students!$A$4:$A$1016,Students!$E$4:$E$1016)</f>
        <v>Qureshi</v>
      </c>
      <c r="E191" s="36" t="str">
        <f>LOOKUP($A191,Students!$A$4:$A1191,Students!$F$4:$F$1016)</f>
        <v/>
      </c>
      <c r="F191" s="148" t="str">
        <f>Lookup($A191, Students!$A$4:$A$1016,Students!$X$4:$X$1016)</f>
        <v/>
      </c>
      <c r="G191" s="148" t="str">
        <f>Lookup($A191, Students!$A$4:$A$1016,Students!$Z$4:$Z$1016)</f>
        <v/>
      </c>
      <c r="H191" s="49"/>
      <c r="I191" t="str">
        <f t="shared" si="1"/>
        <v>Imtiaz Qureshi</v>
      </c>
      <c r="J191" t="str">
        <f>Lookup($A191, Students!$A$4:$A$1016,Students!$K$4:$K$1016)</f>
        <v>Issaquah</v>
      </c>
      <c r="K191" s="54" t="str">
        <f>Lookup($A191, Students!$A$4:$A$1016,Students!$H$4:$H1191)</f>
        <v>Inactive</v>
      </c>
      <c r="L191" s="54" t="str">
        <f>Lookup($A191, Students!$A$4:$A$1016,Students!$O$4:$O$1016)</f>
        <v>Adult</v>
      </c>
      <c r="M191" s="117" t="str">
        <f>Lookup($A191, Students!$A$4:$A$1016,Students!$N$4:$N$1016)</f>
        <v>1D</v>
      </c>
      <c r="N191" s="101" t="str">
        <f>Lookup($A191, Students!$A$4:$A$1016,Students!$M$4:$M$1016)</f>
        <v>WB</v>
      </c>
      <c r="O191" s="71">
        <f>Lookup($A191, Students!$A$4:$A$1016,Students!$P$4:$P$1016)</f>
        <v>29891</v>
      </c>
      <c r="P191" s="72">
        <f t="shared" si="2"/>
        <v>42917</v>
      </c>
      <c r="Q191">
        <f>Lookup($A191, Students!$A$4:$A$1016,Students!$Q$4:$Q$1016)</f>
        <v>35</v>
      </c>
      <c r="V191" s="71">
        <f>Lookup($A191, Students!$A$4:$A$1016,Students!$G$4:$G$1016)</f>
        <v>42461</v>
      </c>
    </row>
    <row r="192" hidden="1">
      <c r="A192" s="36">
        <v>191.0</v>
      </c>
      <c r="B192" s="36" t="str">
        <f>LOOKUP($A192,Students!$A$4:$A$1016,Students!$C$4:$C$1016)</f>
        <v>Andrew</v>
      </c>
      <c r="C192" s="36" t="str">
        <f>LOOKUP($A192,Students!$A$4:$A$1016,Students!$D$4:$D$1016)</f>
        <v/>
      </c>
      <c r="D192" s="36" t="str">
        <f>LOOKUP($A192,Students!$A$4:$A$1016,Students!$E$4:$E$1016)</f>
        <v>Steffin</v>
      </c>
      <c r="E192" s="36" t="str">
        <f>LOOKUP($A192,Students!$A$4:$A1192,Students!$F$4:$F$1016)</f>
        <v/>
      </c>
      <c r="F192" s="148" t="str">
        <f>Lookup($A192, Students!$A$4:$A$1016,Students!$X$4:$X$1016)</f>
        <v/>
      </c>
      <c r="G192" s="148" t="str">
        <f>Lookup($A192, Students!$A$4:$A$1016,Students!$Z$4:$Z$1016)</f>
        <v/>
      </c>
      <c r="H192" s="49"/>
      <c r="I192" t="str">
        <f t="shared" si="1"/>
        <v>Andrew Steffin</v>
      </c>
      <c r="J192" t="str">
        <f>Lookup($A192, Students!$A$4:$A$1016,Students!$K$4:$K$1016)</f>
        <v>Issaquah</v>
      </c>
      <c r="K192" s="54" t="str">
        <f>Lookup($A192, Students!$A$4:$A$1016,Students!$H$4:$H1192)</f>
        <v>Active</v>
      </c>
      <c r="L192" s="54" t="str">
        <f>Lookup($A192, Students!$A$4:$A$1016,Students!$O$4:$O$1016)</f>
        <v>Child</v>
      </c>
      <c r="M192" s="117" t="str">
        <f>Lookup($A192, Students!$A$4:$A$1016,Students!$N$4:$N$1016)</f>
        <v>1D</v>
      </c>
      <c r="N192" t="str">
        <f>Lookup($A192, Students!$A$4:$A$1016,Students!$M$4:$M$1016)</f>
        <v>1S</v>
      </c>
      <c r="O192" s="71">
        <f>Lookup($A192, Students!$A$4:$A$1016,Students!$P$4:$P$1016)</f>
        <v>39437</v>
      </c>
      <c r="P192" s="72">
        <f t="shared" si="2"/>
        <v>42917</v>
      </c>
      <c r="Q192">
        <f>Lookup($A192, Students!$A$4:$A$1016,Students!$Q$4:$Q$1016)</f>
        <v>9</v>
      </c>
      <c r="V192" s="71">
        <f>Lookup($A192, Students!$A$4:$A$1016,Students!$G$4:$G$1016)</f>
        <v>42475</v>
      </c>
    </row>
    <row r="193" hidden="1">
      <c r="A193" s="36">
        <v>192.0</v>
      </c>
      <c r="B193" s="36" t="str">
        <f>LOOKUP($A193,Students!$A$4:$A$1016,Students!$C$4:$C$1016)</f>
        <v>Gavin</v>
      </c>
      <c r="C193" s="36" t="str">
        <f>LOOKUP($A193,Students!$A$4:$A$1016,Students!$D$4:$D$1016)</f>
        <v/>
      </c>
      <c r="D193" s="36" t="str">
        <f>LOOKUP($A193,Students!$A$4:$A$1016,Students!$E$4:$E$1016)</f>
        <v>Steffin</v>
      </c>
      <c r="E193" s="36" t="str">
        <f>LOOKUP($A193,Students!$A$4:$A1193,Students!$F$4:$F$1016)</f>
        <v/>
      </c>
      <c r="F193" s="148" t="str">
        <f>Lookup($A193, Students!$A$4:$A$1016,Students!$X$4:$X$1016)</f>
        <v/>
      </c>
      <c r="G193" s="148" t="str">
        <f>Lookup($A193, Students!$A$4:$A$1016,Students!$Z$4:$Z$1016)</f>
        <v/>
      </c>
      <c r="H193" s="49"/>
      <c r="I193" t="str">
        <f t="shared" si="1"/>
        <v>Gavin Steffin</v>
      </c>
      <c r="J193" t="str">
        <f>Lookup($A193, Students!$A$4:$A$1016,Students!$K$4:$K$1016)</f>
        <v>Issaquah</v>
      </c>
      <c r="K193" s="54" t="str">
        <f>Lookup($A193, Students!$A$4:$A$1016,Students!$H$4:$H1193)</f>
        <v>Active</v>
      </c>
      <c r="L193" s="54" t="str">
        <f>Lookup($A193, Students!$A$4:$A$1016,Students!$O$4:$O$1016)</f>
        <v>Child</v>
      </c>
      <c r="M193" s="117" t="str">
        <f>Lookup($A193, Students!$A$4:$A$1016,Students!$N$4:$N$1016)</f>
        <v>1D</v>
      </c>
      <c r="N193" t="str">
        <f>Lookup($A193, Students!$A$4:$A$1016,Students!$M$4:$M$1016)</f>
        <v>1S</v>
      </c>
      <c r="O193" s="71">
        <f>Lookup($A193, Students!$A$4:$A$1016,Students!$P$4:$P$1016)</f>
        <v>40433</v>
      </c>
      <c r="P193" s="72">
        <f t="shared" si="2"/>
        <v>42917</v>
      </c>
      <c r="Q193">
        <f>Lookup($A193, Students!$A$4:$A$1016,Students!$Q$4:$Q$1016)</f>
        <v>6</v>
      </c>
      <c r="V193" s="71">
        <f>Lookup($A193, Students!$A$4:$A$1016,Students!$G$4:$G$1016)</f>
        <v>42475</v>
      </c>
    </row>
    <row r="194" hidden="1">
      <c r="A194" s="36">
        <v>193.0</v>
      </c>
      <c r="B194" s="36" t="str">
        <f>LOOKUP($A194,Students!$A$4:$A$1016,Students!$C$4:$C$1016)</f>
        <v>Aadya</v>
      </c>
      <c r="C194" s="36" t="str">
        <f>LOOKUP($A194,Students!$A$4:$A$1016,Students!$D$4:$D$1016)</f>
        <v/>
      </c>
      <c r="D194" s="36" t="str">
        <f>LOOKUP($A194,Students!$A$4:$A$1016,Students!$E$4:$E$1016)</f>
        <v>Sundaram</v>
      </c>
      <c r="E194" s="36" t="str">
        <f>LOOKUP($A194,Students!$A$4:$A1194,Students!$F$4:$F$1016)</f>
        <v/>
      </c>
      <c r="F194" s="148" t="str">
        <f>Lookup($A194, Students!$A$4:$A$1016,Students!$X$4:$X$1016)</f>
        <v/>
      </c>
      <c r="G194" s="148" t="str">
        <f>Lookup($A194, Students!$A$4:$A$1016,Students!$Z$4:$Z$1016)</f>
        <v/>
      </c>
      <c r="H194" s="49"/>
      <c r="I194" t="str">
        <f t="shared" si="1"/>
        <v>Aadya Sundaram</v>
      </c>
      <c r="J194" t="str">
        <f>Lookup($A194, Students!$A$4:$A$1016,Students!$K$4:$K$1016)</f>
        <v>Issaquah</v>
      </c>
      <c r="K194" s="54" t="str">
        <f>Lookup($A194, Students!$A$4:$A$1016,Students!$H$4:$H1194)</f>
        <v>Dropped</v>
      </c>
      <c r="L194" s="54" t="str">
        <f>Lookup($A194, Students!$A$4:$A$1016,Students!$O$4:$O$1016)</f>
        <v>Child</v>
      </c>
      <c r="M194" s="117" t="str">
        <f>Lookup($A194, Students!$A$4:$A$1016,Students!$N$4:$N$1016)</f>
        <v>1D</v>
      </c>
      <c r="N194" s="101" t="str">
        <f>Lookup($A194, Students!$A$4:$A$1016,Students!$M$4:$M$1016)</f>
        <v>WB</v>
      </c>
      <c r="O194" s="71">
        <f>Lookup($A194, Students!$A$4:$A$1016,Students!$P$4:$P$1016)</f>
        <v>40781</v>
      </c>
      <c r="P194" s="72">
        <f t="shared" si="2"/>
        <v>42917</v>
      </c>
      <c r="Q194">
        <f>Lookup($A194, Students!$A$4:$A$1016,Students!$Q$4:$Q$1016)</f>
        <v>5</v>
      </c>
      <c r="V194" s="71">
        <f>Lookup($A194, Students!$A$4:$A$1016,Students!$G$4:$G$1016)</f>
        <v>42401</v>
      </c>
    </row>
    <row r="195" hidden="1">
      <c r="A195" s="36">
        <v>194.0</v>
      </c>
      <c r="B195" s="36" t="str">
        <f>LOOKUP($A195,Students!$A$4:$A$1016,Students!$C$4:$C$1016)</f>
        <v>Anwita</v>
      </c>
      <c r="C195" s="36" t="str">
        <f>LOOKUP($A195,Students!$A$4:$A$1016,Students!$D$4:$D$1016)</f>
        <v/>
      </c>
      <c r="D195" s="36" t="str">
        <f>LOOKUP($A195,Students!$A$4:$A$1016,Students!$E$4:$E$1016)</f>
        <v>Sundaram</v>
      </c>
      <c r="E195" s="36" t="str">
        <f>LOOKUP($A195,Students!$A$4:$A1195,Students!$F$4:$F$1016)</f>
        <v/>
      </c>
      <c r="F195" s="148" t="str">
        <f>Lookup($A195, Students!$A$4:$A$1016,Students!$X$4:$X$1016)</f>
        <v/>
      </c>
      <c r="G195" s="148" t="str">
        <f>Lookup($A195, Students!$A$4:$A$1016,Students!$Z$4:$Z$1016)</f>
        <v/>
      </c>
      <c r="H195" s="49"/>
      <c r="I195" t="str">
        <f t="shared" si="1"/>
        <v>Anwita Sundaram</v>
      </c>
      <c r="J195" t="str">
        <f>Lookup($A195, Students!$A$4:$A$1016,Students!$K$4:$K$1016)</f>
        <v>Issaquah</v>
      </c>
      <c r="K195" s="54" t="str">
        <f>Lookup($A195, Students!$A$4:$A$1016,Students!$H$4:$H1195)</f>
        <v>Dropped</v>
      </c>
      <c r="L195" s="54" t="str">
        <f>Lookup($A195, Students!$A$4:$A$1016,Students!$O$4:$O$1016)</f>
        <v>Child</v>
      </c>
      <c r="M195" s="117" t="str">
        <f>Lookup($A195, Students!$A$4:$A$1016,Students!$N$4:$N$1016)</f>
        <v>1D</v>
      </c>
      <c r="N195" s="101" t="str">
        <f>Lookup($A195, Students!$A$4:$A$1016,Students!$M$4:$M$1016)</f>
        <v>1S</v>
      </c>
      <c r="O195" s="71">
        <f>Lookup($A195, Students!$A$4:$A$1016,Students!$P$4:$P$1016)</f>
        <v>39141</v>
      </c>
      <c r="P195" s="72">
        <f t="shared" si="2"/>
        <v>42917</v>
      </c>
      <c r="Q195">
        <f>Lookup($A195, Students!$A$4:$A$1016,Students!$Q$4:$Q$1016)</f>
        <v>10</v>
      </c>
      <c r="V195" s="71">
        <f>Lookup($A195, Students!$A$4:$A$1016,Students!$G$4:$G$1016)</f>
        <v>42401</v>
      </c>
    </row>
    <row r="196" hidden="1">
      <c r="A196" s="36">
        <v>195.0</v>
      </c>
      <c r="B196" s="36" t="str">
        <f>LOOKUP($A196,Students!$A$4:$A$1016,Students!$C$4:$C$1016)</f>
        <v>Maria</v>
      </c>
      <c r="C196" s="36" t="str">
        <f>LOOKUP($A196,Students!$A$4:$A$1016,Students!$D$4:$D$1016)</f>
        <v/>
      </c>
      <c r="D196" s="36" t="str">
        <f>LOOKUP($A196,Students!$A$4:$A$1016,Students!$E$4:$E$1016)</f>
        <v>Vishwanath</v>
      </c>
      <c r="E196" s="36" t="str">
        <f>LOOKUP($A196,Students!$A$4:$A1196,Students!$F$4:$F$1016)</f>
        <v/>
      </c>
      <c r="F196" s="148" t="str">
        <f>Lookup($A196, Students!$A$4:$A$1016,Students!$X$4:$X$1016)</f>
        <v/>
      </c>
      <c r="G196" s="148" t="str">
        <f>Lookup($A196, Students!$A$4:$A$1016,Students!$Z$4:$Z$1016)</f>
        <v/>
      </c>
      <c r="H196" s="49"/>
      <c r="I196" t="str">
        <f t="shared" si="1"/>
        <v>Maria Vishwanath</v>
      </c>
      <c r="J196" t="str">
        <f>Lookup($A196, Students!$A$4:$A$1016,Students!$K$4:$K$1016)</f>
        <v>Issaquah</v>
      </c>
      <c r="K196" s="54" t="str">
        <f>Lookup($A196, Students!$A$4:$A$1016,Students!$H$4:$H1196)</f>
        <v>Active</v>
      </c>
      <c r="L196" s="54" t="str">
        <f>Lookup($A196, Students!$A$4:$A$1016,Students!$O$4:$O$1016)</f>
        <v>Child</v>
      </c>
      <c r="M196" s="117" t="str">
        <f>Lookup($A196, Students!$A$4:$A$1016,Students!$N$4:$N$1016)</f>
        <v>1D</v>
      </c>
      <c r="N196" s="101" t="str">
        <f>Lookup($A196, Students!$A$4:$A$1016,Students!$M$4:$M$1016)</f>
        <v>1S</v>
      </c>
      <c r="O196" s="71">
        <f>Lookup($A196, Students!$A$4:$A$1016,Students!$P$4:$P$1016)</f>
        <v>40044</v>
      </c>
      <c r="P196" s="72">
        <f t="shared" si="2"/>
        <v>42917</v>
      </c>
      <c r="Q196">
        <f>Lookup($A196, Students!$A$4:$A$1016,Students!$Q$4:$Q$1016)</f>
        <v>7</v>
      </c>
      <c r="V196" s="71">
        <f>Lookup($A196, Students!$A$4:$A$1016,Students!$G$4:$G$1016)</f>
        <v>42384</v>
      </c>
    </row>
    <row r="197" hidden="1">
      <c r="A197" s="36">
        <v>196.0</v>
      </c>
      <c r="B197" s="36" t="str">
        <f>LOOKUP($A197,Students!$A$4:$A$1016,Students!$C$4:$C$1016)</f>
        <v>Isaac</v>
      </c>
      <c r="C197" s="36" t="str">
        <f>LOOKUP($A197,Students!$A$4:$A$1016,Students!$D$4:$D$1016)</f>
        <v/>
      </c>
      <c r="D197" s="36" t="str">
        <f>LOOKUP($A197,Students!$A$4:$A$1016,Students!$E$4:$E$1016)</f>
        <v>Zhou</v>
      </c>
      <c r="E197" s="36" t="str">
        <f>LOOKUP($A197,Students!$A$4:$A1197,Students!$F$4:$F$1016)</f>
        <v/>
      </c>
      <c r="F197" s="148" t="str">
        <f>Lookup($A197, Students!$A$4:$A$1016,Students!$X$4:$X$1016)</f>
        <v/>
      </c>
      <c r="G197" s="148" t="str">
        <f>Lookup($A197, Students!$A$4:$A$1016,Students!$Z$4:$Z$1016)</f>
        <v/>
      </c>
      <c r="H197" s="49"/>
      <c r="I197" t="str">
        <f t="shared" si="1"/>
        <v>Isaac Zhou</v>
      </c>
      <c r="J197" t="str">
        <f>Lookup($A197, Students!$A$4:$A$1016,Students!$K$4:$K$1016)</f>
        <v>Issaquah</v>
      </c>
      <c r="K197" s="54" t="str">
        <f>Lookup($A197, Students!$A$4:$A$1016,Students!$H$4:$H1197)</f>
        <v>Active</v>
      </c>
      <c r="L197" s="54" t="str">
        <f>Lookup($A197, Students!$A$4:$A$1016,Students!$O$4:$O$1016)</f>
        <v>Child</v>
      </c>
      <c r="M197" s="117" t="str">
        <f>Lookup($A197, Students!$A$4:$A$1016,Students!$N$4:$N$1016)</f>
        <v>1D</v>
      </c>
      <c r="N197" t="str">
        <f>Lookup($A197, Students!$A$4:$A$1016,Students!$M$4:$M$1016)</f>
        <v>2S</v>
      </c>
      <c r="O197" s="71">
        <f>Lookup($A197, Students!$A$4:$A$1016,Students!$P$4:$P$1016)</f>
        <v>38043</v>
      </c>
      <c r="P197" s="72">
        <f t="shared" si="2"/>
        <v>42917</v>
      </c>
      <c r="Q197">
        <f>Lookup($A197, Students!$A$4:$A$1016,Students!$Q$4:$Q$1016)</f>
        <v>13</v>
      </c>
      <c r="V197" s="71">
        <f>Lookup($A197, Students!$A$4:$A$1016,Students!$G$4:$G$1016)</f>
        <v>42064</v>
      </c>
    </row>
    <row r="198" hidden="1">
      <c r="A198" s="36">
        <v>197.0</v>
      </c>
      <c r="B198" s="36" t="str">
        <f>LOOKUP($A198,Students!$A$4:$A$1016,Students!$C$4:$C$1016)</f>
        <v>Jashawn</v>
      </c>
      <c r="C198" s="36" t="str">
        <f>LOOKUP($A198,Students!$A$4:$A$1016,Students!$D$4:$D$1016)</f>
        <v/>
      </c>
      <c r="D198" s="36" t="str">
        <f>LOOKUP($A198,Students!$A$4:$A$1016,Students!$E$4:$E$1016)</f>
        <v>Coleman</v>
      </c>
      <c r="E198" s="36" t="str">
        <f>LOOKUP($A198,Students!$A$4:$A1198,Students!$F$4:$F$1016)</f>
        <v/>
      </c>
      <c r="F198" s="148" t="str">
        <f>Lookup($A198, Students!$A$4:$A$1016,Students!$X$4:$X$1016)</f>
        <v/>
      </c>
      <c r="G198" s="148" t="str">
        <f>Lookup($A198, Students!$A$4:$A$1016,Students!$Z$4:$Z$1016)</f>
        <v/>
      </c>
      <c r="H198" s="49"/>
      <c r="I198" t="str">
        <f t="shared" si="1"/>
        <v>Jashawn Coleman</v>
      </c>
      <c r="J198" t="str">
        <f>Lookup($A198, Students!$A$4:$A$1016,Students!$K$4:$K$1016)</f>
        <v>Kirkland</v>
      </c>
      <c r="K198" s="54" t="str">
        <f>Lookup($A198, Students!$A$4:$A$1016,Students!$H$4:$H1198)</f>
        <v>Dropped</v>
      </c>
      <c r="L198" s="54" t="str">
        <f>Lookup($A198, Students!$A$4:$A$1016,Students!$O$4:$O$1016)</f>
        <v>Junior</v>
      </c>
      <c r="M198" s="117" t="str">
        <f>Lookup($A198, Students!$A$4:$A$1016,Students!$N$4:$N$1016)</f>
        <v>1D</v>
      </c>
      <c r="N198" t="str">
        <f>Lookup($A198, Students!$A$4:$A$1016,Students!$M$4:$M$1016)</f>
        <v>WB</v>
      </c>
      <c r="O198" s="71">
        <f>Lookup($A198, Students!$A$4:$A$1016,Students!$P$4:$P$1016)</f>
        <v>40037</v>
      </c>
      <c r="P198" s="72">
        <f t="shared" si="2"/>
        <v>42917</v>
      </c>
      <c r="Q198">
        <f>Lookup($A198, Students!$A$4:$A$1016,Students!$Q$4:$Q$1016)</f>
        <v>7</v>
      </c>
      <c r="V198" s="71">
        <f>Lookup($A198, Students!$A$4:$A$1016,Students!$G$4:$G$1016)</f>
        <v>42499</v>
      </c>
    </row>
    <row r="199" hidden="1">
      <c r="A199" s="36">
        <v>198.0</v>
      </c>
      <c r="B199" s="36" t="str">
        <f>LOOKUP($A199,Students!$A$4:$A$1016,Students!$C$4:$C$1016)</f>
        <v>Sha'la</v>
      </c>
      <c r="C199" s="36" t="str">
        <f>LOOKUP($A199,Students!$A$4:$A$1016,Students!$D$4:$D$1016)</f>
        <v/>
      </c>
      <c r="D199" s="36" t="str">
        <f>LOOKUP($A199,Students!$A$4:$A$1016,Students!$E$4:$E$1016)</f>
        <v>Coleman</v>
      </c>
      <c r="E199" s="36" t="str">
        <f>LOOKUP($A199,Students!$A$4:$A1199,Students!$F$4:$F$1016)</f>
        <v/>
      </c>
      <c r="F199" s="148" t="str">
        <f>Lookup($A199, Students!$A$4:$A$1016,Students!$X$4:$X$1016)</f>
        <v/>
      </c>
      <c r="G199" s="148" t="str">
        <f>Lookup($A199, Students!$A$4:$A$1016,Students!$Z$4:$Z$1016)</f>
        <v/>
      </c>
      <c r="H199" s="49"/>
      <c r="I199" t="str">
        <f t="shared" si="1"/>
        <v>Sha'la Coleman</v>
      </c>
      <c r="J199" t="str">
        <f>Lookup($A199, Students!$A$4:$A$1016,Students!$K$4:$K$1016)</f>
        <v>Kirkland</v>
      </c>
      <c r="K199" s="54" t="str">
        <f>Lookup($A199, Students!$A$4:$A$1016,Students!$H$4:$H1199)</f>
        <v>Dropped</v>
      </c>
      <c r="L199" s="54" t="str">
        <f>Lookup($A199, Students!$A$4:$A$1016,Students!$O$4:$O$1016)</f>
        <v>Junior</v>
      </c>
      <c r="M199" s="117" t="str">
        <f>Lookup($A199, Students!$A$4:$A$1016,Students!$N$4:$N$1016)</f>
        <v>1D</v>
      </c>
      <c r="N199" t="str">
        <f>Lookup($A199, Students!$A$4:$A$1016,Students!$M$4:$M$1016)</f>
        <v>WB</v>
      </c>
      <c r="O199" s="71">
        <f>Lookup($A199, Students!$A$4:$A$1016,Students!$P$4:$P$1016)</f>
        <v>37480</v>
      </c>
      <c r="P199" s="72">
        <f t="shared" si="2"/>
        <v>42917</v>
      </c>
      <c r="Q199">
        <f>Lookup($A199, Students!$A$4:$A$1016,Students!$Q$4:$Q$1016)</f>
        <v>14</v>
      </c>
      <c r="V199" s="71">
        <f>Lookup($A199, Students!$A$4:$A$1016,Students!$G$4:$G$1016)</f>
        <v>42499</v>
      </c>
    </row>
    <row r="200" hidden="1">
      <c r="A200" s="36">
        <v>199.0</v>
      </c>
      <c r="B200" s="36" t="str">
        <f>LOOKUP($A200,Students!$A$4:$A$1016,Students!$C$4:$C$1016)</f>
        <v>Keiji</v>
      </c>
      <c r="C200" s="36" t="str">
        <f>LOOKUP($A200,Students!$A$4:$A$1016,Students!$D$4:$D$1016)</f>
        <v/>
      </c>
      <c r="D200" s="36" t="str">
        <f>LOOKUP($A200,Students!$A$4:$A$1016,Students!$E$4:$E$1016)</f>
        <v>Schack</v>
      </c>
      <c r="E200" s="36" t="str">
        <f>LOOKUP($A200,Students!$A$4:$A1200,Students!$F$4:$F$1016)</f>
        <v/>
      </c>
      <c r="F200" s="148">
        <f>Lookup($A200, Students!$A$4:$A$1016,Students!$X$4:$X$1016)</f>
        <v>42693</v>
      </c>
      <c r="G200" s="148" t="str">
        <f>Lookup($A200, Students!$A$4:$A$1016,Students!$Z$4:$Z$1016)</f>
        <v/>
      </c>
      <c r="H200" s="49"/>
      <c r="I200" t="str">
        <f t="shared" si="1"/>
        <v>Keiji Schack</v>
      </c>
      <c r="J200" t="str">
        <f>Lookup($A200, Students!$A$4:$A$1016,Students!$K$4:$K$1016)</f>
        <v>Kirkland</v>
      </c>
      <c r="K200" s="54" t="str">
        <f>Lookup($A200, Students!$A$4:$A$1016,Students!$H$4:$H1200)</f>
        <v>Dropped</v>
      </c>
      <c r="L200" s="54" t="str">
        <f>Lookup($A200, Students!$A$4:$A$1016,Students!$O$4:$O$1016)</f>
        <v>Child</v>
      </c>
      <c r="M200" s="117" t="str">
        <f>Lookup($A200, Students!$A$4:$A$1016,Students!$N$4:$N$1016)</f>
        <v>1D</v>
      </c>
      <c r="N200" t="str">
        <f>Lookup($A200, Students!$A$4:$A$1016,Students!$M$4:$M$1016)</f>
        <v>1S</v>
      </c>
      <c r="O200" s="71">
        <f>Lookup($A200, Students!$A$4:$A$1016,Students!$P$4:$P$1016)</f>
        <v>39977</v>
      </c>
      <c r="P200" s="72">
        <f t="shared" si="2"/>
        <v>42917</v>
      </c>
      <c r="Q200">
        <f>Lookup($A200, Students!$A$4:$A$1016,Students!$Q$4:$Q$1016)</f>
        <v>8</v>
      </c>
      <c r="V200" s="71">
        <f>Lookup($A200, Students!$A$4:$A$1016,Students!$G$4:$G$1016)</f>
        <v>42495</v>
      </c>
    </row>
    <row r="201" hidden="1">
      <c r="A201" s="36">
        <v>200.0</v>
      </c>
      <c r="B201" s="36" t="str">
        <f>LOOKUP($A201,Students!$A$4:$A$1016,Students!$C$4:$C$1016)</f>
        <v>Aadhya </v>
      </c>
      <c r="C201" s="36" t="str">
        <f>LOOKUP($A201,Students!$A$4:$A$1016,Students!$D$4:$D$1016)</f>
        <v/>
      </c>
      <c r="D201" s="36" t="str">
        <f>LOOKUP($A201,Students!$A$4:$A$1016,Students!$E$4:$E$1016)</f>
        <v>Srinivasan</v>
      </c>
      <c r="E201" s="36" t="str">
        <f>LOOKUP($A201,Students!$A$4:$A1201,Students!$F$4:$F$1016)</f>
        <v/>
      </c>
      <c r="F201" s="148" t="str">
        <f>Lookup($A201, Students!$A$4:$A$1016,Students!$X$4:$X$1016)</f>
        <v/>
      </c>
      <c r="G201" s="148" t="str">
        <f>Lookup($A201, Students!$A$4:$A$1016,Students!$Z$4:$Z$1016)</f>
        <v/>
      </c>
      <c r="H201" s="49"/>
      <c r="I201" t="str">
        <f t="shared" si="1"/>
        <v>Aadhya  Srinivasan</v>
      </c>
      <c r="J201" t="str">
        <f>Lookup($A201, Students!$A$4:$A$1016,Students!$K$4:$K$1016)</f>
        <v>Redmond</v>
      </c>
      <c r="K201" s="54" t="str">
        <f>Lookup($A201, Students!$A$4:$A$1016,Students!$H$4:$H1201)</f>
        <v>Dropped</v>
      </c>
      <c r="L201" s="54" t="str">
        <f>Lookup($A201, Students!$A$4:$A$1016,Students!$O$4:$O$1016)</f>
        <v>Junior</v>
      </c>
      <c r="M201" s="117" t="str">
        <f>Lookup($A201, Students!$A$4:$A$1016,Students!$N$4:$N$1016)</f>
        <v>1D</v>
      </c>
      <c r="N201" t="str">
        <f>Lookup($A201, Students!$A$4:$A$1016,Students!$M$4:$M$1016)</f>
        <v>WB</v>
      </c>
      <c r="O201" s="71">
        <f>Lookup($A201, Students!$A$4:$A$1016,Students!$P$4:$P$1016)</f>
        <v>40194</v>
      </c>
      <c r="P201" s="72">
        <f t="shared" si="2"/>
        <v>42917</v>
      </c>
      <c r="Q201">
        <f>Lookup($A201, Students!$A$4:$A$1016,Students!$Q$4:$Q$1016)</f>
        <v>7</v>
      </c>
      <c r="V201" s="71">
        <f>Lookup($A201, Students!$A$4:$A$1016,Students!$G$4:$G$1016)</f>
        <v>42494</v>
      </c>
    </row>
    <row r="202" hidden="1">
      <c r="A202" s="36">
        <v>201.0</v>
      </c>
      <c r="B202" s="36" t="str">
        <f>LOOKUP($A202,Students!$A$4:$A$1016,Students!$C$4:$C$1016)</f>
        <v>Skyler</v>
      </c>
      <c r="C202" s="36" t="str">
        <f>LOOKUP($A202,Students!$A$4:$A$1016,Students!$D$4:$D$1016)</f>
        <v/>
      </c>
      <c r="D202" s="36" t="str">
        <f>LOOKUP($A202,Students!$A$4:$A$1016,Students!$E$4:$E$1016)</f>
        <v>Thompson</v>
      </c>
      <c r="E202" s="36" t="str">
        <f>LOOKUP($A202,Students!$A$4:$A1202,Students!$F$4:$F$1016)</f>
        <v/>
      </c>
      <c r="F202" s="148" t="str">
        <f>Lookup($A202, Students!$A$4:$A$1016,Students!$X$4:$X$1016)</f>
        <v/>
      </c>
      <c r="G202" s="148" t="str">
        <f>Lookup($A202, Students!$A$4:$A$1016,Students!$Z$4:$Z$1016)</f>
        <v/>
      </c>
      <c r="H202" s="49"/>
      <c r="I202" t="str">
        <f t="shared" si="1"/>
        <v>Skyler Thompson</v>
      </c>
      <c r="J202" t="str">
        <f>Lookup($A202, Students!$A$4:$A$1016,Students!$K$4:$K$1016)</f>
        <v>Redmond</v>
      </c>
      <c r="K202" s="54" t="str">
        <f>Lookup($A202, Students!$A$4:$A$1016,Students!$H$4:$H1202)</f>
        <v>Inactive</v>
      </c>
      <c r="L202" s="54" t="str">
        <f>Lookup($A202, Students!$A$4:$A$1016,Students!$O$4:$O$1016)</f>
        <v>Adult</v>
      </c>
      <c r="M202" s="117" t="str">
        <f>Lookup($A202, Students!$A$4:$A$1016,Students!$N$4:$N$1016)</f>
        <v>1D</v>
      </c>
      <c r="N202" t="str">
        <f>Lookup($A202, Students!$A$4:$A$1016,Students!$M$4:$M$1016)</f>
        <v>WB</v>
      </c>
      <c r="O202" s="71">
        <f>Lookup($A202, Students!$A$4:$A$1016,Students!$P$4:$P$1016)</f>
        <v>33735</v>
      </c>
      <c r="P202" s="72">
        <f t="shared" si="2"/>
        <v>42917</v>
      </c>
      <c r="Q202">
        <f>Lookup($A202, Students!$A$4:$A$1016,Students!$Q$4:$Q$1016)</f>
        <v>25</v>
      </c>
      <c r="V202" s="71">
        <f>Lookup($A202, Students!$A$4:$A$1016,Students!$G$4:$G$1016)</f>
        <v>42423</v>
      </c>
    </row>
    <row r="203" hidden="1">
      <c r="A203" s="36">
        <v>202.0</v>
      </c>
      <c r="B203" s="36" t="str">
        <f>LOOKUP($A203,Students!$A$4:$A$1016,Students!$C$4:$C$1016)</f>
        <v>Nathan</v>
      </c>
      <c r="C203" s="36" t="str">
        <f>LOOKUP($A203,Students!$A$4:$A$1016,Students!$D$4:$D$1016)</f>
        <v>Michael</v>
      </c>
      <c r="D203" s="36" t="str">
        <f>LOOKUP($A203,Students!$A$4:$A$1016,Students!$E$4:$E$1016)</f>
        <v>Norheim</v>
      </c>
      <c r="E203" s="36" t="str">
        <f>LOOKUP($A203,Students!$A$4:$A1203,Students!$F$4:$F$1016)</f>
        <v/>
      </c>
      <c r="F203" s="148" t="str">
        <f>Lookup($A203, Students!$A$4:$A$1016,Students!$X$4:$X$1016)</f>
        <v/>
      </c>
      <c r="G203" s="148" t="str">
        <f>Lookup($A203, Students!$A$4:$A$1016,Students!$Z$4:$Z$1016)</f>
        <v/>
      </c>
      <c r="H203" s="49"/>
      <c r="I203" t="str">
        <f t="shared" si="1"/>
        <v>Nathan Norheim</v>
      </c>
      <c r="J203" t="str">
        <f>Lookup($A203, Students!$A$4:$A$1016,Students!$K$4:$K$1016)</f>
        <v>Kirkland</v>
      </c>
      <c r="K203" s="54" t="str">
        <f>Lookup($A203, Students!$A$4:$A$1016,Students!$H$4:$H1203)</f>
        <v>Dropped</v>
      </c>
      <c r="L203" s="54" t="str">
        <f>Lookup($A203, Students!$A$4:$A$1016,Students!$O$4:$O$1016)</f>
        <v>Child</v>
      </c>
      <c r="M203" s="117" t="str">
        <f>Lookup($A203, Students!$A$4:$A$1016,Students!$N$4:$N$1016)</f>
        <v>1D</v>
      </c>
      <c r="N203" t="str">
        <f>Lookup($A203, Students!$A$4:$A$1016,Students!$M$4:$M$1016)</f>
        <v>1S</v>
      </c>
      <c r="O203" s="71">
        <f>Lookup($A203, Students!$A$4:$A$1016,Students!$P$4:$P$1016)</f>
        <v>39314</v>
      </c>
      <c r="P203" s="72">
        <f t="shared" si="2"/>
        <v>42917</v>
      </c>
      <c r="Q203">
        <f>Lookup($A203, Students!$A$4:$A$1016,Students!$Q$4:$Q$1016)</f>
        <v>9</v>
      </c>
      <c r="V203" s="71">
        <f>Lookup($A203, Students!$A$4:$A$1016,Students!$G$4:$G$1016)</f>
        <v>42502</v>
      </c>
    </row>
    <row r="204" hidden="1">
      <c r="A204" s="36">
        <v>203.0</v>
      </c>
      <c r="B204" s="36" t="str">
        <f>LOOKUP($A204,Students!$A$4:$A$1016,Students!$C$4:$C$1016)</f>
        <v>Ryan</v>
      </c>
      <c r="C204" s="36" t="str">
        <f>LOOKUP($A204,Students!$A$4:$A$1016,Students!$D$4:$D$1016)</f>
        <v/>
      </c>
      <c r="D204" s="36" t="str">
        <f>LOOKUP($A204,Students!$A$4:$A$1016,Students!$E$4:$E$1016)</f>
        <v>Do</v>
      </c>
      <c r="E204" s="36" t="str">
        <f>LOOKUP($A204,Students!$A$4:$A1204,Students!$F$4:$F$1016)</f>
        <v/>
      </c>
      <c r="F204" s="148">
        <f>Lookup($A204, Students!$A$4:$A$1016,Students!$X$4:$X$1016)</f>
        <v>42789</v>
      </c>
      <c r="G204" s="148" t="str">
        <f>Lookup($A204, Students!$A$4:$A$1016,Students!$Z$4:$Z$1016)</f>
        <v/>
      </c>
      <c r="H204" s="49"/>
      <c r="I204" t="str">
        <f t="shared" si="1"/>
        <v>Ryan Do</v>
      </c>
      <c r="J204" t="str">
        <f>Lookup($A204, Students!$A$4:$A$1016,Students!$K$4:$K$1016)</f>
        <v>Kirkland</v>
      </c>
      <c r="K204" s="54" t="str">
        <f>Lookup($A204, Students!$A$4:$A$1016,Students!$H$4:$H1204)</f>
        <v>Active</v>
      </c>
      <c r="L204" s="54" t="str">
        <f>Lookup($A204, Students!$A$4:$A$1016,Students!$O$4:$O$1016)</f>
        <v>Junior</v>
      </c>
      <c r="M204" s="117" t="str">
        <f>Lookup($A204, Students!$A$4:$A$1016,Students!$N$4:$N$1016)</f>
        <v>1D</v>
      </c>
      <c r="N204" t="str">
        <f>Lookup($A204, Students!$A$4:$A$1016,Students!$M$4:$M$1016)</f>
        <v>3S</v>
      </c>
      <c r="O204" s="71">
        <f>Lookup($A204, Students!$A$4:$A$1016,Students!$P$4:$P$1016)</f>
        <v>38106</v>
      </c>
      <c r="P204" s="72">
        <f t="shared" si="2"/>
        <v>42917</v>
      </c>
      <c r="Q204">
        <f>Lookup($A204, Students!$A$4:$A$1016,Students!$Q$4:$Q$1016)</f>
        <v>13</v>
      </c>
      <c r="V204" s="71">
        <f>Lookup($A204, Students!$A$4:$A$1016,Students!$G$4:$G$1016)</f>
        <v>42502</v>
      </c>
    </row>
    <row r="205" hidden="1">
      <c r="A205" s="36">
        <v>204.0</v>
      </c>
      <c r="B205" s="36" t="str">
        <f>LOOKUP($A205,Students!$A$4:$A$1016,Students!$C$4:$C$1016)</f>
        <v>Matthew</v>
      </c>
      <c r="C205" s="36" t="str">
        <f>LOOKUP($A205,Students!$A$4:$A$1016,Students!$D$4:$D$1016)</f>
        <v/>
      </c>
      <c r="D205" s="36" t="str">
        <f>LOOKUP($A205,Students!$A$4:$A$1016,Students!$E$4:$E$1016)</f>
        <v>Swegle</v>
      </c>
      <c r="E205" s="36" t="str">
        <f>LOOKUP($A205,Students!$A$4:$A1205,Students!$F$4:$F$1016)</f>
        <v/>
      </c>
      <c r="F205" s="148" t="str">
        <f>Lookup($A205, Students!$A$4:$A$1016,Students!$X$4:$X$1016)</f>
        <v/>
      </c>
      <c r="G205" s="148" t="str">
        <f>Lookup($A205, Students!$A$4:$A$1016,Students!$Z$4:$Z$1016)</f>
        <v/>
      </c>
      <c r="H205" s="49"/>
      <c r="I205" t="str">
        <f t="shared" si="1"/>
        <v>Matthew Swegle</v>
      </c>
      <c r="J205" t="str">
        <f>Lookup($A205, Students!$A$4:$A$1016,Students!$K$4:$K$1016)</f>
        <v>Seattle</v>
      </c>
      <c r="K205" s="54" t="str">
        <f>Lookup($A205, Students!$A$4:$A$1016,Students!$H$4:$H1205)</f>
        <v>Dropped</v>
      </c>
      <c r="L205" s="54" t="str">
        <f>Lookup($A205, Students!$A$4:$A$1016,Students!$O$4:$O$1016)</f>
        <v>Junior</v>
      </c>
      <c r="M205" s="117" t="str">
        <f>Lookup($A205, Students!$A$4:$A$1016,Students!$N$4:$N$1016)</f>
        <v>1D</v>
      </c>
      <c r="N205" t="str">
        <f>Lookup($A205, Students!$A$4:$A$1016,Students!$M$4:$M$1016)</f>
        <v>5S</v>
      </c>
      <c r="O205" s="71" t="str">
        <f>Lookup($A205, Students!$A$4:$A$1016,Students!$P$4:$P$1016)</f>
        <v/>
      </c>
      <c r="P205" s="72">
        <f t="shared" si="2"/>
        <v>42917</v>
      </c>
      <c r="Q205">
        <f>Lookup($A205, Students!$A$4:$A$1016,Students!$Q$4:$Q$1016)</f>
        <v>117</v>
      </c>
      <c r="V205" s="71" t="str">
        <f>Lookup($A205, Students!$A$4:$A$1016,Students!$G$4:$G$1016)</f>
        <v/>
      </c>
    </row>
    <row r="206" hidden="1">
      <c r="A206" s="36">
        <v>205.0</v>
      </c>
      <c r="B206" s="36" t="str">
        <f>LOOKUP($A206,Students!$A$4:$A$1016,Students!$C$4:$C$1016)</f>
        <v>Colin</v>
      </c>
      <c r="C206" s="36" t="str">
        <f>LOOKUP($A206,Students!$A$4:$A$1016,Students!$D$4:$D$1016)</f>
        <v/>
      </c>
      <c r="D206" s="36" t="str">
        <f>LOOKUP($A206,Students!$A$4:$A$1016,Students!$E$4:$E$1016)</f>
        <v>Panton</v>
      </c>
      <c r="E206" s="36" t="str">
        <f>LOOKUP($A206,Students!$A$4:$A1206,Students!$F$4:$F$1016)</f>
        <v/>
      </c>
      <c r="F206" s="148" t="str">
        <f>Lookup($A206, Students!$A$4:$A$1016,Students!$X$4:$X$1016)</f>
        <v/>
      </c>
      <c r="G206" s="148" t="str">
        <f>Lookup($A206, Students!$A$4:$A$1016,Students!$Z$4:$Z$1016)</f>
        <v/>
      </c>
      <c r="H206" s="49"/>
      <c r="I206" t="str">
        <f t="shared" si="1"/>
        <v>Colin Panton</v>
      </c>
      <c r="J206" t="str">
        <f>Lookup($A206, Students!$A$4:$A$1016,Students!$K$4:$K$1016)</f>
        <v>Seattle</v>
      </c>
      <c r="K206" s="54" t="str">
        <f>Lookup($A206, Students!$A$4:$A$1016,Students!$H$4:$H1206)</f>
        <v>Dropped</v>
      </c>
      <c r="L206" s="54" t="str">
        <f>Lookup($A206, Students!$A$4:$A$1016,Students!$O$4:$O$1016)</f>
        <v>Junior</v>
      </c>
      <c r="M206" s="117" t="str">
        <f>Lookup($A206, Students!$A$4:$A$1016,Students!$N$4:$N$1016)</f>
        <v>1D</v>
      </c>
      <c r="N206" t="str">
        <f>Lookup($A206, Students!$A$4:$A$1016,Students!$M$4:$M$1016)</f>
        <v>WB</v>
      </c>
      <c r="O206" s="71" t="str">
        <f>Lookup($A206, Students!$A$4:$A$1016,Students!$P$4:$P$1016)</f>
        <v/>
      </c>
      <c r="P206" s="72">
        <f t="shared" si="2"/>
        <v>42917</v>
      </c>
      <c r="Q206">
        <f>Lookup($A206, Students!$A$4:$A$1016,Students!$Q$4:$Q$1016)</f>
        <v>117</v>
      </c>
      <c r="V206" s="71" t="str">
        <f>Lookup($A206, Students!$A$4:$A$1016,Students!$G$4:$G$1016)</f>
        <v/>
      </c>
    </row>
    <row r="207" hidden="1">
      <c r="A207" s="36">
        <v>206.0</v>
      </c>
      <c r="B207" s="36" t="str">
        <f>LOOKUP($A207,Students!$A$4:$A$1016,Students!$C$4:$C$1016)</f>
        <v>Aaron</v>
      </c>
      <c r="C207" s="36" t="str">
        <f>LOOKUP($A207,Students!$A$4:$A$1016,Students!$D$4:$D$1016)</f>
        <v/>
      </c>
      <c r="D207" s="36" t="str">
        <f>LOOKUP($A207,Students!$A$4:$A$1016,Students!$E$4:$E$1016)</f>
        <v>Engle</v>
      </c>
      <c r="E207" s="36" t="str">
        <f>LOOKUP($A207,Students!$A$4:$A1207,Students!$F$4:$F$1016)</f>
        <v/>
      </c>
      <c r="F207" s="148" t="str">
        <f>Lookup($A207, Students!$A$4:$A$1016,Students!$X$4:$X$1016)</f>
        <v/>
      </c>
      <c r="G207" s="148" t="str">
        <f>Lookup($A207, Students!$A$4:$A$1016,Students!$Z$4:$Z$1016)</f>
        <v/>
      </c>
      <c r="H207" s="49"/>
      <c r="I207" t="str">
        <f t="shared" si="1"/>
        <v>Aaron Engle</v>
      </c>
      <c r="J207" t="str">
        <f>Lookup($A207, Students!$A$4:$A$1016,Students!$K$4:$K$1016)</f>
        <v>Seattle</v>
      </c>
      <c r="K207" s="54" t="str">
        <f>Lookup($A207, Students!$A$4:$A$1016,Students!$H$4:$H1207)</f>
        <v>Dropped</v>
      </c>
      <c r="L207" s="54" t="str">
        <f>Lookup($A207, Students!$A$4:$A$1016,Students!$O$4:$O$1016)</f>
        <v>Adult</v>
      </c>
      <c r="M207" s="117" t="str">
        <f>Lookup($A207, Students!$A$4:$A$1016,Students!$N$4:$N$1016)</f>
        <v>1D</v>
      </c>
      <c r="N207" t="str">
        <f>Lookup($A207, Students!$A$4:$A$1016,Students!$M$4:$M$1016)</f>
        <v>WB</v>
      </c>
      <c r="O207" s="71">
        <f>Lookup($A207, Students!$A$4:$A$1016,Students!$P$4:$P$1016)</f>
        <v>27931</v>
      </c>
      <c r="P207" s="72">
        <f t="shared" si="2"/>
        <v>42917</v>
      </c>
      <c r="Q207">
        <f>Lookup($A207, Students!$A$4:$A$1016,Students!$Q$4:$Q$1016)</f>
        <v>41</v>
      </c>
      <c r="V207" s="71">
        <f>Lookup($A207, Students!$A$4:$A$1016,Students!$G$4:$G$1016)</f>
        <v>42521</v>
      </c>
    </row>
    <row r="208">
      <c r="A208" s="36">
        <v>207.0</v>
      </c>
      <c r="B208" s="36" t="str">
        <f>LOOKUP($A208,Students!$A$4:$A$1016,Students!$C$4:$C$1016)</f>
        <v>Michal</v>
      </c>
      <c r="C208" s="36" t="str">
        <f>LOOKUP($A208,Students!$A$4:$A$1016,Students!$D$4:$D$1016)</f>
        <v/>
      </c>
      <c r="D208" s="36" t="str">
        <f>LOOKUP($A208,Students!$A$4:$A$1016,Students!$E$4:$E$1016)</f>
        <v>Friedrich</v>
      </c>
      <c r="E208" s="36" t="str">
        <f>LOOKUP($A208,Students!$A$4:$A1208,Students!$F$4:$F$1016)</f>
        <v/>
      </c>
      <c r="F208" s="148" t="str">
        <f>Lookup($A208, Students!$A$4:$A$1016,Students!$X$4:$X$1016)</f>
        <v/>
      </c>
      <c r="G208" s="148" t="str">
        <f>Lookup($A208, Students!$A$4:$A$1016,Students!$Z$4:$Z$1016)</f>
        <v/>
      </c>
      <c r="H208" s="49"/>
      <c r="I208" t="str">
        <f t="shared" si="1"/>
        <v>Michal Friedrich</v>
      </c>
      <c r="J208" t="str">
        <f>Lookup($A208, Students!$A$4:$A$1016,Students!$K$4:$K$1016)</f>
        <v>Seattle</v>
      </c>
      <c r="K208" s="54" t="str">
        <f>Lookup($A208, Students!$A$4:$A$1016,Students!$H$4:$H1208)</f>
        <v>Active</v>
      </c>
      <c r="L208" s="54" t="str">
        <f>Lookup($A208, Students!$A$4:$A$1016,Students!$O$4:$O$1016)</f>
        <v>Instructor</v>
      </c>
      <c r="M208" t="str">
        <f>Lookup($A208, Students!$A$4:$A$1016,Students!$N$4:$N$1016)</f>
        <v>3D</v>
      </c>
      <c r="N208" t="str">
        <f>Lookup($A208, Students!$A$4:$A$1016,Students!$M$4:$M$1016)</f>
        <v>2D</v>
      </c>
      <c r="O208" s="71" t="str">
        <f>Lookup($A208, Students!$A$4:$A$1016,Students!$P$4:$P$1016)</f>
        <v/>
      </c>
      <c r="P208" s="72">
        <f t="shared" si="2"/>
        <v>42917</v>
      </c>
      <c r="Q208">
        <f>Lookup($A208, Students!$A$4:$A$1016,Students!$Q$4:$Q$1016)</f>
        <v>117</v>
      </c>
      <c r="V208" s="71" t="str">
        <f>Lookup($A208, Students!$A$4:$A$1016,Students!$G$4:$G$1016)</f>
        <v/>
      </c>
    </row>
    <row r="209">
      <c r="A209" s="36">
        <v>208.0</v>
      </c>
      <c r="B209" s="36" t="str">
        <f>LOOKUP($A209,Students!$A$4:$A$1016,Students!$C$4:$C$1016)</f>
        <v>Greg</v>
      </c>
      <c r="C209" s="36" t="str">
        <f>LOOKUP($A209,Students!$A$4:$A$1016,Students!$D$4:$D$1016)</f>
        <v/>
      </c>
      <c r="D209" s="36" t="str">
        <f>LOOKUP($A209,Students!$A$4:$A$1016,Students!$E$4:$E$1016)</f>
        <v>Martin</v>
      </c>
      <c r="E209" s="36" t="str">
        <f>LOOKUP($A209,Students!$A$4:$A1209,Students!$F$4:$F$1016)</f>
        <v/>
      </c>
      <c r="F209" s="148">
        <f>Lookup($A209, Students!$A$4:$A$1016,Students!$X$4:$X$1016)</f>
        <v>40544</v>
      </c>
      <c r="G209" s="148">
        <f>Lookup($A209, Students!$A$4:$A$1016,Students!$Z$4:$Z$1016)</f>
        <v>40544</v>
      </c>
      <c r="H209" s="49"/>
      <c r="I209" t="str">
        <f t="shared" si="1"/>
        <v>Greg Martin</v>
      </c>
      <c r="J209" t="str">
        <f>Lookup($A209, Students!$A$4:$A$1016,Students!$K$4:$K$1016)</f>
        <v>Seattle</v>
      </c>
      <c r="K209" s="54" t="str">
        <f>Lookup($A209, Students!$A$4:$A$1016,Students!$H$4:$H1209)</f>
        <v>Active</v>
      </c>
      <c r="L209" s="54" t="str">
        <f>Lookup($A209, Students!$A$4:$A$1016,Students!$O$4:$O$1016)</f>
        <v>Instructor</v>
      </c>
      <c r="M209" t="str">
        <f>Lookup($A209, Students!$A$4:$A$1016,Students!$N$4:$N$1016)</f>
        <v>4D</v>
      </c>
      <c r="N209" t="str">
        <f>Lookup($A209, Students!$A$4:$A$1016,Students!$M$4:$M$1016)</f>
        <v>3D</v>
      </c>
      <c r="O209" s="71">
        <f>Lookup($A209, Students!$A$4:$A$1016,Students!$P$4:$P$1016)</f>
        <v>30281</v>
      </c>
      <c r="P209" s="72">
        <f t="shared" si="2"/>
        <v>42917</v>
      </c>
      <c r="Q209">
        <f>Lookup($A209, Students!$A$4:$A$1016,Students!$Q$4:$Q$1016)</f>
        <v>34</v>
      </c>
      <c r="V209" s="71">
        <f>Lookup($A209, Students!$A$4:$A$1016,Students!$G$4:$G$1016)</f>
        <v>38671</v>
      </c>
      <c r="AG209" s="91">
        <v>40544.0</v>
      </c>
      <c r="AI209" s="91">
        <v>40544.0</v>
      </c>
    </row>
    <row r="210" hidden="1">
      <c r="A210" s="36">
        <v>209.0</v>
      </c>
      <c r="B210" s="36" t="str">
        <f>LOOKUP($A210,Students!$A$4:$A$1016,Students!$C$4:$C$1016)</f>
        <v>Michael</v>
      </c>
      <c r="C210" s="36" t="str">
        <f>LOOKUP($A210,Students!$A$4:$A$1016,Students!$D$4:$D$1016)</f>
        <v/>
      </c>
      <c r="D210" s="36" t="str">
        <f>LOOKUP($A210,Students!$A$4:$A$1016,Students!$E$4:$E$1016)</f>
        <v>Nagueb</v>
      </c>
      <c r="E210" s="36" t="str">
        <f>LOOKUP($A210,Students!$A$4:$A1210,Students!$F$4:$F$1016)</f>
        <v/>
      </c>
      <c r="F210" s="148" t="str">
        <f>Lookup($A210, Students!$A$4:$A$1016,Students!$X$4:$X$1016)</f>
        <v/>
      </c>
      <c r="G210" s="148" t="str">
        <f>Lookup($A210, Students!$A$4:$A$1016,Students!$Z$4:$Z$1016)</f>
        <v/>
      </c>
      <c r="H210" s="49"/>
      <c r="I210" t="str">
        <f t="shared" si="1"/>
        <v>Michael Nagueb</v>
      </c>
      <c r="J210" t="str">
        <f>Lookup($A210, Students!$A$4:$A$1016,Students!$K$4:$K$1016)</f>
        <v>Seattle</v>
      </c>
      <c r="K210" s="54" t="str">
        <f>Lookup($A210, Students!$A$4:$A$1016,Students!$H$4:$H1210)</f>
        <v>Dropped</v>
      </c>
      <c r="L210" s="54" t="str">
        <f>Lookup($A210, Students!$A$4:$A$1016,Students!$O$4:$O$1016)</f>
        <v>Adult</v>
      </c>
      <c r="M210" s="117" t="str">
        <f>Lookup($A210, Students!$A$4:$A$1016,Students!$N$4:$N$1016)</f>
        <v>1D</v>
      </c>
      <c r="N210" t="str">
        <f>Lookup($A210, Students!$A$4:$A$1016,Students!$M$4:$M$1016)</f>
        <v>5S</v>
      </c>
      <c r="O210" s="71">
        <f>Lookup($A210, Students!$A$4:$A$1016,Students!$P$4:$P$1016)</f>
        <v>30118</v>
      </c>
      <c r="P210" s="72">
        <f t="shared" si="2"/>
        <v>42917</v>
      </c>
      <c r="Q210">
        <f>Lookup($A210, Students!$A$4:$A$1016,Students!$Q$4:$Q$1016)</f>
        <v>35</v>
      </c>
      <c r="V210" s="71" t="str">
        <f>Lookup($A210, Students!$A$4:$A$1016,Students!$G$4:$G$1016)</f>
        <v/>
      </c>
    </row>
    <row r="211" hidden="1">
      <c r="A211" s="36">
        <v>210.0</v>
      </c>
      <c r="B211" s="36" t="str">
        <f>LOOKUP($A211,Students!$A$4:$A$1016,Students!$C$4:$C$1016)</f>
        <v>Pouyan</v>
      </c>
      <c r="C211" s="36" t="str">
        <f>LOOKUP($A211,Students!$A$4:$A$1016,Students!$D$4:$D$1016)</f>
        <v/>
      </c>
      <c r="D211" s="36" t="str">
        <f>LOOKUP($A211,Students!$A$4:$A$1016,Students!$E$4:$E$1016)</f>
        <v>Dadfarnia</v>
      </c>
      <c r="E211" s="36" t="str">
        <f>LOOKUP($A211,Students!$A$4:$A1211,Students!$F$4:$F$1016)</f>
        <v/>
      </c>
      <c r="F211" s="148" t="str">
        <f>Lookup($A211, Students!$A$4:$A$1016,Students!$X$4:$X$1016)</f>
        <v/>
      </c>
      <c r="G211" s="148" t="str">
        <f>Lookup($A211, Students!$A$4:$A$1016,Students!$Z$4:$Z$1016)</f>
        <v/>
      </c>
      <c r="H211" s="49"/>
      <c r="I211" t="str">
        <f t="shared" si="1"/>
        <v>Pouyan Dadfarnia</v>
      </c>
      <c r="J211" t="str">
        <f>Lookup($A211, Students!$A$4:$A$1016,Students!$K$4:$K$1016)</f>
        <v>Kirkland</v>
      </c>
      <c r="K211" s="54" t="str">
        <f>Lookup($A211, Students!$A$4:$A$1016,Students!$H$4:$H1211)</f>
        <v>Dropped</v>
      </c>
      <c r="L211" s="54" t="str">
        <f>Lookup($A211, Students!$A$4:$A$1016,Students!$O$4:$O$1016)</f>
        <v>Child</v>
      </c>
      <c r="M211" s="117" t="str">
        <f>Lookup($A211, Students!$A$4:$A$1016,Students!$N$4:$N$1016)</f>
        <v>1D</v>
      </c>
      <c r="N211" t="str">
        <f>Lookup($A211, Students!$A$4:$A$1016,Students!$M$4:$M$1016)</f>
        <v>WB</v>
      </c>
      <c r="O211" s="71">
        <f>Lookup($A211, Students!$A$4:$A$1016,Students!$P$4:$P$1016)</f>
        <v>41158</v>
      </c>
      <c r="P211" s="72">
        <f t="shared" si="2"/>
        <v>42917</v>
      </c>
      <c r="Q211">
        <f>Lookup($A211, Students!$A$4:$A$1016,Students!$Q$4:$Q$1016)</f>
        <v>4</v>
      </c>
      <c r="V211" s="71">
        <f>Lookup($A211, Students!$A$4:$A$1016,Students!$G$4:$G$1016)</f>
        <v>42528</v>
      </c>
    </row>
    <row r="212" hidden="1">
      <c r="A212" s="36">
        <v>211.0</v>
      </c>
      <c r="B212" s="36" t="str">
        <f>LOOKUP($A212,Students!$A$4:$A$1016,Students!$C$4:$C$1016)</f>
        <v>Parsa</v>
      </c>
      <c r="C212" s="36" t="str">
        <f>LOOKUP($A212,Students!$A$4:$A$1016,Students!$D$4:$D$1016)</f>
        <v/>
      </c>
      <c r="D212" s="36" t="str">
        <f>LOOKUP($A212,Students!$A$4:$A$1016,Students!$E$4:$E$1016)</f>
        <v>Dadfarnia</v>
      </c>
      <c r="E212" s="36" t="str">
        <f>LOOKUP($A212,Students!$A$4:$A1212,Students!$F$4:$F$1016)</f>
        <v/>
      </c>
      <c r="F212" s="148">
        <f>Lookup($A212, Students!$A$4:$A$1016,Students!$X$4:$X$1016)</f>
        <v>42658</v>
      </c>
      <c r="G212" s="148" t="str">
        <f>Lookup($A212, Students!$A$4:$A$1016,Students!$Z$4:$Z$1016)</f>
        <v/>
      </c>
      <c r="H212" s="49"/>
      <c r="I212" t="str">
        <f t="shared" si="1"/>
        <v>Parsa Dadfarnia</v>
      </c>
      <c r="J212" t="str">
        <f>Lookup($A212, Students!$A$4:$A$1016,Students!$K$4:$K$1016)</f>
        <v>Kirkland</v>
      </c>
      <c r="K212" s="54" t="str">
        <f>Lookup($A212, Students!$A$4:$A$1016,Students!$H$4:$H1212)</f>
        <v>Active</v>
      </c>
      <c r="L212" s="54" t="str">
        <f>Lookup($A212, Students!$A$4:$A$1016,Students!$O$4:$O$1016)</f>
        <v>Child</v>
      </c>
      <c r="M212" s="117" t="str">
        <f>Lookup($A212, Students!$A$4:$A$1016,Students!$N$4:$N$1016)</f>
        <v>1D</v>
      </c>
      <c r="N212" t="str">
        <f>Lookup($A212, Students!$A$4:$A$1016,Students!$M$4:$M$1016)</f>
        <v>2S</v>
      </c>
      <c r="O212" s="71">
        <f>Lookup($A212, Students!$A$4:$A$1016,Students!$P$4:$P$1016)</f>
        <v>39886</v>
      </c>
      <c r="P212" s="72">
        <f t="shared" si="2"/>
        <v>42917</v>
      </c>
      <c r="Q212">
        <f>Lookup($A212, Students!$A$4:$A$1016,Students!$Q$4:$Q$1016)</f>
        <v>8</v>
      </c>
      <c r="V212" s="71">
        <f>Lookup($A212, Students!$A$4:$A$1016,Students!$G$4:$G$1016)</f>
        <v>42528</v>
      </c>
    </row>
    <row r="213" hidden="1">
      <c r="A213" s="36">
        <v>212.0</v>
      </c>
      <c r="B213" s="36" t="str">
        <f>LOOKUP($A213,Students!$A$4:$A$1016,Students!$C$4:$C$1016)</f>
        <v>Samhitha</v>
      </c>
      <c r="C213" s="36" t="str">
        <f>LOOKUP($A213,Students!$A$4:$A$1016,Students!$D$4:$D$1016)</f>
        <v/>
      </c>
      <c r="D213" s="36" t="str">
        <f>LOOKUP($A213,Students!$A$4:$A$1016,Students!$E$4:$E$1016)</f>
        <v>Gowda</v>
      </c>
      <c r="E213" s="36" t="str">
        <f>LOOKUP($A213,Students!$A$4:$A1213,Students!$F$4:$F$1016)</f>
        <v/>
      </c>
      <c r="F213" s="148" t="str">
        <f>Lookup($A213, Students!$A$4:$A$1016,Students!$X$4:$X$1016)</f>
        <v/>
      </c>
      <c r="G213" s="148" t="str">
        <f>Lookup($A213, Students!$A$4:$A$1016,Students!$Z$4:$Z$1016)</f>
        <v/>
      </c>
      <c r="H213" s="49"/>
      <c r="I213" t="str">
        <f t="shared" si="1"/>
        <v>Samhitha Gowda</v>
      </c>
      <c r="J213" t="str">
        <f>Lookup($A213, Students!$A$4:$A$1016,Students!$K$4:$K$1016)</f>
        <v>Kirkland</v>
      </c>
      <c r="K213" s="54" t="str">
        <f>Lookup($A213, Students!$A$4:$A$1016,Students!$H$4:$H1213)</f>
        <v>Dropped</v>
      </c>
      <c r="L213" s="54" t="str">
        <f>Lookup($A213, Students!$A$4:$A$1016,Students!$O$4:$O$1016)</f>
        <v>Junior</v>
      </c>
      <c r="M213" s="117" t="str">
        <f>Lookup($A213, Students!$A$4:$A$1016,Students!$N$4:$N$1016)</f>
        <v>1D</v>
      </c>
      <c r="N213" t="str">
        <f>Lookup($A213, Students!$A$4:$A$1016,Students!$M$4:$M$1016)</f>
        <v>WB</v>
      </c>
      <c r="O213" s="71">
        <f>Lookup($A213, Students!$A$4:$A$1016,Students!$P$4:$P$1016)</f>
        <v>39430</v>
      </c>
      <c r="P213" s="72">
        <f t="shared" si="2"/>
        <v>42917</v>
      </c>
      <c r="Q213">
        <f>Lookup($A213, Students!$A$4:$A$1016,Students!$Q$4:$Q$1016)</f>
        <v>9</v>
      </c>
      <c r="V213" s="71">
        <f>Lookup($A213, Students!$A$4:$A$1016,Students!$G$4:$G$1016)</f>
        <v>42527</v>
      </c>
    </row>
    <row r="214" hidden="1">
      <c r="A214" s="36">
        <v>213.0</v>
      </c>
      <c r="B214" s="36" t="str">
        <f>LOOKUP($A214,Students!$A$4:$A$1016,Students!$C$4:$C$1016)</f>
        <v>Aditya</v>
      </c>
      <c r="C214" s="36" t="str">
        <f>LOOKUP($A214,Students!$A$4:$A$1016,Students!$D$4:$D$1016)</f>
        <v/>
      </c>
      <c r="D214" s="36" t="str">
        <f>LOOKUP($A214,Students!$A$4:$A$1016,Students!$E$4:$E$1016)</f>
        <v>Sudhir</v>
      </c>
      <c r="E214" s="36" t="str">
        <f>LOOKUP($A214,Students!$A$4:$A1214,Students!$F$4:$F$1016)</f>
        <v/>
      </c>
      <c r="F214" s="148" t="str">
        <f>Lookup($A214, Students!$A$4:$A$1016,Students!$X$4:$X$1016)</f>
        <v/>
      </c>
      <c r="G214" s="148" t="str">
        <f>Lookup($A214, Students!$A$4:$A$1016,Students!$Z$4:$Z$1016)</f>
        <v/>
      </c>
      <c r="H214" s="49"/>
      <c r="I214" t="str">
        <f t="shared" si="1"/>
        <v>Aditya Sudhir</v>
      </c>
      <c r="J214" t="str">
        <f>Lookup($A214, Students!$A$4:$A$1016,Students!$K$4:$K$1016)</f>
        <v>Kirkland</v>
      </c>
      <c r="K214" s="54" t="str">
        <f>Lookup($A214, Students!$A$4:$A$1016,Students!$H$4:$H1214)</f>
        <v>Dropped</v>
      </c>
      <c r="L214" s="54" t="str">
        <f>Lookup($A214, Students!$A$4:$A$1016,Students!$O$4:$O$1016)</f>
        <v>Child</v>
      </c>
      <c r="M214" s="117" t="str">
        <f>Lookup($A214, Students!$A$4:$A$1016,Students!$N$4:$N$1016)</f>
        <v>1D</v>
      </c>
      <c r="N214" t="str">
        <f>Lookup($A214, Students!$A$4:$A$1016,Students!$M$4:$M$1016)</f>
        <v>WB</v>
      </c>
      <c r="O214" s="71">
        <f>Lookup($A214, Students!$A$4:$A$1016,Students!$P$4:$P$1016)</f>
        <v>40088</v>
      </c>
      <c r="P214" s="72">
        <f t="shared" si="2"/>
        <v>42917</v>
      </c>
      <c r="Q214">
        <f>Lookup($A214, Students!$A$4:$A$1016,Students!$Q$4:$Q$1016)</f>
        <v>7</v>
      </c>
      <c r="V214" s="71">
        <f>Lookup($A214, Students!$A$4:$A$1016,Students!$G$4:$G$1016)</f>
        <v>42527</v>
      </c>
    </row>
    <row r="215" hidden="1">
      <c r="A215" s="36">
        <v>214.0</v>
      </c>
      <c r="B215" s="36" t="str">
        <f>LOOKUP($A215,Students!$A$4:$A$1016,Students!$C$4:$C$1016)</f>
        <v>Isha</v>
      </c>
      <c r="C215" s="36" t="str">
        <f>LOOKUP($A215,Students!$A$4:$A$1016,Students!$D$4:$D$1016)</f>
        <v/>
      </c>
      <c r="D215" s="36" t="str">
        <f>LOOKUP($A215,Students!$A$4:$A$1016,Students!$E$4:$E$1016)</f>
        <v>Sudhir</v>
      </c>
      <c r="E215" s="36" t="str">
        <f>LOOKUP($A215,Students!$A$4:$A1215,Students!$F$4:$F$1016)</f>
        <v/>
      </c>
      <c r="F215" s="148" t="str">
        <f>Lookup($A215, Students!$A$4:$A$1016,Students!$X$4:$X$1016)</f>
        <v/>
      </c>
      <c r="G215" s="148" t="str">
        <f>Lookup($A215, Students!$A$4:$A$1016,Students!$Z$4:$Z$1016)</f>
        <v/>
      </c>
      <c r="H215" s="49"/>
      <c r="I215" t="str">
        <f t="shared" si="1"/>
        <v>Isha Sudhir</v>
      </c>
      <c r="J215" t="str">
        <f>Lookup($A215, Students!$A$4:$A$1016,Students!$K$4:$K$1016)</f>
        <v>Kirkland</v>
      </c>
      <c r="K215" s="54" t="str">
        <f>Lookup($A215, Students!$A$4:$A$1016,Students!$H$4:$H1215)</f>
        <v>Dropped</v>
      </c>
      <c r="L215" s="54" t="str">
        <f>Lookup($A215, Students!$A$4:$A$1016,Students!$O$4:$O$1016)</f>
        <v>Junior</v>
      </c>
      <c r="M215" s="117" t="str">
        <f>Lookup($A215, Students!$A$4:$A$1016,Students!$N$4:$N$1016)</f>
        <v>1D</v>
      </c>
      <c r="N215" t="str">
        <f>Lookup($A215, Students!$A$4:$A$1016,Students!$M$4:$M$1016)</f>
        <v>WB</v>
      </c>
      <c r="O215" s="71">
        <f>Lookup($A215, Students!$A$4:$A$1016,Students!$P$4:$P$1016)</f>
        <v>39417</v>
      </c>
      <c r="P215" s="72">
        <f t="shared" si="2"/>
        <v>42917</v>
      </c>
      <c r="Q215">
        <f>Lookup($A215, Students!$A$4:$A$1016,Students!$Q$4:$Q$1016)</f>
        <v>9</v>
      </c>
      <c r="V215" s="71">
        <f>Lookup($A215, Students!$A$4:$A$1016,Students!$G$4:$G$1016)</f>
        <v>42527</v>
      </c>
    </row>
    <row r="216" hidden="1">
      <c r="A216" s="36">
        <v>215.0</v>
      </c>
      <c r="B216" s="36" t="str">
        <f>LOOKUP($A216,Students!$A$4:$A$1016,Students!$C$4:$C$1016)</f>
        <v>Paukaun</v>
      </c>
      <c r="C216" s="36" t="str">
        <f>LOOKUP($A216,Students!$A$4:$A$1016,Students!$D$4:$D$1016)</f>
        <v/>
      </c>
      <c r="D216" s="36" t="str">
        <f>LOOKUP($A216,Students!$A$4:$A$1016,Students!$E$4:$E$1016)</f>
        <v>Dadfarnia</v>
      </c>
      <c r="E216" s="36" t="str">
        <f>LOOKUP($A216,Students!$A$4:$A1216,Students!$F$4:$F$1016)</f>
        <v/>
      </c>
      <c r="F216" s="148" t="str">
        <f>Lookup($A216, Students!$A$4:$A$1016,Students!$X$4:$X$1016)</f>
        <v/>
      </c>
      <c r="G216" s="148" t="str">
        <f>Lookup($A216, Students!$A$4:$A$1016,Students!$Z$4:$Z$1016)</f>
        <v/>
      </c>
      <c r="H216" s="49"/>
      <c r="I216" t="str">
        <f t="shared" si="1"/>
        <v>Paukaun Dadfarnia</v>
      </c>
      <c r="J216" t="str">
        <f>Lookup($A216, Students!$A$4:$A$1016,Students!$K$4:$K$1016)</f>
        <v>Kirkland</v>
      </c>
      <c r="K216" s="54" t="str">
        <f>Lookup($A216, Students!$A$4:$A$1016,Students!$H$4:$H1216)</f>
        <v>Dropped</v>
      </c>
      <c r="L216" s="54" t="str">
        <f>Lookup($A216, Students!$A$4:$A$1016,Students!$O$4:$O$1016)</f>
        <v>Child</v>
      </c>
      <c r="M216" s="117" t="str">
        <f>Lookup($A216, Students!$A$4:$A$1016,Students!$N$4:$N$1016)</f>
        <v>1D</v>
      </c>
      <c r="N216" t="str">
        <f>Lookup($A216, Students!$A$4:$A$1016,Students!$M$4:$M$1016)</f>
        <v>WB</v>
      </c>
      <c r="O216" s="71">
        <f>Lookup($A216, Students!$A$4:$A$1016,Students!$P$4:$P$1016)</f>
        <v>41158</v>
      </c>
      <c r="P216" s="72">
        <f t="shared" si="2"/>
        <v>42917</v>
      </c>
      <c r="Q216">
        <f>Lookup($A216, Students!$A$4:$A$1016,Students!$Q$4:$Q$1016)</f>
        <v>4</v>
      </c>
      <c r="V216" s="71">
        <f>Lookup($A216, Students!$A$4:$A$1016,Students!$G$4:$G$1016)</f>
        <v>42528</v>
      </c>
    </row>
    <row r="217" hidden="1">
      <c r="A217" s="36">
        <v>216.0</v>
      </c>
      <c r="B217" s="36" t="str">
        <f>LOOKUP($A217,Students!$A$4:$A$1016,Students!$C$4:$C$1016)</f>
        <v>Joaquin</v>
      </c>
      <c r="C217" s="36" t="str">
        <f>LOOKUP($A217,Students!$A$4:$A$1016,Students!$D$4:$D$1016)</f>
        <v/>
      </c>
      <c r="D217" s="36" t="str">
        <f>LOOKUP($A217,Students!$A$4:$A$1016,Students!$E$4:$E$1016)</f>
        <v>Povarchik</v>
      </c>
      <c r="E217" s="36" t="str">
        <f>LOOKUP($A217,Students!$A$4:$A1217,Students!$F$4:$F$1016)</f>
        <v/>
      </c>
      <c r="F217" s="148">
        <f>Lookup($A217, Students!$A$4:$A$1016,Students!$X$4:$X$1016)</f>
        <v>42835</v>
      </c>
      <c r="G217" s="148" t="str">
        <f>Lookup($A217, Students!$A$4:$A$1016,Students!$Z$4:$Z$1016)</f>
        <v/>
      </c>
      <c r="H217" s="49"/>
      <c r="I217" t="str">
        <f t="shared" si="1"/>
        <v>Joaquin Povarchik</v>
      </c>
      <c r="J217" t="str">
        <f>Lookup($A217, Students!$A$4:$A$1016,Students!$K$4:$K$1016)</f>
        <v>Seattle</v>
      </c>
      <c r="K217" s="54" t="str">
        <f>Lookup($A217, Students!$A$4:$A$1016,Students!$H$4:$H1217)</f>
        <v>Active</v>
      </c>
      <c r="L217" s="54" t="str">
        <f>Lookup($A217, Students!$A$4:$A$1016,Students!$O$4:$O$1016)</f>
        <v>Junior</v>
      </c>
      <c r="M217" s="117" t="str">
        <f>Lookup($A217, Students!$A$4:$A$1016,Students!$N$4:$N$1016)</f>
        <v>1D</v>
      </c>
      <c r="N217" t="str">
        <f>Lookup($A217, Students!$A$4:$A$1016,Students!$M$4:$M$1016)</f>
        <v>3S</v>
      </c>
      <c r="O217" s="71">
        <f>Lookup($A217, Students!$A$4:$A$1016,Students!$P$4:$P$1016)</f>
        <v>39074</v>
      </c>
      <c r="P217" s="72">
        <f t="shared" si="2"/>
        <v>42917</v>
      </c>
      <c r="Q217">
        <f>Lookup($A217, Students!$A$4:$A$1016,Students!$Q$4:$Q$1016)</f>
        <v>10</v>
      </c>
      <c r="V217" s="71">
        <f>Lookup($A217, Students!$A$4:$A$1016,Students!$G$4:$G$1016)</f>
        <v>42535</v>
      </c>
    </row>
    <row r="218" hidden="1">
      <c r="A218" s="36">
        <v>217.0</v>
      </c>
      <c r="B218" s="36" t="str">
        <f>LOOKUP($A218,Students!$A$4:$A$1016,Students!$C$4:$C$1016)</f>
        <v>Avery</v>
      </c>
      <c r="C218" s="36" t="str">
        <f>LOOKUP($A218,Students!$A$4:$A$1016,Students!$D$4:$D$1016)</f>
        <v>Dawn</v>
      </c>
      <c r="D218" s="36" t="str">
        <f>LOOKUP($A218,Students!$A$4:$A$1016,Students!$E$4:$E$1016)</f>
        <v>Graves</v>
      </c>
      <c r="E218" s="36" t="str">
        <f>LOOKUP($A218,Students!$A$4:$A1218,Students!$F$4:$F$1016)</f>
        <v/>
      </c>
      <c r="F218" s="148" t="str">
        <f>Lookup($A218, Students!$A$4:$A$1016,Students!$X$4:$X$1016)</f>
        <v/>
      </c>
      <c r="G218" s="148" t="str">
        <f>Lookup($A218, Students!$A$4:$A$1016,Students!$Z$4:$Z$1016)</f>
        <v/>
      </c>
      <c r="H218" s="49"/>
      <c r="I218" t="str">
        <f t="shared" si="1"/>
        <v>Avery Graves</v>
      </c>
      <c r="J218" t="str">
        <f>Lookup($A218, Students!$A$4:$A$1016,Students!$K$4:$K$1016)</f>
        <v>Kirkland</v>
      </c>
      <c r="K218" s="54" t="str">
        <f>Lookup($A218, Students!$A$4:$A$1016,Students!$H$4:$H1218)</f>
        <v>Dropped</v>
      </c>
      <c r="L218" s="54" t="str">
        <f>Lookup($A218, Students!$A$4:$A$1016,Students!$O$4:$O$1016)</f>
        <v>Child</v>
      </c>
      <c r="M218" s="117" t="str">
        <f>Lookup($A218, Students!$A$4:$A$1016,Students!$N$4:$N$1016)</f>
        <v>1D</v>
      </c>
      <c r="N218" t="str">
        <f>Lookup($A218, Students!$A$4:$A$1016,Students!$M$4:$M$1016)</f>
        <v>WB</v>
      </c>
      <c r="O218" s="71">
        <f>Lookup($A218, Students!$A$4:$A$1016,Students!$P$4:$P$1016)</f>
        <v>40563</v>
      </c>
      <c r="P218" s="72">
        <f t="shared" si="2"/>
        <v>42917</v>
      </c>
      <c r="Q218">
        <f>Lookup($A218, Students!$A$4:$A$1016,Students!$Q$4:$Q$1016)</f>
        <v>6</v>
      </c>
      <c r="V218" s="71">
        <f>Lookup($A218, Students!$A$4:$A$1016,Students!$G$4:$G$1016)</f>
        <v>42548</v>
      </c>
    </row>
    <row r="219" hidden="1">
      <c r="A219" s="36">
        <v>218.0</v>
      </c>
      <c r="B219" s="36" t="str">
        <f>LOOKUP($A219,Students!$A$4:$A$1016,Students!$C$4:$C$1016)</f>
        <v>Addison</v>
      </c>
      <c r="C219" s="36" t="str">
        <f>LOOKUP($A219,Students!$A$4:$A$1016,Students!$D$4:$D$1016)</f>
        <v>Jo</v>
      </c>
      <c r="D219" s="36" t="str">
        <f>LOOKUP($A219,Students!$A$4:$A$1016,Students!$E$4:$E$1016)</f>
        <v>Graves</v>
      </c>
      <c r="E219" s="36" t="str">
        <f>LOOKUP($A219,Students!$A$4:$A1219,Students!$F$4:$F$1016)</f>
        <v/>
      </c>
      <c r="F219" s="148">
        <f>Lookup($A219, Students!$A$4:$A$1016,Students!$X$4:$X$1016)</f>
        <v>42789</v>
      </c>
      <c r="G219" s="148" t="str">
        <f>Lookup($A219, Students!$A$4:$A$1016,Students!$Z$4:$Z$1016)</f>
        <v/>
      </c>
      <c r="H219" s="49"/>
      <c r="I219" t="str">
        <f t="shared" si="1"/>
        <v>Addison Graves</v>
      </c>
      <c r="J219" t="str">
        <f>Lookup($A219, Students!$A$4:$A$1016,Students!$K$4:$K$1016)</f>
        <v>Kirkland</v>
      </c>
      <c r="K219" s="54" t="str">
        <f>Lookup($A219, Students!$A$4:$A$1016,Students!$H$4:$H1219)</f>
        <v>Inactive</v>
      </c>
      <c r="L219" s="54" t="str">
        <f>Lookup($A219, Students!$A$4:$A$1016,Students!$O$4:$O$1016)</f>
        <v>Child</v>
      </c>
      <c r="M219" s="117" t="str">
        <f>Lookup($A219, Students!$A$4:$A$1016,Students!$N$4:$N$1016)</f>
        <v>1D</v>
      </c>
      <c r="N219" t="str">
        <f>Lookup($A219, Students!$A$4:$A$1016,Students!$M$4:$M$1016)</f>
        <v>1S</v>
      </c>
      <c r="O219" s="71">
        <f>Lookup($A219, Students!$A$4:$A$1016,Students!$P$4:$P$1016)</f>
        <v>40563</v>
      </c>
      <c r="P219" s="72">
        <f t="shared" si="2"/>
        <v>42917</v>
      </c>
      <c r="Q219">
        <f>Lookup($A219, Students!$A$4:$A$1016,Students!$Q$4:$Q$1016)</f>
        <v>6</v>
      </c>
      <c r="V219" s="71">
        <f>Lookup($A219, Students!$A$4:$A$1016,Students!$G$4:$G$1016)</f>
        <v>42548</v>
      </c>
    </row>
    <row r="220" hidden="1">
      <c r="A220" s="36">
        <v>219.0</v>
      </c>
      <c r="B220" s="36" t="str">
        <f>LOOKUP($A220,Students!$A$4:$A$1016,Students!$C$4:$C$1016)</f>
        <v>Annalisa</v>
      </c>
      <c r="C220" s="36" t="str">
        <f>LOOKUP($A220,Students!$A$4:$A$1016,Students!$D$4:$D$1016)</f>
        <v>Jolie</v>
      </c>
      <c r="D220" s="36" t="str">
        <f>LOOKUP($A220,Students!$A$4:$A$1016,Students!$E$4:$E$1016)</f>
        <v>Mueller-Eberstein</v>
      </c>
      <c r="E220" s="36" t="str">
        <f>LOOKUP($A220,Students!$A$4:$A1220,Students!$F$4:$F$1016)</f>
        <v/>
      </c>
      <c r="F220" s="148" t="str">
        <f>Lookup($A220, Students!$A$4:$A$1016,Students!$X$4:$X$1016)</f>
        <v/>
      </c>
      <c r="G220" s="148" t="str">
        <f>Lookup($A220, Students!$A$4:$A$1016,Students!$Z$4:$Z$1016)</f>
        <v/>
      </c>
      <c r="H220" s="49"/>
      <c r="I220" t="str">
        <f t="shared" si="1"/>
        <v>Annalisa Mueller-Eberstein</v>
      </c>
      <c r="J220" t="str">
        <f>Lookup($A220, Students!$A$4:$A$1016,Students!$K$4:$K$1016)</f>
        <v>Kirkland</v>
      </c>
      <c r="K220" s="54" t="str">
        <f>Lookup($A220, Students!$A$4:$A$1016,Students!$H$4:$H1220)</f>
        <v>Dropped</v>
      </c>
      <c r="L220" s="54" t="str">
        <f>Lookup($A220, Students!$A$4:$A$1016,Students!$O$4:$O$1016)</f>
        <v>Junior</v>
      </c>
      <c r="M220" s="117" t="str">
        <f>Lookup($A220, Students!$A$4:$A$1016,Students!$N$4:$N$1016)</f>
        <v>1D</v>
      </c>
      <c r="N220" t="str">
        <f>Lookup($A220, Students!$A$4:$A$1016,Students!$M$4:$M$1016)</f>
        <v>WB</v>
      </c>
      <c r="O220" s="71">
        <f>Lookup($A220, Students!$A$4:$A$1016,Students!$P$4:$P$1016)</f>
        <v>37322</v>
      </c>
      <c r="P220" s="72">
        <f t="shared" si="2"/>
        <v>42917</v>
      </c>
      <c r="Q220">
        <f>Lookup($A220, Students!$A$4:$A$1016,Students!$Q$4:$Q$1016)</f>
        <v>15</v>
      </c>
      <c r="V220" s="71">
        <f>Lookup($A220, Students!$A$4:$A$1016,Students!$G$4:$G$1016)</f>
        <v>42536</v>
      </c>
    </row>
    <row r="221" hidden="1">
      <c r="A221" s="36">
        <v>220.0</v>
      </c>
      <c r="B221" s="36" t="str">
        <f>LOOKUP($A221,Students!$A$4:$A$1016,Students!$C$4:$C$1016)</f>
        <v>Georgia</v>
      </c>
      <c r="C221" s="36" t="str">
        <f>LOOKUP($A221,Students!$A$4:$A$1016,Students!$D$4:$D$1016)</f>
        <v>Michele</v>
      </c>
      <c r="D221" s="36" t="str">
        <f>LOOKUP($A221,Students!$A$4:$A$1016,Students!$E$4:$E$1016)</f>
        <v>Chapman Pontiff</v>
      </c>
      <c r="E221" s="36" t="str">
        <f>LOOKUP($A221,Students!$A$4:$A1221,Students!$F$4:$F$1016)</f>
        <v/>
      </c>
      <c r="F221" s="148">
        <f>Lookup($A221, Students!$A$4:$A$1016,Students!$X$4:$X$1016)</f>
        <v>42873</v>
      </c>
      <c r="G221" s="148" t="str">
        <f>Lookup($A221, Students!$A$4:$A$1016,Students!$Z$4:$Z$1016)</f>
        <v/>
      </c>
      <c r="H221" s="49"/>
      <c r="I221" t="str">
        <f t="shared" si="1"/>
        <v>Georgia Chapman Pontiff</v>
      </c>
      <c r="J221" t="str">
        <f>Lookup($A221, Students!$A$4:$A$1016,Students!$K$4:$K$1016)</f>
        <v>Kirkland</v>
      </c>
      <c r="K221" s="54" t="str">
        <f>Lookup($A221, Students!$A$4:$A$1016,Students!$H$4:$H1221)</f>
        <v>Active</v>
      </c>
      <c r="L221" s="54" t="str">
        <f>Lookup($A221, Students!$A$4:$A$1016,Students!$O$4:$O$1016)</f>
        <v>Junior</v>
      </c>
      <c r="M221" s="117" t="str">
        <f>Lookup($A221, Students!$A$4:$A$1016,Students!$N$4:$N$1016)</f>
        <v>1D</v>
      </c>
      <c r="N221" t="str">
        <f>Lookup($A221, Students!$A$4:$A$1016,Students!$M$4:$M$1016)</f>
        <v>4S</v>
      </c>
      <c r="O221" s="71">
        <f>Lookup($A221, Students!$A$4:$A$1016,Students!$P$4:$P$1016)</f>
        <v>37308</v>
      </c>
      <c r="P221" s="72">
        <f t="shared" si="2"/>
        <v>42917</v>
      </c>
      <c r="Q221">
        <f>Lookup($A221, Students!$A$4:$A$1016,Students!$Q$4:$Q$1016)</f>
        <v>15</v>
      </c>
      <c r="V221" s="71">
        <f>Lookup($A221, Students!$A$4:$A$1016,Students!$G$4:$G$1016)</f>
        <v>42536</v>
      </c>
    </row>
    <row r="222" hidden="1">
      <c r="A222" s="36">
        <v>221.0</v>
      </c>
      <c r="B222" s="36" t="str">
        <f>LOOKUP($A222,Students!$A$4:$A$1016,Students!$C$4:$C$1016)</f>
        <v>Lily</v>
      </c>
      <c r="C222" s="36" t="str">
        <f>LOOKUP($A222,Students!$A$4:$A$1016,Students!$D$4:$D$1016)</f>
        <v>Grace</v>
      </c>
      <c r="D222" s="36" t="str">
        <f>LOOKUP($A222,Students!$A$4:$A$1016,Students!$E$4:$E$1016)</f>
        <v>Braly</v>
      </c>
      <c r="E222" s="36" t="str">
        <f>LOOKUP($A222,Students!$A$4:$A1222,Students!$F$4:$F$1016)</f>
        <v/>
      </c>
      <c r="F222" s="148" t="str">
        <f>Lookup($A222, Students!$A$4:$A$1016,Students!$X$4:$X$1016)</f>
        <v/>
      </c>
      <c r="G222" s="148" t="str">
        <f>Lookup($A222, Students!$A$4:$A$1016,Students!$Z$4:$Z$1016)</f>
        <v/>
      </c>
      <c r="H222" s="49"/>
      <c r="I222" t="str">
        <f t="shared" si="1"/>
        <v>Lily Braly</v>
      </c>
      <c r="J222" t="str">
        <f>Lookup($A222, Students!$A$4:$A$1016,Students!$K$4:$K$1016)</f>
        <v>Kirkland</v>
      </c>
      <c r="K222" s="54" t="str">
        <f>Lookup($A222, Students!$A$4:$A$1016,Students!$H$4:$H1222)</f>
        <v>Dropped</v>
      </c>
      <c r="L222" s="54" t="str">
        <f>Lookup($A222, Students!$A$4:$A$1016,Students!$O$4:$O$1016)</f>
        <v>Child</v>
      </c>
      <c r="M222" s="117" t="str">
        <f>Lookup($A222, Students!$A$4:$A$1016,Students!$N$4:$N$1016)</f>
        <v>1D</v>
      </c>
      <c r="N222" t="str">
        <f>Lookup($A222, Students!$A$4:$A$1016,Students!$M$4:$M$1016)</f>
        <v>WB</v>
      </c>
      <c r="O222" s="71">
        <f>Lookup($A222, Students!$A$4:$A$1016,Students!$P$4:$P$1016)</f>
        <v>40396</v>
      </c>
      <c r="P222" s="72">
        <f t="shared" si="2"/>
        <v>42917</v>
      </c>
      <c r="Q222">
        <f>Lookup($A222, Students!$A$4:$A$1016,Students!$Q$4:$Q$1016)</f>
        <v>6</v>
      </c>
      <c r="V222" s="71">
        <f>Lookup($A222, Students!$A$4:$A$1016,Students!$G$4:$G$1016)</f>
        <v>42544</v>
      </c>
    </row>
    <row r="223" hidden="1">
      <c r="A223" s="36">
        <v>222.0</v>
      </c>
      <c r="B223" s="36" t="str">
        <f>LOOKUP($A223,Students!$A$4:$A$1016,Students!$C$4:$C$1016)</f>
        <v>Harper</v>
      </c>
      <c r="C223" s="36" t="str">
        <f>LOOKUP($A223,Students!$A$4:$A$1016,Students!$D$4:$D$1016)</f>
        <v>Rose</v>
      </c>
      <c r="D223" s="36" t="str">
        <f>LOOKUP($A223,Students!$A$4:$A$1016,Students!$E$4:$E$1016)</f>
        <v>Braly</v>
      </c>
      <c r="E223" s="36" t="str">
        <f>LOOKUP($A223,Students!$A$4:$A1223,Students!$F$4:$F$1016)</f>
        <v/>
      </c>
      <c r="F223" s="148" t="str">
        <f>Lookup($A223, Students!$A$4:$A$1016,Students!$X$4:$X$1016)</f>
        <v/>
      </c>
      <c r="G223" s="148" t="str">
        <f>Lookup($A223, Students!$A$4:$A$1016,Students!$Z$4:$Z$1016)</f>
        <v/>
      </c>
      <c r="H223" s="49"/>
      <c r="I223" t="str">
        <f t="shared" si="1"/>
        <v>Harper Braly</v>
      </c>
      <c r="J223" t="str">
        <f>Lookup($A223, Students!$A$4:$A$1016,Students!$K$4:$K$1016)</f>
        <v>Kirkland</v>
      </c>
      <c r="K223" s="54" t="str">
        <f>Lookup($A223, Students!$A$4:$A$1016,Students!$H$4:$H1223)</f>
        <v>Dropped</v>
      </c>
      <c r="L223" s="54" t="str">
        <f>Lookup($A223, Students!$A$4:$A$1016,Students!$O$4:$O$1016)</f>
        <v>Child</v>
      </c>
      <c r="M223" s="117" t="str">
        <f>Lookup($A223, Students!$A$4:$A$1016,Students!$N$4:$N$1016)</f>
        <v>1D</v>
      </c>
      <c r="N223" t="str">
        <f>Lookup($A223, Students!$A$4:$A$1016,Students!$M$4:$M$1016)</f>
        <v>WB</v>
      </c>
      <c r="O223" s="71">
        <f>Lookup($A223, Students!$A$4:$A$1016,Students!$P$4:$P$1016)</f>
        <v>41012</v>
      </c>
      <c r="P223" s="72">
        <f t="shared" si="2"/>
        <v>42917</v>
      </c>
      <c r="Q223">
        <f>Lookup($A223, Students!$A$4:$A$1016,Students!$Q$4:$Q$1016)</f>
        <v>5</v>
      </c>
      <c r="V223" s="71">
        <f>Lookup($A223, Students!$A$4:$A$1016,Students!$G$4:$G$1016)</f>
        <v>42544</v>
      </c>
    </row>
    <row r="224" hidden="1">
      <c r="A224" s="36">
        <v>223.0</v>
      </c>
      <c r="B224" s="36" t="str">
        <f>LOOKUP($A224,Students!$A$4:$A$1016,Students!$C$4:$C$1016)</f>
        <v>Shantha</v>
      </c>
      <c r="C224" s="36" t="str">
        <f>LOOKUP($A224,Students!$A$4:$A$1016,Students!$D$4:$D$1016)</f>
        <v/>
      </c>
      <c r="D224" s="36" t="str">
        <f>LOOKUP($A224,Students!$A$4:$A$1016,Students!$E$4:$E$1016)</f>
        <v>Pathak</v>
      </c>
      <c r="E224" s="36" t="str">
        <f>LOOKUP($A224,Students!$A$4:$A1224,Students!$F$4:$F$1016)</f>
        <v/>
      </c>
      <c r="F224" s="148">
        <f>Lookup($A224, Students!$A$4:$A$1016,Students!$X$4:$X$1016)</f>
        <v>42725</v>
      </c>
      <c r="G224" s="148" t="str">
        <f>Lookup($A224, Students!$A$4:$A$1016,Students!$Z$4:$Z$1016)</f>
        <v/>
      </c>
      <c r="H224" s="49"/>
      <c r="I224" t="str">
        <f t="shared" si="1"/>
        <v>Shantha Pathak</v>
      </c>
      <c r="J224" t="str">
        <f>Lookup($A224, Students!$A$4:$A$1016,Students!$K$4:$K$1016)</f>
        <v>Kirkland</v>
      </c>
      <c r="K224" s="54" t="str">
        <f>Lookup($A224, Students!$A$4:$A$1016,Students!$H$4:$H1224)</f>
        <v>Inactive</v>
      </c>
      <c r="L224" s="54" t="str">
        <f>Lookup($A224, Students!$A$4:$A$1016,Students!$O$4:$O$1016)</f>
        <v>Adult</v>
      </c>
      <c r="M224" s="117" t="str">
        <f>Lookup($A224, Students!$A$4:$A$1016,Students!$N$4:$N$1016)</f>
        <v>1D</v>
      </c>
      <c r="N224" t="str">
        <f>Lookup($A224, Students!$A$4:$A$1016,Students!$M$4:$M$1016)</f>
        <v>1S</v>
      </c>
      <c r="O224" s="71">
        <f>Lookup($A224, Students!$A$4:$A$1016,Students!$P$4:$P$1016)</f>
        <v>27369</v>
      </c>
      <c r="P224" s="72">
        <f t="shared" si="2"/>
        <v>42917</v>
      </c>
      <c r="Q224">
        <f>Lookup($A224, Students!$A$4:$A$1016,Students!$Q$4:$Q$1016)</f>
        <v>42</v>
      </c>
      <c r="V224" s="71">
        <f>Lookup($A224, Students!$A$4:$A$1016,Students!$G$4:$G$1016)</f>
        <v>42537</v>
      </c>
    </row>
    <row r="225" hidden="1">
      <c r="A225" s="36">
        <v>224.0</v>
      </c>
      <c r="B225" s="36" t="str">
        <f>LOOKUP($A225,Students!$A$4:$A$1016,Students!$C$4:$C$1016)</f>
        <v>Giovanni</v>
      </c>
      <c r="C225" s="36" t="str">
        <f>LOOKUP($A225,Students!$A$4:$A$1016,Students!$D$4:$D$1016)</f>
        <v/>
      </c>
      <c r="D225" s="36" t="str">
        <f>LOOKUP($A225,Students!$A$4:$A$1016,Students!$E$4:$E$1016)</f>
        <v>Cothern</v>
      </c>
      <c r="E225" s="36" t="str">
        <f>LOOKUP($A225,Students!$A$4:$A1225,Students!$F$4:$F$1016)</f>
        <v/>
      </c>
      <c r="F225" s="148" t="str">
        <f>Lookup($A225, Students!$A$4:$A$1016,Students!$X$4:$X$1016)</f>
        <v/>
      </c>
      <c r="G225" s="148" t="str">
        <f>Lookup($A225, Students!$A$4:$A$1016,Students!$Z$4:$Z$1016)</f>
        <v/>
      </c>
      <c r="H225" s="49"/>
      <c r="I225" t="str">
        <f t="shared" si="1"/>
        <v>Giovanni Cothern</v>
      </c>
      <c r="J225" t="str">
        <f>Lookup($A225, Students!$A$4:$A$1016,Students!$K$4:$K$1016)</f>
        <v>Kirkland</v>
      </c>
      <c r="K225" s="54" t="str">
        <f>Lookup($A225, Students!$A$4:$A$1016,Students!$H$4:$H1225)</f>
        <v>Dropped</v>
      </c>
      <c r="L225" s="54" t="str">
        <f>Lookup($A225, Students!$A$4:$A$1016,Students!$O$4:$O$1016)</f>
        <v>Junior</v>
      </c>
      <c r="M225" s="117" t="str">
        <f>Lookup($A225, Students!$A$4:$A$1016,Students!$N$4:$N$1016)</f>
        <v>1D</v>
      </c>
      <c r="N225" t="str">
        <f>Lookup($A225, Students!$A$4:$A$1016,Students!$M$4:$M$1016)</f>
        <v>WB</v>
      </c>
      <c r="O225" s="71">
        <f>Lookup($A225, Students!$A$4:$A$1016,Students!$P$4:$P$1016)</f>
        <v>39184</v>
      </c>
      <c r="P225" s="72">
        <f t="shared" si="2"/>
        <v>42917</v>
      </c>
      <c r="Q225">
        <f>Lookup($A225, Students!$A$4:$A$1016,Students!$Q$4:$Q$1016)</f>
        <v>10</v>
      </c>
      <c r="V225" s="71">
        <f>Lookup($A225, Students!$A$4:$A$1016,Students!$G$4:$G$1016)</f>
        <v>42556</v>
      </c>
    </row>
    <row r="226" hidden="1">
      <c r="A226" s="36">
        <v>225.0</v>
      </c>
      <c r="B226" s="36" t="str">
        <f>LOOKUP($A226,Students!$A$4:$A$1016,Students!$C$4:$C$1016)</f>
        <v>Taleah</v>
      </c>
      <c r="C226" s="36" t="str">
        <f>LOOKUP($A226,Students!$A$4:$A$1016,Students!$D$4:$D$1016)</f>
        <v/>
      </c>
      <c r="D226" s="36" t="str">
        <f>LOOKUP($A226,Students!$A$4:$A$1016,Students!$E$4:$E$1016)</f>
        <v>Cothern</v>
      </c>
      <c r="E226" s="36" t="str">
        <f>LOOKUP($A226,Students!$A$4:$A1226,Students!$F$4:$F$1016)</f>
        <v/>
      </c>
      <c r="F226" s="148" t="str">
        <f>Lookup($A226, Students!$A$4:$A$1016,Students!$X$4:$X$1016)</f>
        <v/>
      </c>
      <c r="G226" s="148" t="str">
        <f>Lookup($A226, Students!$A$4:$A$1016,Students!$Z$4:$Z$1016)</f>
        <v/>
      </c>
      <c r="H226" s="49"/>
      <c r="I226" t="str">
        <f t="shared" si="1"/>
        <v>Taleah Cothern</v>
      </c>
      <c r="J226" t="str">
        <f>Lookup($A226, Students!$A$4:$A$1016,Students!$K$4:$K$1016)</f>
        <v>Kirkland</v>
      </c>
      <c r="K226" s="54" t="str">
        <f>Lookup($A226, Students!$A$4:$A$1016,Students!$H$4:$H1226)</f>
        <v>Dropped</v>
      </c>
      <c r="L226" s="54" t="str">
        <f>Lookup($A226, Students!$A$4:$A$1016,Students!$O$4:$O$1016)</f>
        <v>Junior</v>
      </c>
      <c r="M226" s="117" t="str">
        <f>Lookup($A226, Students!$A$4:$A$1016,Students!$N$4:$N$1016)</f>
        <v>1D</v>
      </c>
      <c r="N226" t="str">
        <f>Lookup($A226, Students!$A$4:$A$1016,Students!$M$4:$M$1016)</f>
        <v>WB</v>
      </c>
      <c r="O226" s="71">
        <f>Lookup($A226, Students!$A$4:$A$1016,Students!$P$4:$P$1016)</f>
        <v>38682</v>
      </c>
      <c r="P226" s="72">
        <f t="shared" si="2"/>
        <v>42917</v>
      </c>
      <c r="Q226">
        <f>Lookup($A226, Students!$A$4:$A$1016,Students!$Q$4:$Q$1016)</f>
        <v>11</v>
      </c>
      <c r="V226" s="71">
        <f>Lookup($A226, Students!$A$4:$A$1016,Students!$G$4:$G$1016)</f>
        <v>42556</v>
      </c>
    </row>
    <row r="227" hidden="1">
      <c r="A227" s="36">
        <v>226.0</v>
      </c>
      <c r="B227" s="36" t="str">
        <f>LOOKUP($A227,Students!$A$4:$A$1016,Students!$C$4:$C$1016)</f>
        <v>Varnika</v>
      </c>
      <c r="C227" s="36" t="str">
        <f>LOOKUP($A227,Students!$A$4:$A$1016,Students!$D$4:$D$1016)</f>
        <v/>
      </c>
      <c r="D227" s="36" t="str">
        <f>LOOKUP($A227,Students!$A$4:$A$1016,Students!$E$4:$E$1016)</f>
        <v>Elenthendral</v>
      </c>
      <c r="E227" s="36" t="str">
        <f>LOOKUP($A227,Students!$A$4:$A1227,Students!$F$4:$F$1016)</f>
        <v/>
      </c>
      <c r="F227" s="148" t="str">
        <f>Lookup($A227, Students!$A$4:$A$1016,Students!$X$4:$X$1016)</f>
        <v/>
      </c>
      <c r="G227" s="148" t="str">
        <f>Lookup($A227, Students!$A$4:$A$1016,Students!$Z$4:$Z$1016)</f>
        <v/>
      </c>
      <c r="H227" s="49"/>
      <c r="I227" t="str">
        <f t="shared" si="1"/>
        <v>Varnika Elenthendral</v>
      </c>
      <c r="J227" t="str">
        <f>Lookup($A227, Students!$A$4:$A$1016,Students!$K$4:$K$1016)</f>
        <v>Kirkland</v>
      </c>
      <c r="K227" s="54" t="str">
        <f>Lookup($A227, Students!$A$4:$A$1016,Students!$H$4:$H1227)</f>
        <v>Dropped</v>
      </c>
      <c r="L227" s="54" t="str">
        <f>Lookup($A227, Students!$A$4:$A$1016,Students!$O$4:$O$1016)</f>
        <v>Child</v>
      </c>
      <c r="M227" s="117" t="str">
        <f>Lookup($A227, Students!$A$4:$A$1016,Students!$N$4:$N$1016)</f>
        <v>1D</v>
      </c>
      <c r="N227" t="str">
        <f>Lookup($A227, Students!$A$4:$A$1016,Students!$M$4:$M$1016)</f>
        <v>WB</v>
      </c>
      <c r="O227" s="71" t="str">
        <f>Lookup($A227, Students!$A$4:$A$1016,Students!$P$4:$P$1016)</f>
        <v/>
      </c>
      <c r="P227" s="72">
        <f t="shared" si="2"/>
        <v>42917</v>
      </c>
      <c r="Q227">
        <f>Lookup($A227, Students!$A$4:$A$1016,Students!$Q$4:$Q$1016)</f>
        <v>117</v>
      </c>
      <c r="V227" s="71">
        <f>Lookup($A227, Students!$A$4:$A$1016,Students!$G$4:$G$1016)</f>
        <v>42558</v>
      </c>
    </row>
    <row r="228" hidden="1">
      <c r="A228" s="36">
        <v>227.0</v>
      </c>
      <c r="B228" s="36" t="str">
        <f>LOOKUP($A228,Students!$A$4:$A$1016,Students!$C$4:$C$1016)</f>
        <v>Khloe</v>
      </c>
      <c r="C228" s="36" t="str">
        <f>LOOKUP($A228,Students!$A$4:$A$1016,Students!$D$4:$D$1016)</f>
        <v/>
      </c>
      <c r="D228" s="36" t="str">
        <f>LOOKUP($A228,Students!$A$4:$A$1016,Students!$E$4:$E$1016)</f>
        <v>Firmansyah</v>
      </c>
      <c r="E228" s="36" t="str">
        <f>LOOKUP($A228,Students!$A$4:$A1228,Students!$F$4:$F$1016)</f>
        <v/>
      </c>
      <c r="F228" s="148" t="str">
        <f>Lookup($A228, Students!$A$4:$A$1016,Students!$X$4:$X$1016)</f>
        <v/>
      </c>
      <c r="G228" s="148" t="str">
        <f>Lookup($A228, Students!$A$4:$A$1016,Students!$Z$4:$Z$1016)</f>
        <v/>
      </c>
      <c r="H228" s="49"/>
      <c r="I228" t="str">
        <f t="shared" si="1"/>
        <v>Khloe Firmansyah</v>
      </c>
      <c r="J228" t="str">
        <f>Lookup($A228, Students!$A$4:$A$1016,Students!$K$4:$K$1016)</f>
        <v>Kirkland</v>
      </c>
      <c r="K228" s="54" t="str">
        <f>Lookup($A228, Students!$A$4:$A$1016,Students!$H$4:$H1228)</f>
        <v>Dropped</v>
      </c>
      <c r="L228" s="54" t="str">
        <f>Lookup($A228, Students!$A$4:$A$1016,Students!$O$4:$O$1016)</f>
        <v>Child</v>
      </c>
      <c r="M228" s="117" t="str">
        <f>Lookup($A228, Students!$A$4:$A$1016,Students!$N$4:$N$1016)</f>
        <v>1D</v>
      </c>
      <c r="N228" t="str">
        <f>Lookup($A228, Students!$A$4:$A$1016,Students!$M$4:$M$1016)</f>
        <v>WB</v>
      </c>
      <c r="O228" s="71">
        <f>Lookup($A228, Students!$A$4:$A$1016,Students!$P$4:$P$1016)</f>
        <v>40750</v>
      </c>
      <c r="P228" s="72">
        <f t="shared" si="2"/>
        <v>42917</v>
      </c>
      <c r="Q228">
        <f>Lookup($A228, Students!$A$4:$A$1016,Students!$Q$4:$Q$1016)</f>
        <v>5</v>
      </c>
      <c r="V228" s="71">
        <f>Lookup($A228, Students!$A$4:$A$1016,Students!$G$4:$G$1016)</f>
        <v>42556</v>
      </c>
    </row>
    <row r="229" hidden="1">
      <c r="A229" s="36">
        <v>228.0</v>
      </c>
      <c r="B229" s="36" t="str">
        <f>LOOKUP($A229,Students!$A$4:$A$1016,Students!$C$4:$C$1016)</f>
        <v>Zxavier</v>
      </c>
      <c r="C229" s="36" t="str">
        <f>LOOKUP($A229,Students!$A$4:$A$1016,Students!$D$4:$D$1016)</f>
        <v/>
      </c>
      <c r="D229" s="36" t="str">
        <f>LOOKUP($A229,Students!$A$4:$A$1016,Students!$E$4:$E$1016)</f>
        <v>Rodriguez</v>
      </c>
      <c r="E229" s="36" t="str">
        <f>LOOKUP($A229,Students!$A$4:$A1229,Students!$F$4:$F$1016)</f>
        <v/>
      </c>
      <c r="F229" s="148" t="str">
        <f>Lookup($A229, Students!$A$4:$A$1016,Students!$X$4:$X$1016)</f>
        <v/>
      </c>
      <c r="G229" s="148" t="str">
        <f>Lookup($A229, Students!$A$4:$A$1016,Students!$Z$4:$Z$1016)</f>
        <v/>
      </c>
      <c r="H229" s="49"/>
      <c r="I229" t="str">
        <f t="shared" si="1"/>
        <v>Zxavier Rodriguez</v>
      </c>
      <c r="J229" t="str">
        <f>Lookup($A229, Students!$A$4:$A$1016,Students!$K$4:$K$1016)</f>
        <v>Kirkland</v>
      </c>
      <c r="K229" s="54" t="str">
        <f>Lookup($A229, Students!$A$4:$A$1016,Students!$H$4:$H1229)</f>
        <v>Dropped</v>
      </c>
      <c r="L229" s="54" t="str">
        <f>Lookup($A229, Students!$A$4:$A$1016,Students!$O$4:$O$1016)</f>
        <v>Child</v>
      </c>
      <c r="M229" s="117" t="str">
        <f>Lookup($A229, Students!$A$4:$A$1016,Students!$N$4:$N$1016)</f>
        <v>1D</v>
      </c>
      <c r="N229" t="str">
        <f>Lookup($A229, Students!$A$4:$A$1016,Students!$M$4:$M$1016)</f>
        <v>WB</v>
      </c>
      <c r="O229" s="71" t="str">
        <f>Lookup($A229, Students!$A$4:$A$1016,Students!$P$4:$P$1016)</f>
        <v/>
      </c>
      <c r="P229" s="72">
        <f t="shared" si="2"/>
        <v>42917</v>
      </c>
      <c r="Q229">
        <f>Lookup($A229, Students!$A$4:$A$1016,Students!$Q$4:$Q$1016)</f>
        <v>117</v>
      </c>
      <c r="V229" s="71">
        <f>Lookup($A229, Students!$A$4:$A$1016,Students!$G$4:$G$1016)</f>
        <v>42556</v>
      </c>
    </row>
    <row r="230" hidden="1">
      <c r="A230" s="36">
        <v>229.0</v>
      </c>
      <c r="B230" s="36" t="str">
        <f>LOOKUP($A230,Students!$A$4:$A$1016,Students!$C$4:$C$1016)</f>
        <v>Elizabeth</v>
      </c>
      <c r="C230" s="36" t="str">
        <f>LOOKUP($A230,Students!$A$4:$A$1016,Students!$D$4:$D$1016)</f>
        <v/>
      </c>
      <c r="D230" s="36" t="str">
        <f>LOOKUP($A230,Students!$A$4:$A$1016,Students!$E$4:$E$1016)</f>
        <v>Arustanian</v>
      </c>
      <c r="E230" s="36" t="str">
        <f>LOOKUP($A230,Students!$A$4:$A1230,Students!$F$4:$F$1016)</f>
        <v/>
      </c>
      <c r="F230" s="148">
        <f>Lookup($A230, Students!$A$4:$A$1016,Students!$X$4:$X$1016)</f>
        <v>42811</v>
      </c>
      <c r="G230" s="148" t="str">
        <f>Lookup($A230, Students!$A$4:$A$1016,Students!$Z$4:$Z$1016)</f>
        <v/>
      </c>
      <c r="H230" s="49"/>
      <c r="I230" t="str">
        <f t="shared" si="1"/>
        <v>Elizabeth Arustanian</v>
      </c>
      <c r="J230" t="str">
        <f>Lookup($A230, Students!$A$4:$A$1016,Students!$K$4:$K$1016)</f>
        <v>Kirkland</v>
      </c>
      <c r="K230" s="54" t="str">
        <f>Lookup($A230, Students!$A$4:$A$1016,Students!$H$4:$H1230)</f>
        <v>Inactive</v>
      </c>
      <c r="L230" s="54" t="str">
        <f>Lookup($A230, Students!$A$4:$A$1016,Students!$O$4:$O$1016)</f>
        <v>Junior</v>
      </c>
      <c r="M230" s="117" t="str">
        <f>Lookup($A230, Students!$A$4:$A$1016,Students!$N$4:$N$1016)</f>
        <v>1D</v>
      </c>
      <c r="N230" t="str">
        <f>Lookup($A230, Students!$A$4:$A$1016,Students!$M$4:$M$1016)</f>
        <v>2S</v>
      </c>
      <c r="O230" s="71">
        <f>Lookup($A230, Students!$A$4:$A$1016,Students!$P$4:$P$1016)</f>
        <v>37775</v>
      </c>
      <c r="P230" s="72">
        <f t="shared" si="2"/>
        <v>42917</v>
      </c>
      <c r="Q230">
        <f>Lookup($A230, Students!$A$4:$A$1016,Students!$Q$4:$Q$1016)</f>
        <v>14</v>
      </c>
      <c r="V230" s="71">
        <f>Lookup($A230, Students!$A$4:$A$1016,Students!$G$4:$G$1016)</f>
        <v>42559</v>
      </c>
    </row>
    <row r="231" hidden="1">
      <c r="A231" s="36">
        <v>230.0</v>
      </c>
      <c r="B231" s="36" t="str">
        <f>LOOKUP($A231,Students!$A$4:$A$1016,Students!$C$4:$C$1016)</f>
        <v>Ahladis</v>
      </c>
      <c r="C231" s="36" t="str">
        <f>LOOKUP($A231,Students!$A$4:$A$1016,Students!$D$4:$D$1016)</f>
        <v/>
      </c>
      <c r="D231" s="36" t="str">
        <f>LOOKUP($A231,Students!$A$4:$A$1016,Students!$E$4:$E$1016)</f>
        <v>Kaya</v>
      </c>
      <c r="E231" s="36" t="str">
        <f>LOOKUP($A231,Students!$A$4:$A1231,Students!$F$4:$F$1016)</f>
        <v/>
      </c>
      <c r="F231" s="148" t="str">
        <f>Lookup($A231, Students!$A$4:$A$1016,Students!$X$4:$X$1016)</f>
        <v/>
      </c>
      <c r="G231" s="148" t="str">
        <f>Lookup($A231, Students!$A$4:$A$1016,Students!$Z$4:$Z$1016)</f>
        <v/>
      </c>
      <c r="H231" s="49"/>
      <c r="I231" t="str">
        <f t="shared" si="1"/>
        <v>Ahladis Kaya</v>
      </c>
      <c r="J231" t="str">
        <f>Lookup($A231, Students!$A$4:$A$1016,Students!$K$4:$K$1016)</f>
        <v>Kirkland</v>
      </c>
      <c r="K231" s="54" t="str">
        <f>Lookup($A231, Students!$A$4:$A$1016,Students!$H$4:$H1231)</f>
        <v>Dropped</v>
      </c>
      <c r="L231" s="54" t="str">
        <f>Lookup($A231, Students!$A$4:$A$1016,Students!$O$4:$O$1016)</f>
        <v>Junior</v>
      </c>
      <c r="M231" s="117" t="str">
        <f>Lookup($A231, Students!$A$4:$A$1016,Students!$N$4:$N$1016)</f>
        <v>1D</v>
      </c>
      <c r="N231" t="str">
        <f>Lookup($A231, Students!$A$4:$A$1016,Students!$M$4:$M$1016)</f>
        <v>WB</v>
      </c>
      <c r="O231" s="71">
        <f>Lookup($A231, Students!$A$4:$A$1016,Students!$P$4:$P$1016)</f>
        <v>39340</v>
      </c>
      <c r="P231" s="72">
        <f t="shared" si="2"/>
        <v>42917</v>
      </c>
      <c r="Q231">
        <f>Lookup($A231, Students!$A$4:$A$1016,Students!$Q$4:$Q$1016)</f>
        <v>9</v>
      </c>
      <c r="V231" s="71">
        <f>Lookup($A231, Students!$A$4:$A$1016,Students!$G$4:$G$1016)</f>
        <v>42559</v>
      </c>
    </row>
    <row r="232" hidden="1">
      <c r="A232" s="36">
        <v>231.0</v>
      </c>
      <c r="B232" s="36" t="str">
        <f>LOOKUP($A232,Students!$A$4:$A$1016,Students!$C$4:$C$1016)</f>
        <v>Ahladis</v>
      </c>
      <c r="C232" s="36" t="str">
        <f>LOOKUP($A232,Students!$A$4:$A$1016,Students!$D$4:$D$1016)</f>
        <v/>
      </c>
      <c r="D232" s="36" t="str">
        <f>LOOKUP($A232,Students!$A$4:$A$1016,Students!$E$4:$E$1016)</f>
        <v>Alexander</v>
      </c>
      <c r="E232" s="36" t="str">
        <f>LOOKUP($A232,Students!$A$4:$A1232,Students!$F$4:$F$1016)</f>
        <v/>
      </c>
      <c r="F232" s="148" t="str">
        <f>Lookup($A232, Students!$A$4:$A$1016,Students!$X$4:$X$1016)</f>
        <v/>
      </c>
      <c r="G232" s="148" t="str">
        <f>Lookup($A232, Students!$A$4:$A$1016,Students!$Z$4:$Z$1016)</f>
        <v/>
      </c>
      <c r="H232" s="49"/>
      <c r="I232" t="str">
        <f t="shared" si="1"/>
        <v>Ahladis Alexander</v>
      </c>
      <c r="J232" t="str">
        <f>Lookup($A232, Students!$A$4:$A$1016,Students!$K$4:$K$1016)</f>
        <v>Kirkland</v>
      </c>
      <c r="K232" s="54" t="str">
        <f>Lookup($A232, Students!$A$4:$A$1016,Students!$H$4:$H1232)</f>
        <v>Dropped</v>
      </c>
      <c r="L232" s="54" t="str">
        <f>Lookup($A232, Students!$A$4:$A$1016,Students!$O$4:$O$1016)</f>
        <v>Child</v>
      </c>
      <c r="M232" s="117" t="str">
        <f>Lookup($A232, Students!$A$4:$A$1016,Students!$N$4:$N$1016)</f>
        <v>1D</v>
      </c>
      <c r="N232" t="str">
        <f>Lookup($A232, Students!$A$4:$A$1016,Students!$M$4:$M$1016)</f>
        <v>WB</v>
      </c>
      <c r="O232" s="71">
        <f>Lookup($A232, Students!$A$4:$A$1016,Students!$P$4:$P$1016)</f>
        <v>40443</v>
      </c>
      <c r="P232" s="72">
        <f t="shared" si="2"/>
        <v>42917</v>
      </c>
      <c r="Q232">
        <f>Lookup($A232, Students!$A$4:$A$1016,Students!$Q$4:$Q$1016)</f>
        <v>6</v>
      </c>
      <c r="V232" s="71">
        <f>Lookup($A232, Students!$A$4:$A$1016,Students!$G$4:$G$1016)</f>
        <v>42559</v>
      </c>
    </row>
    <row r="233" hidden="1">
      <c r="A233" s="36">
        <v>232.0</v>
      </c>
      <c r="B233" s="36" t="str">
        <f>LOOKUP($A233,Students!$A$4:$A$1016,Students!$C$4:$C$1016)</f>
        <v>Cam</v>
      </c>
      <c r="C233" s="36" t="str">
        <f>LOOKUP($A233,Students!$A$4:$A$1016,Students!$D$4:$D$1016)</f>
        <v/>
      </c>
      <c r="D233" s="36" t="str">
        <f>LOOKUP($A233,Students!$A$4:$A$1016,Students!$E$4:$E$1016)</f>
        <v/>
      </c>
      <c r="E233" s="36" t="str">
        <f>LOOKUP($A233,Students!$A$4:$A1233,Students!$F$4:$F$1016)</f>
        <v/>
      </c>
      <c r="F233" s="148" t="str">
        <f>Lookup($A233, Students!$A$4:$A$1016,Students!$X$4:$X$1016)</f>
        <v/>
      </c>
      <c r="G233" s="148" t="str">
        <f>Lookup($A233, Students!$A$4:$A$1016,Students!$Z$4:$Z$1016)</f>
        <v/>
      </c>
      <c r="H233" s="49"/>
      <c r="I233" t="str">
        <f t="shared" si="1"/>
        <v>Cam </v>
      </c>
      <c r="J233" t="str">
        <f>Lookup($A233, Students!$A$4:$A$1016,Students!$K$4:$K$1016)</f>
        <v>Seattle</v>
      </c>
      <c r="K233" s="54" t="str">
        <f>Lookup($A233, Students!$A$4:$A$1016,Students!$H$4:$H1233)</f>
        <v>Dropped</v>
      </c>
      <c r="L233" s="54" t="str">
        <f>Lookup($A233, Students!$A$4:$A$1016,Students!$O$4:$O$1016)</f>
        <v>Adult</v>
      </c>
      <c r="M233" s="117" t="str">
        <f>Lookup($A233, Students!$A$4:$A$1016,Students!$N$4:$N$1016)</f>
        <v>1D</v>
      </c>
      <c r="N233" t="str">
        <f>Lookup($A233, Students!$A$4:$A$1016,Students!$M$4:$M$1016)</f>
        <v>WB</v>
      </c>
      <c r="O233" s="71" t="str">
        <f>Lookup($A233, Students!$A$4:$A$1016,Students!$P$4:$P$1016)</f>
        <v/>
      </c>
      <c r="P233" s="72">
        <f t="shared" si="2"/>
        <v>42917</v>
      </c>
      <c r="Q233">
        <f>Lookup($A233, Students!$A$4:$A$1016,Students!$Q$4:$Q$1016)</f>
        <v>117</v>
      </c>
      <c r="V233" s="71" t="str">
        <f>Lookup($A233, Students!$A$4:$A$1016,Students!$G$4:$G$1016)</f>
        <v/>
      </c>
    </row>
    <row r="234" hidden="1">
      <c r="A234" s="36">
        <v>233.0</v>
      </c>
      <c r="B234" s="36" t="str">
        <f>LOOKUP($A234,Students!$A$4:$A$1016,Students!$C$4:$C$1016)</f>
        <v>Maurice</v>
      </c>
      <c r="C234" s="36" t="str">
        <f>LOOKUP($A234,Students!$A$4:$A$1016,Students!$D$4:$D$1016)</f>
        <v/>
      </c>
      <c r="D234" s="36" t="str">
        <f>LOOKUP($A234,Students!$A$4:$A$1016,Students!$E$4:$E$1016)</f>
        <v>Lekea</v>
      </c>
      <c r="E234" s="36" t="str">
        <f>LOOKUP($A234,Students!$A$4:$A1234,Students!$F$4:$F$1016)</f>
        <v/>
      </c>
      <c r="F234" s="148" t="str">
        <f>Lookup($A234, Students!$A$4:$A$1016,Students!$X$4:$X$1016)</f>
        <v/>
      </c>
      <c r="G234" s="148" t="str">
        <f>Lookup($A234, Students!$A$4:$A$1016,Students!$Z$4:$Z$1016)</f>
        <v/>
      </c>
      <c r="H234" s="49"/>
      <c r="I234" t="str">
        <f t="shared" si="1"/>
        <v>Maurice Lekea</v>
      </c>
      <c r="J234" t="str">
        <f>Lookup($A234, Students!$A$4:$A$1016,Students!$K$4:$K$1016)</f>
        <v>Seattle</v>
      </c>
      <c r="K234" s="54" t="str">
        <f>Lookup($A234, Students!$A$4:$A$1016,Students!$H$4:$H1234)</f>
        <v>Inactive</v>
      </c>
      <c r="L234" s="54" t="str">
        <f>Lookup($A234, Students!$A$4:$A$1016,Students!$O$4:$O$1016)</f>
        <v>Adult</v>
      </c>
      <c r="M234" s="117" t="str">
        <f>Lookup($A234, Students!$A$4:$A$1016,Students!$N$4:$N$1016)</f>
        <v>1D</v>
      </c>
      <c r="N234" t="str">
        <f>Lookup($A234, Students!$A$4:$A$1016,Students!$M$4:$M$1016)</f>
        <v>WB</v>
      </c>
      <c r="O234" s="71" t="str">
        <f>Lookup($A234, Students!$A$4:$A$1016,Students!$P$4:$P$1016)</f>
        <v/>
      </c>
      <c r="P234" s="72">
        <f t="shared" si="2"/>
        <v>42917</v>
      </c>
      <c r="Q234">
        <f>Lookup($A234, Students!$A$4:$A$1016,Students!$Q$4:$Q$1016)</f>
        <v>117</v>
      </c>
      <c r="V234" s="71" t="str">
        <f>Lookup($A234, Students!$A$4:$A$1016,Students!$G$4:$G$1016)</f>
        <v/>
      </c>
    </row>
    <row r="235">
      <c r="A235" s="36">
        <v>234.0</v>
      </c>
      <c r="B235" s="36" t="str">
        <f>LOOKUP($A235,Students!$A$4:$A$1016,Students!$C$4:$C$1016)</f>
        <v>Jason</v>
      </c>
      <c r="C235" s="36" t="str">
        <f>LOOKUP($A235,Students!$A$4:$A$1016,Students!$D$4:$D$1016)</f>
        <v/>
      </c>
      <c r="D235" s="36" t="str">
        <f>LOOKUP($A235,Students!$A$4:$A$1016,Students!$E$4:$E$1016)</f>
        <v>Piwen</v>
      </c>
      <c r="E235" s="36" t="str">
        <f>LOOKUP($A235,Students!$A$4:$A1235,Students!$F$4:$F$1016)</f>
        <v/>
      </c>
      <c r="F235" s="148">
        <f>Lookup($A235, Students!$A$4:$A$1016,Students!$X$4:$X$1016)</f>
        <v>42644</v>
      </c>
      <c r="G235" s="148" t="str">
        <f>Lookup($A235, Students!$A$4:$A$1016,Students!$Z$4:$Z$1016)</f>
        <v/>
      </c>
      <c r="H235" s="49"/>
      <c r="I235" t="str">
        <f t="shared" si="1"/>
        <v>Jason Piwen</v>
      </c>
      <c r="J235" t="str">
        <f>Lookup($A235, Students!$A$4:$A$1016,Students!$K$4:$K$1016)</f>
        <v>Seattle</v>
      </c>
      <c r="K235" s="54" t="str">
        <f>Lookup($A235, Students!$A$4:$A$1016,Students!$H$4:$H1235)</f>
        <v>Active</v>
      </c>
      <c r="L235" s="54" t="str">
        <f>Lookup($A235, Students!$A$4:$A$1016,Students!$O$4:$O$1016)</f>
        <v>Adult</v>
      </c>
      <c r="M235" t="str">
        <f>Lookup($A235, Students!$A$4:$A$1016,Students!$N$4:$N$1016)</f>
        <v>2D</v>
      </c>
      <c r="N235" t="str">
        <f>Lookup($A235, Students!$A$4:$A$1016,Students!$M$4:$M$1016)</f>
        <v>1D</v>
      </c>
      <c r="O235" s="71">
        <f>Lookup($A235, Students!$A$4:$A$1016,Students!$P$4:$P$1016)</f>
        <v>28543</v>
      </c>
      <c r="P235" s="72">
        <f t="shared" si="2"/>
        <v>42917</v>
      </c>
      <c r="Q235">
        <f>Lookup($A235, Students!$A$4:$A$1016,Students!$Q$4:$Q$1016)</f>
        <v>39</v>
      </c>
      <c r="V235" s="71">
        <f>Lookup($A235, Students!$A$4:$A$1016,Students!$G$4:$G$1016)</f>
        <v>42644</v>
      </c>
      <c r="AE235" s="91">
        <v>42644.0</v>
      </c>
    </row>
    <row r="236" hidden="1">
      <c r="A236" s="36">
        <v>235.0</v>
      </c>
      <c r="B236" s="36" t="str">
        <f>LOOKUP($A236,Students!$A$4:$A$1016,Students!$C$4:$C$1016)</f>
        <v>Deepshika</v>
      </c>
      <c r="C236" s="36" t="str">
        <f>LOOKUP($A236,Students!$A$4:$A$1016,Students!$D$4:$D$1016)</f>
        <v/>
      </c>
      <c r="D236" s="36" t="str">
        <f>LOOKUP($A236,Students!$A$4:$A$1016,Students!$E$4:$E$1016)</f>
        <v>Elenthendral</v>
      </c>
      <c r="E236" s="36" t="str">
        <f>LOOKUP($A236,Students!$A$4:$A1236,Students!$F$4:$F$1016)</f>
        <v/>
      </c>
      <c r="F236" s="148" t="str">
        <f>Lookup($A236, Students!$A$4:$A$1016,Students!$X$4:$X$1016)</f>
        <v/>
      </c>
      <c r="G236" s="148" t="str">
        <f>Lookup($A236, Students!$A$4:$A$1016,Students!$Z$4:$Z$1016)</f>
        <v/>
      </c>
      <c r="H236" s="49"/>
      <c r="I236" t="str">
        <f t="shared" si="1"/>
        <v>Deepshika Elenthendral</v>
      </c>
      <c r="J236" t="str">
        <f>Lookup($A236, Students!$A$4:$A$1016,Students!$K$4:$K$1016)</f>
        <v>Kirkland</v>
      </c>
      <c r="K236" s="54" t="str">
        <f>Lookup($A236, Students!$A$4:$A$1016,Students!$H$4:$H1236)</f>
        <v>Dropped</v>
      </c>
      <c r="L236" s="54" t="str">
        <f>Lookup($A236, Students!$A$4:$A$1016,Students!$O$4:$O$1016)</f>
        <v>Child</v>
      </c>
      <c r="M236" s="117" t="str">
        <f>Lookup($A236, Students!$A$4:$A$1016,Students!$N$4:$N$1016)</f>
        <v>1D</v>
      </c>
      <c r="N236" t="str">
        <f>Lookup($A236, Students!$A$4:$A$1016,Students!$M$4:$M$1016)</f>
        <v>WB</v>
      </c>
      <c r="O236" s="71">
        <f>Lookup($A236, Students!$A$4:$A$1016,Students!$P$4:$P$1016)</f>
        <v>41165</v>
      </c>
      <c r="P236" s="72">
        <f t="shared" si="2"/>
        <v>42917</v>
      </c>
      <c r="Q236">
        <f>Lookup($A236, Students!$A$4:$A$1016,Students!$Q$4:$Q$1016)</f>
        <v>4</v>
      </c>
      <c r="V236" s="71">
        <f>Lookup($A236, Students!$A$4:$A$1016,Students!$G$4:$G$1016)</f>
        <v>42562</v>
      </c>
    </row>
    <row r="237" hidden="1">
      <c r="A237" s="36">
        <v>236.0</v>
      </c>
      <c r="B237" s="36" t="str">
        <f>LOOKUP($A237,Students!$A$4:$A$1016,Students!$C$4:$C$1016)</f>
        <v>Hee Yoon</v>
      </c>
      <c r="C237" s="36" t="str">
        <f>LOOKUP($A237,Students!$A$4:$A$1016,Students!$D$4:$D$1016)</f>
        <v/>
      </c>
      <c r="D237" s="36" t="str">
        <f>LOOKUP($A237,Students!$A$4:$A$1016,Students!$E$4:$E$1016)</f>
        <v>Bang</v>
      </c>
      <c r="E237" s="36" t="str">
        <f>LOOKUP($A237,Students!$A$4:$A1237,Students!$F$4:$F$1016)</f>
        <v/>
      </c>
      <c r="F237" s="148" t="str">
        <f>Lookup($A237, Students!$A$4:$A$1016,Students!$X$4:$X$1016)</f>
        <v/>
      </c>
      <c r="G237" s="148" t="str">
        <f>Lookup($A237, Students!$A$4:$A$1016,Students!$Z$4:$Z$1016)</f>
        <v/>
      </c>
      <c r="H237" s="49"/>
      <c r="I237" t="str">
        <f t="shared" si="1"/>
        <v>Hee Yoon Bang</v>
      </c>
      <c r="J237" t="str">
        <f>Lookup($A237, Students!$A$4:$A$1016,Students!$K$4:$K$1016)</f>
        <v>Kirkland</v>
      </c>
      <c r="K237" s="54" t="str">
        <f>Lookup($A237, Students!$A$4:$A$1016,Students!$H$4:$H1237)</f>
        <v>Dropped</v>
      </c>
      <c r="L237" s="54" t="str">
        <f>Lookup($A237, Students!$A$4:$A$1016,Students!$O$4:$O$1016)</f>
        <v>Adult</v>
      </c>
      <c r="M237" s="117" t="str">
        <f>Lookup($A237, Students!$A$4:$A$1016,Students!$N$4:$N$1016)</f>
        <v>1D</v>
      </c>
      <c r="N237" t="str">
        <f>Lookup($A237, Students!$A$4:$A$1016,Students!$M$4:$M$1016)</f>
        <v>WB</v>
      </c>
      <c r="O237" s="71">
        <f>Lookup($A237, Students!$A$4:$A$1016,Students!$P$4:$P$1016)</f>
        <v>34819</v>
      </c>
      <c r="P237" s="72">
        <f t="shared" si="2"/>
        <v>42917</v>
      </c>
      <c r="Q237">
        <f>Lookup($A237, Students!$A$4:$A$1016,Students!$Q$4:$Q$1016)</f>
        <v>22</v>
      </c>
      <c r="V237" s="71">
        <f>Lookup($A237, Students!$A$4:$A$1016,Students!$G$4:$G$1016)</f>
        <v>42563</v>
      </c>
    </row>
    <row r="238" hidden="1">
      <c r="A238" s="36">
        <v>237.0</v>
      </c>
      <c r="B238" s="36" t="str">
        <f>LOOKUP($A238,Students!$A$4:$A$1016,Students!$C$4:$C$1016)</f>
        <v>Lincoln</v>
      </c>
      <c r="C238" s="36" t="str">
        <f>LOOKUP($A238,Students!$A$4:$A$1016,Students!$D$4:$D$1016)</f>
        <v/>
      </c>
      <c r="D238" s="36" t="str">
        <f>LOOKUP($A238,Students!$A$4:$A$1016,Students!$E$4:$E$1016)</f>
        <v>Perry</v>
      </c>
      <c r="E238" s="36" t="str">
        <f>LOOKUP($A238,Students!$A$4:$A1238,Students!$F$4:$F$1016)</f>
        <v/>
      </c>
      <c r="F238" s="148" t="str">
        <f>Lookup($A238, Students!$A$4:$A$1016,Students!$X$4:$X$1016)</f>
        <v/>
      </c>
      <c r="G238" s="148" t="str">
        <f>Lookup($A238, Students!$A$4:$A$1016,Students!$Z$4:$Z$1016)</f>
        <v/>
      </c>
      <c r="H238" s="49"/>
      <c r="I238" t="str">
        <f t="shared" si="1"/>
        <v>Lincoln Perry</v>
      </c>
      <c r="J238" t="str">
        <f>Lookup($A238, Students!$A$4:$A$1016,Students!$K$4:$K$1016)</f>
        <v>Redmond</v>
      </c>
      <c r="K238" s="54" t="str">
        <f>Lookup($A238, Students!$A$4:$A$1016,Students!$H$4:$H1238)</f>
        <v>Active</v>
      </c>
      <c r="L238" s="54" t="str">
        <f>Lookup($A238, Students!$A$4:$A$1016,Students!$O$4:$O$1016)</f>
        <v>Junior</v>
      </c>
      <c r="M238" s="117" t="str">
        <f>Lookup($A238, Students!$A$4:$A$1016,Students!$N$4:$N$1016)</f>
        <v>1D</v>
      </c>
      <c r="N238" t="str">
        <f>Lookup($A238, Students!$A$4:$A$1016,Students!$M$4:$M$1016)</f>
        <v>WB</v>
      </c>
      <c r="O238" s="71">
        <f>Lookup($A238, Students!$A$4:$A$1016,Students!$P$4:$P$1016)</f>
        <v>39019</v>
      </c>
      <c r="P238" s="72">
        <f t="shared" si="2"/>
        <v>42917</v>
      </c>
      <c r="Q238">
        <f>Lookup($A238, Students!$A$4:$A$1016,Students!$Q$4:$Q$1016)</f>
        <v>10</v>
      </c>
      <c r="V238" s="71">
        <f>Lookup($A238, Students!$A$4:$A$1016,Students!$G$4:$G$1016)</f>
        <v>42563</v>
      </c>
    </row>
    <row r="239" hidden="1">
      <c r="A239" s="36">
        <v>238.0</v>
      </c>
      <c r="B239" s="36" t="str">
        <f>LOOKUP($A239,Students!$A$4:$A$1016,Students!$C$4:$C$1016)</f>
        <v>Vidit</v>
      </c>
      <c r="C239" s="36" t="str">
        <f>LOOKUP($A239,Students!$A$4:$A$1016,Students!$D$4:$D$1016)</f>
        <v/>
      </c>
      <c r="D239" s="36" t="str">
        <f>LOOKUP($A239,Students!$A$4:$A$1016,Students!$E$4:$E$1016)</f>
        <v>Setty</v>
      </c>
      <c r="E239" s="36" t="str">
        <f>LOOKUP($A239,Students!$A$4:$A1239,Students!$F$4:$F$1016)</f>
        <v/>
      </c>
      <c r="F239" s="148" t="str">
        <f>Lookup($A239, Students!$A$4:$A$1016,Students!$X$4:$X$1016)</f>
        <v/>
      </c>
      <c r="G239" s="148" t="str">
        <f>Lookup($A239, Students!$A$4:$A$1016,Students!$Z$4:$Z$1016)</f>
        <v/>
      </c>
      <c r="H239" s="49"/>
      <c r="I239" t="str">
        <f t="shared" si="1"/>
        <v>Vidit Setty</v>
      </c>
      <c r="J239" t="str">
        <f>Lookup($A239, Students!$A$4:$A$1016,Students!$K$4:$K$1016)</f>
        <v>Redmond</v>
      </c>
      <c r="K239" s="54" t="str">
        <f>Lookup($A239, Students!$A$4:$A$1016,Students!$H$4:$H1239)</f>
        <v>Dropped</v>
      </c>
      <c r="L239" s="54" t="str">
        <f>Lookup($A239, Students!$A$4:$A$1016,Students!$O$4:$O$1016)</f>
        <v>Junior</v>
      </c>
      <c r="M239" s="117" t="str">
        <f>Lookup($A239, Students!$A$4:$A$1016,Students!$N$4:$N$1016)</f>
        <v>1D</v>
      </c>
      <c r="N239" t="str">
        <f>Lookup($A239, Students!$A$4:$A$1016,Students!$M$4:$M$1016)</f>
        <v>WB</v>
      </c>
      <c r="O239" s="71">
        <f>Lookup($A239, Students!$A$4:$A$1016,Students!$P$4:$P$1016)</f>
        <v>39325</v>
      </c>
      <c r="P239" s="72">
        <f t="shared" si="2"/>
        <v>42917</v>
      </c>
      <c r="Q239">
        <f>Lookup($A239, Students!$A$4:$A$1016,Students!$Q$4:$Q$1016)</f>
        <v>9</v>
      </c>
      <c r="V239" s="71">
        <f>Lookup($A239, Students!$A$4:$A$1016,Students!$G$4:$G$1016)</f>
        <v>42544</v>
      </c>
    </row>
    <row r="240" hidden="1">
      <c r="A240" s="36">
        <v>239.0</v>
      </c>
      <c r="B240" s="36" t="str">
        <f>LOOKUP($A240,Students!$A$4:$A$1016,Students!$C$4:$C$1016)</f>
        <v>Yahia </v>
      </c>
      <c r="C240" s="36" t="str">
        <f>LOOKUP($A240,Students!$A$4:$A$1016,Students!$D$4:$D$1016)</f>
        <v/>
      </c>
      <c r="D240" s="36" t="str">
        <f>LOOKUP($A240,Students!$A$4:$A$1016,Students!$E$4:$E$1016)</f>
        <v>ElHawary</v>
      </c>
      <c r="E240" s="36" t="str">
        <f>LOOKUP($A240,Students!$A$4:$A1240,Students!$F$4:$F$1016)</f>
        <v/>
      </c>
      <c r="F240" s="148" t="str">
        <f>Lookup($A240, Students!$A$4:$A$1016,Students!$X$4:$X$1016)</f>
        <v/>
      </c>
      <c r="G240" s="148" t="str">
        <f>Lookup($A240, Students!$A$4:$A$1016,Students!$Z$4:$Z$1016)</f>
        <v/>
      </c>
      <c r="H240" s="49"/>
      <c r="I240" t="str">
        <f t="shared" si="1"/>
        <v>Yahia  ElHawary</v>
      </c>
      <c r="J240" t="str">
        <f>Lookup($A240, Students!$A$4:$A$1016,Students!$K$4:$K$1016)</f>
        <v>Redmond</v>
      </c>
      <c r="K240" s="54" t="str">
        <f>Lookup($A240, Students!$A$4:$A$1016,Students!$H$4:$H1240)</f>
        <v>Dropped</v>
      </c>
      <c r="L240" s="54" t="str">
        <f>Lookup($A240, Students!$A$4:$A$1016,Students!$O$4:$O$1016)</f>
        <v>Junior</v>
      </c>
      <c r="M240" s="117" t="str">
        <f>Lookup($A240, Students!$A$4:$A$1016,Students!$N$4:$N$1016)</f>
        <v>1D</v>
      </c>
      <c r="N240" t="str">
        <f>Lookup($A240, Students!$A$4:$A$1016,Students!$M$4:$M$1016)</f>
        <v>WB</v>
      </c>
      <c r="O240" s="71">
        <f>Lookup($A240, Students!$A$4:$A$1016,Students!$P$4:$P$1016)</f>
        <v>39629</v>
      </c>
      <c r="P240" s="72">
        <f t="shared" si="2"/>
        <v>42917</v>
      </c>
      <c r="Q240">
        <f>Lookup($A240, Students!$A$4:$A$1016,Students!$Q$4:$Q$1016)</f>
        <v>9</v>
      </c>
      <c r="V240" s="71">
        <f>Lookup($A240, Students!$A$4:$A$1016,Students!$G$4:$G$1016)</f>
        <v>42551</v>
      </c>
    </row>
    <row r="241" hidden="1">
      <c r="A241" s="36">
        <v>240.0</v>
      </c>
      <c r="B241" s="36" t="str">
        <f>LOOKUP($A241,Students!$A$4:$A$1016,Students!$C$4:$C$1016)</f>
        <v>Youssef</v>
      </c>
      <c r="C241" s="36" t="str">
        <f>LOOKUP($A241,Students!$A$4:$A$1016,Students!$D$4:$D$1016)</f>
        <v/>
      </c>
      <c r="D241" s="36" t="str">
        <f>LOOKUP($A241,Students!$A$4:$A$1016,Students!$E$4:$E$1016)</f>
        <v>ElHawary</v>
      </c>
      <c r="E241" s="36" t="str">
        <f>LOOKUP($A241,Students!$A$4:$A1241,Students!$F$4:$F$1016)</f>
        <v/>
      </c>
      <c r="F241" s="148" t="str">
        <f>Lookup($A241, Students!$A$4:$A$1016,Students!$X$4:$X$1016)</f>
        <v/>
      </c>
      <c r="G241" s="148" t="str">
        <f>Lookup($A241, Students!$A$4:$A$1016,Students!$Z$4:$Z$1016)</f>
        <v/>
      </c>
      <c r="H241" s="49"/>
      <c r="I241" t="str">
        <f t="shared" si="1"/>
        <v>Youssef ElHawary</v>
      </c>
      <c r="J241" t="str">
        <f>Lookup($A241, Students!$A$4:$A$1016,Students!$K$4:$K$1016)</f>
        <v>Redmond</v>
      </c>
      <c r="K241" s="54" t="str">
        <f>Lookup($A241, Students!$A$4:$A$1016,Students!$H$4:$H1241)</f>
        <v>Dropped</v>
      </c>
      <c r="L241" s="54" t="str">
        <f>Lookup($A241, Students!$A$4:$A$1016,Students!$O$4:$O$1016)</f>
        <v>Child</v>
      </c>
      <c r="M241" s="117" t="str">
        <f>Lookup($A241, Students!$A$4:$A$1016,Students!$N$4:$N$1016)</f>
        <v>1D</v>
      </c>
      <c r="N241" t="str">
        <f>Lookup($A241, Students!$A$4:$A$1016,Students!$M$4:$M$1016)</f>
        <v>WB</v>
      </c>
      <c r="O241" s="71">
        <f>Lookup($A241, Students!$A$4:$A$1016,Students!$P$4:$P$1016)</f>
        <v>40720</v>
      </c>
      <c r="P241" s="72">
        <f t="shared" si="2"/>
        <v>42917</v>
      </c>
      <c r="Q241">
        <f>Lookup($A241, Students!$A$4:$A$1016,Students!$Q$4:$Q$1016)</f>
        <v>6</v>
      </c>
      <c r="V241" s="71">
        <f>Lookup($A241, Students!$A$4:$A$1016,Students!$G$4:$G$1016)</f>
        <v>42551</v>
      </c>
    </row>
    <row r="242" hidden="1">
      <c r="A242" s="36">
        <v>241.0</v>
      </c>
      <c r="B242" s="36" t="str">
        <f>LOOKUP($A242,Students!$A$4:$A$1016,Students!$C$4:$C$1016)</f>
        <v>Molly </v>
      </c>
      <c r="C242" s="36" t="str">
        <f>LOOKUP($A242,Students!$A$4:$A$1016,Students!$D$4:$D$1016)</f>
        <v/>
      </c>
      <c r="D242" s="36" t="str">
        <f>LOOKUP($A242,Students!$A$4:$A$1016,Students!$E$4:$E$1016)</f>
        <v>McCarthy</v>
      </c>
      <c r="E242" s="36" t="str">
        <f>LOOKUP($A242,Students!$A$4:$A1242,Students!$F$4:$F$1016)</f>
        <v/>
      </c>
      <c r="F242" s="148" t="str">
        <f>Lookup($A242, Students!$A$4:$A$1016,Students!$X$4:$X$1016)</f>
        <v/>
      </c>
      <c r="G242" s="148" t="str">
        <f>Lookup($A242, Students!$A$4:$A$1016,Students!$Z$4:$Z$1016)</f>
        <v/>
      </c>
      <c r="H242" s="49"/>
      <c r="I242" t="str">
        <f t="shared" si="1"/>
        <v>Molly  McCarthy</v>
      </c>
      <c r="J242" t="str">
        <f>Lookup($A242, Students!$A$4:$A$1016,Students!$K$4:$K$1016)</f>
        <v>Redmond</v>
      </c>
      <c r="K242" s="54" t="str">
        <f>Lookup($A242, Students!$A$4:$A$1016,Students!$H$4:$H1242)</f>
        <v>Dropped</v>
      </c>
      <c r="L242" s="54" t="str">
        <f>Lookup($A242, Students!$A$4:$A$1016,Students!$O$4:$O$1016)</f>
        <v>Adult</v>
      </c>
      <c r="M242" s="117" t="str">
        <f>Lookup($A242, Students!$A$4:$A$1016,Students!$N$4:$N$1016)</f>
        <v>1D</v>
      </c>
      <c r="N242" t="str">
        <f>Lookup($A242, Students!$A$4:$A$1016,Students!$M$4:$M$1016)</f>
        <v>WB</v>
      </c>
      <c r="O242" s="71">
        <f>Lookup($A242, Students!$A$4:$A$1016,Students!$P$4:$P$1016)</f>
        <v>26878</v>
      </c>
      <c r="P242" s="72">
        <f t="shared" si="2"/>
        <v>42917</v>
      </c>
      <c r="Q242">
        <f>Lookup($A242, Students!$A$4:$A$1016,Students!$Q$4:$Q$1016)</f>
        <v>43</v>
      </c>
      <c r="V242" s="71">
        <f>Lookup($A242, Students!$A$4:$A$1016,Students!$G$4:$G$1016)</f>
        <v>42541</v>
      </c>
    </row>
    <row r="243" hidden="1">
      <c r="A243" s="36">
        <v>242.0</v>
      </c>
      <c r="B243" s="36" t="str">
        <f>LOOKUP($A243,Students!$A$4:$A$1016,Students!$C$4:$C$1016)</f>
        <v>Kentrel</v>
      </c>
      <c r="C243" s="36" t="str">
        <f>LOOKUP($A243,Students!$A$4:$A$1016,Students!$D$4:$D$1016)</f>
        <v/>
      </c>
      <c r="D243" s="36" t="str">
        <f>LOOKUP($A243,Students!$A$4:$A$1016,Students!$E$4:$E$1016)</f>
        <v>Thomas</v>
      </c>
      <c r="E243" s="36" t="str">
        <f>LOOKUP($A243,Students!$A$4:$A1243,Students!$F$4:$F$1016)</f>
        <v/>
      </c>
      <c r="F243" s="148" t="str">
        <f>Lookup($A243, Students!$A$4:$A$1016,Students!$X$4:$X$1016)</f>
        <v/>
      </c>
      <c r="G243" s="148" t="str">
        <f>Lookup($A243, Students!$A$4:$A$1016,Students!$Z$4:$Z$1016)</f>
        <v/>
      </c>
      <c r="H243" s="49"/>
      <c r="I243" t="str">
        <f t="shared" si="1"/>
        <v>Kentrel Thomas</v>
      </c>
      <c r="J243" t="str">
        <f>Lookup($A243, Students!$A$4:$A$1016,Students!$K$4:$K$1016)</f>
        <v>Kirkland</v>
      </c>
      <c r="K243" s="54" t="str">
        <f>Lookup($A243, Students!$A$4:$A$1016,Students!$H$4:$H1243)</f>
        <v>Dropped</v>
      </c>
      <c r="L243" s="54" t="str">
        <f>Lookup($A243, Students!$A$4:$A$1016,Students!$O$4:$O$1016)</f>
        <v>Junior</v>
      </c>
      <c r="M243" s="117" t="str">
        <f>Lookup($A243, Students!$A$4:$A$1016,Students!$N$4:$N$1016)</f>
        <v>1D</v>
      </c>
      <c r="N243" t="str">
        <f>Lookup($A243, Students!$A$4:$A$1016,Students!$M$4:$M$1016)</f>
        <v>WB</v>
      </c>
      <c r="O243" s="71">
        <f>Lookup($A243, Students!$A$4:$A$1016,Students!$P$4:$P$1016)</f>
        <v>39890</v>
      </c>
      <c r="P243" s="72">
        <f t="shared" si="2"/>
        <v>42917</v>
      </c>
      <c r="Q243">
        <f>Lookup($A243, Students!$A$4:$A$1016,Students!$Q$4:$Q$1016)</f>
        <v>8</v>
      </c>
      <c r="V243" s="71">
        <f>Lookup($A243, Students!$A$4:$A$1016,Students!$G$4:$G$1016)</f>
        <v>42579</v>
      </c>
    </row>
    <row r="244" hidden="1">
      <c r="A244" s="36">
        <v>243.0</v>
      </c>
      <c r="B244" s="36" t="str">
        <f>LOOKUP($A244,Students!$A$4:$A$1016,Students!$C$4:$C$1016)</f>
        <v>Yuxin(Cici)</v>
      </c>
      <c r="C244" s="36" t="str">
        <f>LOOKUP($A244,Students!$A$4:$A$1016,Students!$D$4:$D$1016)</f>
        <v/>
      </c>
      <c r="D244" s="36" t="str">
        <f>LOOKUP($A244,Students!$A$4:$A$1016,Students!$E$4:$E$1016)</f>
        <v>Ciai</v>
      </c>
      <c r="E244" s="36" t="str">
        <f>LOOKUP($A244,Students!$A$4:$A1244,Students!$F$4:$F$1016)</f>
        <v/>
      </c>
      <c r="F244" s="148" t="str">
        <f>Lookup($A244, Students!$A$4:$A$1016,Students!$X$4:$X$1016)</f>
        <v/>
      </c>
      <c r="G244" s="148" t="str">
        <f>Lookup($A244, Students!$A$4:$A$1016,Students!$Z$4:$Z$1016)</f>
        <v/>
      </c>
      <c r="H244" s="49"/>
      <c r="I244" t="str">
        <f t="shared" si="1"/>
        <v>Yuxin(Cici) Ciai</v>
      </c>
      <c r="J244" t="str">
        <f>Lookup($A244, Students!$A$4:$A$1016,Students!$K$4:$K$1016)</f>
        <v>Kirkland</v>
      </c>
      <c r="K244" s="54" t="str">
        <f>Lookup($A244, Students!$A$4:$A$1016,Students!$H$4:$H1244)</f>
        <v>Dropped</v>
      </c>
      <c r="L244" s="54" t="str">
        <f>Lookup($A244, Students!$A$4:$A$1016,Students!$O$4:$O$1016)</f>
        <v>Child</v>
      </c>
      <c r="M244" s="117" t="str">
        <f>Lookup($A244, Students!$A$4:$A$1016,Students!$N$4:$N$1016)</f>
        <v>1D</v>
      </c>
      <c r="N244" t="str">
        <f>Lookup($A244, Students!$A$4:$A$1016,Students!$M$4:$M$1016)</f>
        <v>WB</v>
      </c>
      <c r="O244" s="71">
        <f>Lookup($A244, Students!$A$4:$A$1016,Students!$P$4:$P$1016)</f>
        <v>40149</v>
      </c>
      <c r="P244" s="72">
        <f t="shared" si="2"/>
        <v>42917</v>
      </c>
      <c r="Q244">
        <f>Lookup($A244, Students!$A$4:$A$1016,Students!$Q$4:$Q$1016)</f>
        <v>7</v>
      </c>
      <c r="V244" s="71">
        <f>Lookup($A244, Students!$A$4:$A$1016,Students!$G$4:$G$1016)</f>
        <v>42590</v>
      </c>
    </row>
    <row r="245" hidden="1">
      <c r="A245" s="36">
        <v>244.0</v>
      </c>
      <c r="B245" s="36" t="str">
        <f>LOOKUP($A245,Students!$A$4:$A$1016,Students!$C$4:$C$1016)</f>
        <v>Akul</v>
      </c>
      <c r="C245" s="36" t="str">
        <f>LOOKUP($A245,Students!$A$4:$A$1016,Students!$D$4:$D$1016)</f>
        <v/>
      </c>
      <c r="D245" s="36" t="str">
        <f>LOOKUP($A245,Students!$A$4:$A$1016,Students!$E$4:$E$1016)</f>
        <v>Garg</v>
      </c>
      <c r="E245" s="36" t="str">
        <f>LOOKUP($A245,Students!$A$4:$A1245,Students!$F$4:$F$1016)</f>
        <v/>
      </c>
      <c r="F245" s="148" t="str">
        <f>Lookup($A245, Students!$A$4:$A$1016,Students!$X$4:$X$1016)</f>
        <v/>
      </c>
      <c r="G245" s="148" t="str">
        <f>Lookup($A245, Students!$A$4:$A$1016,Students!$Z$4:$Z$1016)</f>
        <v/>
      </c>
      <c r="H245" s="49"/>
      <c r="I245" t="str">
        <f t="shared" si="1"/>
        <v>Akul Garg</v>
      </c>
      <c r="J245" t="str">
        <f>Lookup($A245, Students!$A$4:$A$1016,Students!$K$4:$K$1016)</f>
        <v>Kirkland</v>
      </c>
      <c r="K245" s="54" t="str">
        <f>Lookup($A245, Students!$A$4:$A$1016,Students!$H$4:$H1245)</f>
        <v>Dropped</v>
      </c>
      <c r="L245" s="54" t="str">
        <f>Lookup($A245, Students!$A$4:$A$1016,Students!$O$4:$O$1016)</f>
        <v>Junior</v>
      </c>
      <c r="M245" s="117" t="str">
        <f>Lookup($A245, Students!$A$4:$A$1016,Students!$N$4:$N$1016)</f>
        <v>1D</v>
      </c>
      <c r="N245" t="str">
        <f>Lookup($A245, Students!$A$4:$A$1016,Students!$M$4:$M$1016)</f>
        <v>WB</v>
      </c>
      <c r="O245" s="71">
        <f>Lookup($A245, Students!$A$4:$A$1016,Students!$P$4:$P$1016)</f>
        <v>38297</v>
      </c>
      <c r="P245" s="72">
        <f t="shared" si="2"/>
        <v>42917</v>
      </c>
      <c r="Q245">
        <f>Lookup($A245, Students!$A$4:$A$1016,Students!$Q$4:$Q$1016)</f>
        <v>12</v>
      </c>
      <c r="V245" s="71">
        <f>Lookup($A245, Students!$A$4:$A$1016,Students!$G$4:$G$1016)</f>
        <v>42591</v>
      </c>
    </row>
    <row r="246" hidden="1">
      <c r="A246" s="36">
        <v>245.0</v>
      </c>
      <c r="B246" s="36" t="str">
        <f>LOOKUP($A246,Students!$A$4:$A$1016,Students!$C$4:$C$1016)</f>
        <v>Isabelle</v>
      </c>
      <c r="C246" s="36" t="str">
        <f>LOOKUP($A246,Students!$A$4:$A$1016,Students!$D$4:$D$1016)</f>
        <v/>
      </c>
      <c r="D246" s="36" t="str">
        <f>LOOKUP($A246,Students!$A$4:$A$1016,Students!$E$4:$E$1016)</f>
        <v>Mazzarella</v>
      </c>
      <c r="E246" s="36" t="str">
        <f>LOOKUP($A246,Students!$A$4:$A1246,Students!$F$4:$F$1016)</f>
        <v/>
      </c>
      <c r="F246" s="148" t="str">
        <f>Lookup($A246, Students!$A$4:$A$1016,Students!$X$4:$X$1016)</f>
        <v/>
      </c>
      <c r="G246" s="148" t="str">
        <f>Lookup($A246, Students!$A$4:$A$1016,Students!$Z$4:$Z$1016)</f>
        <v/>
      </c>
      <c r="H246" s="49"/>
      <c r="I246" t="str">
        <f t="shared" si="1"/>
        <v>Isabelle Mazzarella</v>
      </c>
      <c r="J246" t="str">
        <f>Lookup($A246, Students!$A$4:$A$1016,Students!$K$4:$K$1016)</f>
        <v>Kirkland</v>
      </c>
      <c r="K246" s="54" t="str">
        <f>Lookup($A246, Students!$A$4:$A$1016,Students!$H$4:$H1246)</f>
        <v>Dropped</v>
      </c>
      <c r="L246" s="54" t="str">
        <f>Lookup($A246, Students!$A$4:$A$1016,Students!$O$4:$O$1016)</f>
        <v>Junior</v>
      </c>
      <c r="M246" s="117" t="str">
        <f>Lookup($A246, Students!$A$4:$A$1016,Students!$N$4:$N$1016)</f>
        <v>1D</v>
      </c>
      <c r="N246" t="str">
        <f>Lookup($A246, Students!$A$4:$A$1016,Students!$M$4:$M$1016)</f>
        <v>WB</v>
      </c>
      <c r="O246" s="71">
        <f>Lookup($A246, Students!$A$4:$A$1016,Students!$P$4:$P$1016)</f>
        <v>37599</v>
      </c>
      <c r="P246" s="72">
        <f t="shared" si="2"/>
        <v>42917</v>
      </c>
      <c r="Q246">
        <f>Lookup($A246, Students!$A$4:$A$1016,Students!$Q$4:$Q$1016)</f>
        <v>14</v>
      </c>
      <c r="V246" s="71">
        <f>Lookup($A246, Students!$A$4:$A$1016,Students!$G$4:$G$1016)</f>
        <v>42591</v>
      </c>
    </row>
    <row r="247" hidden="1">
      <c r="A247" s="36">
        <v>246.0</v>
      </c>
      <c r="B247" s="36" t="str">
        <f>LOOKUP($A247,Students!$A$4:$A$1016,Students!$C$4:$C$1016)</f>
        <v>Erick</v>
      </c>
      <c r="C247" s="36" t="str">
        <f>LOOKUP($A247,Students!$A$4:$A$1016,Students!$D$4:$D$1016)</f>
        <v/>
      </c>
      <c r="D247" s="36" t="str">
        <f>LOOKUP($A247,Students!$A$4:$A$1016,Students!$E$4:$E$1016)</f>
        <v>Ostheimer</v>
      </c>
      <c r="E247" s="36" t="str">
        <f>LOOKUP($A247,Students!$A$4:$A1247,Students!$F$4:$F$1016)</f>
        <v/>
      </c>
      <c r="F247" s="148" t="str">
        <f>Lookup($A247, Students!$A$4:$A$1016,Students!$X$4:$X$1016)</f>
        <v/>
      </c>
      <c r="G247" s="148" t="str">
        <f>Lookup($A247, Students!$A$4:$A$1016,Students!$Z$4:$Z$1016)</f>
        <v/>
      </c>
      <c r="H247" s="49"/>
      <c r="I247" t="str">
        <f t="shared" si="1"/>
        <v>Erick Ostheimer</v>
      </c>
      <c r="J247" t="str">
        <f>Lookup($A247, Students!$A$4:$A$1016,Students!$K$4:$K$1016)</f>
        <v>Kirkland</v>
      </c>
      <c r="K247" s="54" t="str">
        <f>Lookup($A247, Students!$A$4:$A$1016,Students!$H$4:$H1247)</f>
        <v>Dropped</v>
      </c>
      <c r="L247" s="54" t="str">
        <f>Lookup($A247, Students!$A$4:$A$1016,Students!$O$4:$O$1016)</f>
        <v>Junior</v>
      </c>
      <c r="M247" s="117" t="str">
        <f>Lookup($A247, Students!$A$4:$A$1016,Students!$N$4:$N$1016)</f>
        <v>1D</v>
      </c>
      <c r="N247" t="str">
        <f>Lookup($A247, Students!$A$4:$A$1016,Students!$M$4:$M$1016)</f>
        <v>WB</v>
      </c>
      <c r="O247" s="71">
        <f>Lookup($A247, Students!$A$4:$A$1016,Students!$P$4:$P$1016)</f>
        <v>37406</v>
      </c>
      <c r="P247" s="72">
        <f t="shared" si="2"/>
        <v>42917</v>
      </c>
      <c r="Q247">
        <f>Lookup($A247, Students!$A$4:$A$1016,Students!$Q$4:$Q$1016)</f>
        <v>15</v>
      </c>
      <c r="V247" s="71">
        <f>Lookup($A247, Students!$A$4:$A$1016,Students!$G$4:$G$1016)</f>
        <v>42590</v>
      </c>
    </row>
    <row r="248" hidden="1">
      <c r="A248" s="36">
        <v>247.0</v>
      </c>
      <c r="B248" s="36" t="str">
        <f>LOOKUP($A248,Students!$A$4:$A$1016,Students!$C$4:$C$1016)</f>
        <v>Dmitry</v>
      </c>
      <c r="C248" s="36" t="str">
        <f>LOOKUP($A248,Students!$A$4:$A$1016,Students!$D$4:$D$1016)</f>
        <v/>
      </c>
      <c r="D248" s="36" t="str">
        <f>LOOKUP($A248,Students!$A$4:$A$1016,Students!$E$4:$E$1016)</f>
        <v>Yugay</v>
      </c>
      <c r="E248" s="36" t="str">
        <f>LOOKUP($A248,Students!$A$4:$A1248,Students!$F$4:$F$1016)</f>
        <v/>
      </c>
      <c r="F248" s="148">
        <f>Lookup($A248, Students!$A$4:$A$1016,Students!$X$4:$X$1016)</f>
        <v>42724</v>
      </c>
      <c r="G248" s="148" t="str">
        <f>Lookup($A248, Students!$A$4:$A$1016,Students!$Z$4:$Z$1016)</f>
        <v/>
      </c>
      <c r="H248" s="49"/>
      <c r="I248" t="str">
        <f t="shared" si="1"/>
        <v>Dmitry Yugay</v>
      </c>
      <c r="J248" t="str">
        <f>Lookup($A248, Students!$A$4:$A$1016,Students!$K$4:$K$1016)</f>
        <v>Kirkland</v>
      </c>
      <c r="K248" s="54" t="str">
        <f>Lookup($A248, Students!$A$4:$A$1016,Students!$H$4:$H1248)</f>
        <v>Inactive</v>
      </c>
      <c r="L248" s="54" t="str">
        <f>Lookup($A248, Students!$A$4:$A$1016,Students!$O$4:$O$1016)</f>
        <v>Child</v>
      </c>
      <c r="M248" s="117" t="str">
        <f>Lookup($A248, Students!$A$4:$A$1016,Students!$N$4:$N$1016)</f>
        <v>1D</v>
      </c>
      <c r="N248" t="str">
        <f>Lookup($A248, Students!$A$4:$A$1016,Students!$M$4:$M$1016)</f>
        <v>1S</v>
      </c>
      <c r="O248" s="71">
        <f>Lookup($A248, Students!$A$4:$A$1016,Students!$P$4:$P$1016)</f>
        <v>40130</v>
      </c>
      <c r="P248" s="72">
        <f t="shared" si="2"/>
        <v>42917</v>
      </c>
      <c r="Q248">
        <f>Lookup($A248, Students!$A$4:$A$1016,Students!$Q$4:$Q$1016)</f>
        <v>7</v>
      </c>
      <c r="V248" s="71">
        <f>Lookup($A248, Students!$A$4:$A$1016,Students!$G$4:$G$1016)</f>
        <v>42593</v>
      </c>
    </row>
    <row r="249" hidden="1">
      <c r="A249" s="36">
        <v>248.0</v>
      </c>
      <c r="B249" s="36" t="str">
        <f>LOOKUP($A249,Students!$A$4:$A$1016,Students!$C$4:$C$1016)</f>
        <v>Daniil</v>
      </c>
      <c r="C249" s="36" t="str">
        <f>LOOKUP($A249,Students!$A$4:$A$1016,Students!$D$4:$D$1016)</f>
        <v/>
      </c>
      <c r="D249" s="36" t="str">
        <f>LOOKUP($A249,Students!$A$4:$A$1016,Students!$E$4:$E$1016)</f>
        <v>Yugay</v>
      </c>
      <c r="E249" s="36" t="str">
        <f>LOOKUP($A249,Students!$A$4:$A1249,Students!$F$4:$F$1016)</f>
        <v/>
      </c>
      <c r="F249" s="148" t="str">
        <f>Lookup($A249, Students!$A$4:$A$1016,Students!$X$4:$X$1016)</f>
        <v/>
      </c>
      <c r="G249" s="148" t="str">
        <f>Lookup($A249, Students!$A$4:$A$1016,Students!$Z$4:$Z$1016)</f>
        <v/>
      </c>
      <c r="H249" s="49"/>
      <c r="I249" t="str">
        <f t="shared" si="1"/>
        <v>Daniil Yugay</v>
      </c>
      <c r="J249" t="str">
        <f>Lookup($A249, Students!$A$4:$A$1016,Students!$K$4:$K$1016)</f>
        <v>Kirkland</v>
      </c>
      <c r="K249" s="54" t="str">
        <f>Lookup($A249, Students!$A$4:$A$1016,Students!$H$4:$H1249)</f>
        <v>Dropped</v>
      </c>
      <c r="L249" s="54" t="str">
        <f>Lookup($A249, Students!$A$4:$A$1016,Students!$O$4:$O$1016)</f>
        <v>Junior</v>
      </c>
      <c r="M249" s="117" t="str">
        <f>Lookup($A249, Students!$A$4:$A$1016,Students!$N$4:$N$1016)</f>
        <v>1D</v>
      </c>
      <c r="N249" t="str">
        <f>Lookup($A249, Students!$A$4:$A$1016,Students!$M$4:$M$1016)</f>
        <v>WB</v>
      </c>
      <c r="O249" s="71">
        <f>Lookup($A249, Students!$A$4:$A$1016,Students!$P$4:$P$1016)</f>
        <v>39208</v>
      </c>
      <c r="P249" s="72">
        <f t="shared" si="2"/>
        <v>42917</v>
      </c>
      <c r="Q249">
        <f>Lookup($A249, Students!$A$4:$A$1016,Students!$Q$4:$Q$1016)</f>
        <v>10</v>
      </c>
      <c r="V249" s="71">
        <f>Lookup($A249, Students!$A$4:$A$1016,Students!$G$4:$G$1016)</f>
        <v>42593</v>
      </c>
    </row>
    <row r="250" hidden="1">
      <c r="A250" s="36">
        <v>249.0</v>
      </c>
      <c r="B250" s="36" t="str">
        <f>LOOKUP($A250,Students!$A$4:$A$1016,Students!$C$4:$C$1016)</f>
        <v>Jasmine</v>
      </c>
      <c r="C250" s="36" t="str">
        <f>LOOKUP($A250,Students!$A$4:$A$1016,Students!$D$4:$D$1016)</f>
        <v/>
      </c>
      <c r="D250" s="36" t="str">
        <f>LOOKUP($A250,Students!$A$4:$A$1016,Students!$E$4:$E$1016)</f>
        <v>Gong</v>
      </c>
      <c r="E250" s="36" t="str">
        <f>LOOKUP($A250,Students!$A$4:$A1250,Students!$F$4:$F$1016)</f>
        <v/>
      </c>
      <c r="F250" s="148">
        <f>Lookup($A250, Students!$A$4:$A$1016,Students!$X$4:$X$1016)</f>
        <v>42755</v>
      </c>
      <c r="G250" s="148" t="str">
        <f>Lookup($A250, Students!$A$4:$A$1016,Students!$Z$4:$Z$1016)</f>
        <v/>
      </c>
      <c r="H250" s="49"/>
      <c r="I250" t="str">
        <f t="shared" si="1"/>
        <v>Jasmine Gong</v>
      </c>
      <c r="J250" t="str">
        <f>Lookup($A250, Students!$A$4:$A$1016,Students!$K$4:$K$1016)</f>
        <v>Kirkland</v>
      </c>
      <c r="K250" s="54" t="str">
        <f>Lookup($A250, Students!$A$4:$A$1016,Students!$H$4:$H1250)</f>
        <v>Active</v>
      </c>
      <c r="L250" s="54" t="str">
        <f>Lookup($A250, Students!$A$4:$A$1016,Students!$O$4:$O$1016)</f>
        <v>Child</v>
      </c>
      <c r="M250" s="117" t="str">
        <f>Lookup($A250, Students!$A$4:$A$1016,Students!$N$4:$N$1016)</f>
        <v>1D</v>
      </c>
      <c r="N250" t="str">
        <f>Lookup($A250, Students!$A$4:$A$1016,Students!$M$4:$M$1016)</f>
        <v>1S</v>
      </c>
      <c r="O250" s="71">
        <f>Lookup($A250, Students!$A$4:$A$1016,Students!$P$4:$P$1016)</f>
        <v>40465</v>
      </c>
      <c r="P250" s="72">
        <f t="shared" si="2"/>
        <v>42917</v>
      </c>
      <c r="Q250">
        <f>Lookup($A250, Students!$A$4:$A$1016,Students!$Q$4:$Q$1016)</f>
        <v>6</v>
      </c>
      <c r="V250" s="71">
        <f>Lookup($A250, Students!$A$4:$A$1016,Students!$G$4:$G$1016)</f>
        <v>42590</v>
      </c>
    </row>
    <row r="251" hidden="1">
      <c r="A251" s="36">
        <v>250.0</v>
      </c>
      <c r="B251" s="36" t="str">
        <f>LOOKUP($A251,Students!$A$4:$A$1016,Students!$C$4:$C$1016)</f>
        <v>Darrin</v>
      </c>
      <c r="C251" s="36" t="str">
        <f>LOOKUP($A251,Students!$A$4:$A$1016,Students!$D$4:$D$1016)</f>
        <v/>
      </c>
      <c r="D251" s="36" t="str">
        <f>LOOKUP($A251,Students!$A$4:$A$1016,Students!$E$4:$E$1016)</f>
        <v>Scharffenorth</v>
      </c>
      <c r="E251" s="36" t="str">
        <f>LOOKUP($A251,Students!$A$4:$A1251,Students!$F$4:$F$1016)</f>
        <v/>
      </c>
      <c r="F251" s="148" t="str">
        <f>Lookup($A251, Students!$A$4:$A$1016,Students!$X$4:$X$1016)</f>
        <v/>
      </c>
      <c r="G251" s="148" t="str">
        <f>Lookup($A251, Students!$A$4:$A$1016,Students!$Z$4:$Z$1016)</f>
        <v/>
      </c>
      <c r="H251" s="49"/>
      <c r="I251" t="str">
        <f t="shared" si="1"/>
        <v>Darrin Scharffenorth</v>
      </c>
      <c r="J251" t="str">
        <f>Lookup($A251, Students!$A$4:$A$1016,Students!$K$4:$K$1016)</f>
        <v>Redmond</v>
      </c>
      <c r="K251" s="54" t="str">
        <f>Lookup($A251, Students!$A$4:$A$1016,Students!$H$4:$H1251)</f>
        <v>Dropped</v>
      </c>
      <c r="L251" s="54" t="str">
        <f>Lookup($A251, Students!$A$4:$A$1016,Students!$O$4:$O$1016)</f>
        <v>Adult</v>
      </c>
      <c r="M251" s="117" t="str">
        <f>Lookup($A251, Students!$A$4:$A$1016,Students!$N$4:$N$1016)</f>
        <v>1D</v>
      </c>
      <c r="N251" t="str">
        <f>Lookup($A251, Students!$A$4:$A$1016,Students!$M$4:$M$1016)</f>
        <v>WB</v>
      </c>
      <c r="O251" s="71">
        <f>Lookup($A251, Students!$A$4:$A$1016,Students!$P$4:$P$1016)</f>
        <v>29089</v>
      </c>
      <c r="P251" s="72">
        <f t="shared" si="2"/>
        <v>42917</v>
      </c>
      <c r="Q251">
        <f>Lookup($A251, Students!$A$4:$A$1016,Students!$Q$4:$Q$1016)</f>
        <v>37</v>
      </c>
      <c r="V251" s="71">
        <f>Lookup($A251, Students!$A$4:$A$1016,Students!$G$4:$G$1016)</f>
        <v>42620</v>
      </c>
    </row>
    <row r="252" hidden="1">
      <c r="A252" s="36">
        <v>251.0</v>
      </c>
      <c r="B252" s="36" t="str">
        <f>LOOKUP($A252,Students!$A$4:$A$1016,Students!$C$4:$C$1016)</f>
        <v>Cole</v>
      </c>
      <c r="C252" s="36" t="str">
        <f>LOOKUP($A252,Students!$A$4:$A$1016,Students!$D$4:$D$1016)</f>
        <v/>
      </c>
      <c r="D252" s="36" t="str">
        <f>LOOKUP($A252,Students!$A$4:$A$1016,Students!$E$4:$E$1016)</f>
        <v>Scharffenorth</v>
      </c>
      <c r="E252" s="36" t="str">
        <f>LOOKUP($A252,Students!$A$4:$A1252,Students!$F$4:$F$1016)</f>
        <v/>
      </c>
      <c r="F252" s="148" t="str">
        <f>Lookup($A252, Students!$A$4:$A$1016,Students!$X$4:$X$1016)</f>
        <v/>
      </c>
      <c r="G252" s="148" t="str">
        <f>Lookup($A252, Students!$A$4:$A$1016,Students!$Z$4:$Z$1016)</f>
        <v/>
      </c>
      <c r="H252" s="49"/>
      <c r="I252" t="str">
        <f t="shared" si="1"/>
        <v>Cole Scharffenorth</v>
      </c>
      <c r="J252" t="str">
        <f>Lookup($A252, Students!$A$4:$A$1016,Students!$K$4:$K$1016)</f>
        <v>Redmond</v>
      </c>
      <c r="K252" s="54" t="str">
        <f>Lookup($A252, Students!$A$4:$A$1016,Students!$H$4:$H1252)</f>
        <v>Dropped</v>
      </c>
      <c r="L252" s="54" t="str">
        <f>Lookup($A252, Students!$A$4:$A$1016,Students!$O$4:$O$1016)</f>
        <v>Junior</v>
      </c>
      <c r="M252" s="117" t="str">
        <f>Lookup($A252, Students!$A$4:$A$1016,Students!$N$4:$N$1016)</f>
        <v>1D</v>
      </c>
      <c r="N252" t="str">
        <f>Lookup($A252, Students!$A$4:$A$1016,Students!$M$4:$M$1016)</f>
        <v>WB</v>
      </c>
      <c r="O252" s="71">
        <f>Lookup($A252, Students!$A$4:$A$1016,Students!$P$4:$P$1016)</f>
        <v>38052</v>
      </c>
      <c r="P252" s="72">
        <f t="shared" si="2"/>
        <v>42917</v>
      </c>
      <c r="Q252">
        <f>Lookup($A252, Students!$A$4:$A$1016,Students!$Q$4:$Q$1016)</f>
        <v>13</v>
      </c>
      <c r="V252" s="71">
        <f>Lookup($A252, Students!$A$4:$A$1016,Students!$G$4:$G$1016)</f>
        <v>42620</v>
      </c>
    </row>
    <row r="253">
      <c r="A253" s="36">
        <v>252.0</v>
      </c>
      <c r="B253" s="36" t="str">
        <f>LOOKUP($A253,Students!$A$4:$A$1016,Students!$C$4:$C$1016)</f>
        <v>MacKenzie</v>
      </c>
      <c r="C253" s="36" t="str">
        <f>LOOKUP($A253,Students!$A$4:$A$1016,Students!$D$4:$D$1016)</f>
        <v/>
      </c>
      <c r="D253" s="36" t="str">
        <f>LOOKUP($A253,Students!$A$4:$A$1016,Students!$E$4:$E$1016)</f>
        <v>Graham</v>
      </c>
      <c r="E253" s="36" t="str">
        <f>LOOKUP($A253,Students!$A$4:$A1253,Students!$F$4:$F$1016)</f>
        <v/>
      </c>
      <c r="F253" s="148">
        <f>Lookup($A253, Students!$A$4:$A$1016,Students!$X$4:$X$1016)</f>
        <v>40544</v>
      </c>
      <c r="G253" s="148">
        <f>Lookup($A253, Students!$A$4:$A$1016,Students!$Z$4:$Z$1016)</f>
        <v>40544</v>
      </c>
      <c r="H253" s="49"/>
      <c r="I253" t="str">
        <f t="shared" si="1"/>
        <v>MacKenzie Graham</v>
      </c>
      <c r="J253" t="str">
        <f>Lookup($A253, Students!$A$4:$A$1016,Students!$K$4:$K$1016)</f>
        <v>Root Academy</v>
      </c>
      <c r="K253" s="54" t="str">
        <f>Lookup($A253, Students!$A$4:$A$1016,Students!$H$4:$H1253)</f>
        <v>Active</v>
      </c>
      <c r="L253" s="54" t="str">
        <f>Lookup($A253, Students!$A$4:$A$1016,Students!$O$4:$O$1016)</f>
        <v>Instructor</v>
      </c>
      <c r="M253" t="str">
        <f>Lookup($A253, Students!$A$4:$A$1016,Students!$N$4:$N$1016)</f>
        <v>4D</v>
      </c>
      <c r="N253" t="str">
        <f>Lookup($A253, Students!$A$4:$A$1016,Students!$M$4:$M$1016)</f>
        <v>3D</v>
      </c>
      <c r="O253" s="71">
        <f>Lookup($A253, Students!$A$4:$A$1016,Students!$P$4:$P$1016)</f>
        <v>28332</v>
      </c>
      <c r="P253" s="72">
        <f t="shared" si="2"/>
        <v>42917</v>
      </c>
      <c r="Q253">
        <f>Lookup($A253, Students!$A$4:$A$1016,Students!$Q$4:$Q$1016)</f>
        <v>39</v>
      </c>
      <c r="V253" s="71">
        <f>Lookup($A253, Students!$A$4:$A$1016,Students!$G$4:$G$1016)</f>
        <v>38852</v>
      </c>
      <c r="AG253" s="91">
        <v>40544.0</v>
      </c>
      <c r="AI253" s="91">
        <v>40544.0</v>
      </c>
    </row>
    <row r="254" hidden="1">
      <c r="A254" s="36">
        <v>253.0</v>
      </c>
      <c r="B254" s="36" t="str">
        <f>LOOKUP($A254,Students!$A$4:$A$1016,Students!$C$4:$C$1016)</f>
        <v>Veronica</v>
      </c>
      <c r="C254" s="36" t="str">
        <f>LOOKUP($A254,Students!$A$4:$A$1016,Students!$D$4:$D$1016)</f>
        <v/>
      </c>
      <c r="D254" s="36" t="str">
        <f>LOOKUP($A254,Students!$A$4:$A$1016,Students!$E$4:$E$1016)</f>
        <v>Svelma</v>
      </c>
      <c r="E254" s="36" t="str">
        <f>LOOKUP($A254,Students!$A$4:$A1254,Students!$F$4:$F$1016)</f>
        <v/>
      </c>
      <c r="F254" s="148" t="str">
        <f>Lookup($A254, Students!$A$4:$A$1016,Students!$X$4:$X$1016)</f>
        <v/>
      </c>
      <c r="G254" s="148" t="str">
        <f>Lookup($A254, Students!$A$4:$A$1016,Students!$Z$4:$Z$1016)</f>
        <v/>
      </c>
      <c r="H254" s="49"/>
      <c r="I254" t="str">
        <f t="shared" si="1"/>
        <v>Veronica Svelma</v>
      </c>
      <c r="J254" s="101" t="str">
        <f>Lookup($A254, Students!$A$4:$A$1016,Students!$K$4:$K$1016)</f>
        <v>Kirkland</v>
      </c>
      <c r="K254" s="54" t="str">
        <f>Lookup($A254, Students!$A$4:$A$1016,Students!$H$4:$H1254)</f>
        <v>Dropped</v>
      </c>
      <c r="L254" s="54" t="str">
        <f>Lookup($A254, Students!$A$4:$A$1016,Students!$O$4:$O$1016)</f>
        <v>Junior</v>
      </c>
      <c r="M254" s="117" t="str">
        <f>Lookup($A254, Students!$A$4:$A$1016,Students!$N$4:$N$1016)</f>
        <v>1D</v>
      </c>
      <c r="N254" s="101" t="str">
        <f>Lookup($A254, Students!$A$4:$A$1016,Students!$M$4:$M$1016)</f>
        <v>WB</v>
      </c>
      <c r="O254" s="71">
        <f>Lookup($A254, Students!$A$4:$A$1016,Students!$P$4:$P$1016)</f>
        <v>39957</v>
      </c>
      <c r="P254" s="72">
        <f t="shared" si="2"/>
        <v>42917</v>
      </c>
      <c r="Q254">
        <f>Lookup($A254, Students!$A$4:$A$1016,Students!$Q$4:$Q$1016)</f>
        <v>8</v>
      </c>
      <c r="V254" s="71">
        <f>Lookup($A254, Students!$A$4:$A$1016,Students!$G$4:$G$1016)</f>
        <v>42409</v>
      </c>
    </row>
    <row r="255" hidden="1">
      <c r="A255" s="36">
        <v>254.0</v>
      </c>
      <c r="B255" s="36" t="str">
        <f>LOOKUP($A255,Students!$A$4:$A$1016,Students!$C$4:$C$1016)</f>
        <v>Kamber</v>
      </c>
      <c r="C255" s="36" t="str">
        <f>LOOKUP($A255,Students!$A$4:$A$1016,Students!$D$4:$D$1016)</f>
        <v>Cem</v>
      </c>
      <c r="D255" s="36" t="str">
        <f>LOOKUP($A255,Students!$A$4:$A$1016,Students!$E$4:$E$1016)</f>
        <v>Alex</v>
      </c>
      <c r="E255" s="36" t="str">
        <f>LOOKUP($A255,Students!$A$4:$A1255,Students!$F$4:$F$1016)</f>
        <v/>
      </c>
      <c r="F255" s="148" t="str">
        <f>Lookup($A255, Students!$A$4:$A$1016,Students!$X$4:$X$1016)</f>
        <v/>
      </c>
      <c r="G255" s="148" t="str">
        <f>Lookup($A255, Students!$A$4:$A$1016,Students!$Z$4:$Z$1016)</f>
        <v/>
      </c>
      <c r="H255" s="49"/>
      <c r="I255" t="str">
        <f t="shared" si="1"/>
        <v>Kamber Alex</v>
      </c>
      <c r="J255" s="101" t="str">
        <f>Lookup($A255, Students!$A$4:$A$1016,Students!$K$4:$K$1016)</f>
        <v>Kirkland</v>
      </c>
      <c r="K255" s="54" t="str">
        <f>Lookup($A255, Students!$A$4:$A$1016,Students!$H$4:$H1255)</f>
        <v>Dropped</v>
      </c>
      <c r="L255" s="54" t="str">
        <f>Lookup($A255, Students!$A$4:$A$1016,Students!$O$4:$O$1016)</f>
        <v>Child</v>
      </c>
      <c r="M255" s="117" t="str">
        <f>Lookup($A255, Students!$A$4:$A$1016,Students!$N$4:$N$1016)</f>
        <v>1D</v>
      </c>
      <c r="N255" s="101" t="str">
        <f>Lookup($A255, Students!$A$4:$A$1016,Students!$M$4:$M$1016)</f>
        <v>WB</v>
      </c>
      <c r="O255" s="71" t="str">
        <f>Lookup($A255, Students!$A$4:$A$1016,Students!$P$4:$P$1016)</f>
        <v/>
      </c>
      <c r="P255" s="72">
        <f t="shared" si="2"/>
        <v>42917</v>
      </c>
      <c r="Q255">
        <f>Lookup($A255, Students!$A$4:$A$1016,Students!$Q$4:$Q$1016)</f>
        <v>117</v>
      </c>
      <c r="V255" s="71">
        <f>Lookup($A255, Students!$A$4:$A$1016,Students!$G$4:$G$1016)</f>
        <v>42622</v>
      </c>
    </row>
    <row r="256" hidden="1">
      <c r="A256" s="36">
        <v>255.0</v>
      </c>
      <c r="B256" s="36" t="str">
        <f>LOOKUP($A256,Students!$A$4:$A$1016,Students!$C$4:$C$1016)</f>
        <v>Lee</v>
      </c>
      <c r="C256" s="36" t="str">
        <f>LOOKUP($A256,Students!$A$4:$A$1016,Students!$D$4:$D$1016)</f>
        <v>I.</v>
      </c>
      <c r="D256" s="36" t="str">
        <f>LOOKUP($A256,Students!$A$4:$A$1016,Students!$E$4:$E$1016)</f>
        <v>Happy</v>
      </c>
      <c r="E256" s="36" t="str">
        <f>LOOKUP($A256,Students!$A$4:$A1256,Students!$F$4:$F$1016)</f>
        <v/>
      </c>
      <c r="F256" s="148" t="str">
        <f>Lookup($A256, Students!$A$4:$A$1016,Students!$X$4:$X$1016)</f>
        <v/>
      </c>
      <c r="G256" s="148" t="str">
        <f>Lookup($A256, Students!$A$4:$A$1016,Students!$Z$4:$Z$1016)</f>
        <v/>
      </c>
      <c r="H256" s="49"/>
      <c r="I256" t="str">
        <f t="shared" si="1"/>
        <v>Lee Happy</v>
      </c>
      <c r="J256" s="101" t="str">
        <f>Lookup($A256, Students!$A$4:$A$1016,Students!$K$4:$K$1016)</f>
        <v>Kirkland</v>
      </c>
      <c r="K256" s="54" t="str">
        <f>Lookup($A256, Students!$A$4:$A$1016,Students!$H$4:$H1256)</f>
        <v>Dropped</v>
      </c>
      <c r="L256" s="54" t="str">
        <f>Lookup($A256, Students!$A$4:$A$1016,Students!$O$4:$O$1016)</f>
        <v>Adult</v>
      </c>
      <c r="M256" s="117" t="str">
        <f>Lookup($A256, Students!$A$4:$A$1016,Students!$N$4:$N$1016)</f>
        <v>1D</v>
      </c>
      <c r="N256" s="101" t="str">
        <f>Lookup($A256, Students!$A$4:$A$1016,Students!$M$4:$M$1016)</f>
        <v>WB</v>
      </c>
      <c r="O256" s="71">
        <f>Lookup($A256, Students!$A$4:$A$1016,Students!$P$4:$P$1016)</f>
        <v>31203</v>
      </c>
      <c r="P256" s="72">
        <f t="shared" si="2"/>
        <v>42917</v>
      </c>
      <c r="Q256">
        <f>Lookup($A256, Students!$A$4:$A$1016,Students!$Q$4:$Q$1016)</f>
        <v>32</v>
      </c>
      <c r="V256" s="71">
        <f>Lookup($A256, Students!$A$4:$A$1016,Students!$G$4:$G$1016)</f>
        <v>42600</v>
      </c>
    </row>
    <row r="257" hidden="1">
      <c r="A257" s="36">
        <v>256.0</v>
      </c>
      <c r="B257" s="36" t="str">
        <f>LOOKUP($A257,Students!$A$4:$A$1016,Students!$C$4:$C$1016)</f>
        <v>Hallock</v>
      </c>
      <c r="C257" s="36" t="str">
        <f>LOOKUP($A257,Students!$A$4:$A$1016,Students!$D$4:$D$1016)</f>
        <v>Antonio</v>
      </c>
      <c r="D257" s="36" t="str">
        <f>LOOKUP($A257,Students!$A$4:$A$1016,Students!$E$4:$E$1016)</f>
        <v>Luca</v>
      </c>
      <c r="E257" s="36" t="str">
        <f>LOOKUP($A257,Students!$A$4:$A1257,Students!$F$4:$F$1016)</f>
        <v/>
      </c>
      <c r="F257" s="148" t="str">
        <f>Lookup($A257, Students!$A$4:$A$1016,Students!$X$4:$X$1016)</f>
        <v/>
      </c>
      <c r="G257" s="148" t="str">
        <f>Lookup($A257, Students!$A$4:$A$1016,Students!$Z$4:$Z$1016)</f>
        <v/>
      </c>
      <c r="H257" s="49"/>
      <c r="I257" t="str">
        <f t="shared" si="1"/>
        <v>Hallock Luca</v>
      </c>
      <c r="J257" s="101" t="str">
        <f>Lookup($A257, Students!$A$4:$A$1016,Students!$K$4:$K$1016)</f>
        <v>Kirkland</v>
      </c>
      <c r="K257" s="54" t="str">
        <f>Lookup($A257, Students!$A$4:$A$1016,Students!$H$4:$H1257)</f>
        <v>Dropped</v>
      </c>
      <c r="L257" s="54" t="str">
        <f>Lookup($A257, Students!$A$4:$A$1016,Students!$O$4:$O$1016)</f>
        <v>Child</v>
      </c>
      <c r="M257" s="117" t="str">
        <f>Lookup($A257, Students!$A$4:$A$1016,Students!$N$4:$N$1016)</f>
        <v>1D</v>
      </c>
      <c r="N257" s="101" t="str">
        <f>Lookup($A257, Students!$A$4:$A$1016,Students!$M$4:$M$1016)</f>
        <v>WB</v>
      </c>
      <c r="O257" s="71">
        <f>Lookup($A257, Students!$A$4:$A$1016,Students!$P$4:$P$1016)</f>
        <v>41145</v>
      </c>
      <c r="P257" s="72">
        <f t="shared" si="2"/>
        <v>42917</v>
      </c>
      <c r="Q257">
        <f>Lookup($A257, Students!$A$4:$A$1016,Students!$Q$4:$Q$1016)</f>
        <v>4</v>
      </c>
      <c r="V257" s="71">
        <f>Lookup($A257, Students!$A$4:$A$1016,Students!$G$4:$G$1016)</f>
        <v>42621</v>
      </c>
    </row>
    <row r="258" hidden="1">
      <c r="A258" s="36">
        <v>257.0</v>
      </c>
      <c r="B258" s="36" t="str">
        <f>LOOKUP($A258,Students!$A$4:$A$1016,Students!$C$4:$C$1016)</f>
        <v>Davis</v>
      </c>
      <c r="C258" s="36" t="str">
        <f>LOOKUP($A258,Students!$A$4:$A$1016,Students!$D$4:$D$1016)</f>
        <v/>
      </c>
      <c r="D258" s="36" t="str">
        <f>LOOKUP($A258,Students!$A$4:$A$1016,Students!$E$4:$E$1016)</f>
        <v>Carson</v>
      </c>
      <c r="E258" s="36" t="str">
        <f>LOOKUP($A258,Students!$A$4:$A1258,Students!$F$4:$F$1016)</f>
        <v/>
      </c>
      <c r="F258" s="148">
        <f>Lookup($A258, Students!$A$4:$A$1016,Students!$X$4:$X$1016)</f>
        <v>42755</v>
      </c>
      <c r="G258" s="148" t="str">
        <f>Lookup($A258, Students!$A$4:$A$1016,Students!$Z$4:$Z$1016)</f>
        <v/>
      </c>
      <c r="H258" s="49"/>
      <c r="I258" t="str">
        <f t="shared" si="1"/>
        <v>Davis Carson</v>
      </c>
      <c r="J258" s="101" t="str">
        <f>Lookup($A258, Students!$A$4:$A$1016,Students!$K$4:$K$1016)</f>
        <v>Kirkland</v>
      </c>
      <c r="K258" s="54" t="str">
        <f>Lookup($A258, Students!$A$4:$A$1016,Students!$H$4:$H1258)</f>
        <v>Dropped</v>
      </c>
      <c r="L258" s="54" t="str">
        <f>Lookup($A258, Students!$A$4:$A$1016,Students!$O$4:$O$1016)</f>
        <v>Child</v>
      </c>
      <c r="M258" s="117" t="str">
        <f>Lookup($A258, Students!$A$4:$A$1016,Students!$N$4:$N$1016)</f>
        <v>1D</v>
      </c>
      <c r="N258" s="101" t="str">
        <f>Lookup($A258, Students!$A$4:$A$1016,Students!$M$4:$M$1016)</f>
        <v>WB</v>
      </c>
      <c r="O258" s="71">
        <f>Lookup($A258, Students!$A$4:$A$1016,Students!$P$4:$P$1016)</f>
        <v>40790</v>
      </c>
      <c r="P258" s="72">
        <f t="shared" si="2"/>
        <v>42917</v>
      </c>
      <c r="Q258">
        <f>Lookup($A258, Students!$A$4:$A$1016,Students!$Q$4:$Q$1016)</f>
        <v>5</v>
      </c>
      <c r="V258" s="71">
        <f>Lookup($A258, Students!$A$4:$A$1016,Students!$G$4:$G$1016)</f>
        <v>42625</v>
      </c>
    </row>
    <row r="259" hidden="1">
      <c r="A259" s="36">
        <v>258.0</v>
      </c>
      <c r="B259" s="36" t="str">
        <f>LOOKUP($A259,Students!$A$4:$A$1016,Students!$C$4:$C$1016)</f>
        <v>Davis</v>
      </c>
      <c r="C259" s="36" t="str">
        <f>LOOKUP($A259,Students!$A$4:$A$1016,Students!$D$4:$D$1016)</f>
        <v/>
      </c>
      <c r="D259" s="36" t="str">
        <f>LOOKUP($A259,Students!$A$4:$A$1016,Students!$E$4:$E$1016)</f>
        <v>Bree</v>
      </c>
      <c r="E259" s="36" t="str">
        <f>LOOKUP($A259,Students!$A$4:$A1259,Students!$F$4:$F$1016)</f>
        <v/>
      </c>
      <c r="F259" s="148">
        <f>Lookup($A259, Students!$A$4:$A$1016,Students!$X$4:$X$1016)</f>
        <v>42658</v>
      </c>
      <c r="G259" s="148" t="str">
        <f>Lookup($A259, Students!$A$4:$A$1016,Students!$Z$4:$Z$1016)</f>
        <v/>
      </c>
      <c r="H259" s="49"/>
      <c r="I259" t="str">
        <f t="shared" si="1"/>
        <v>Davis Bree</v>
      </c>
      <c r="J259" s="101" t="str">
        <f>Lookup($A259, Students!$A$4:$A$1016,Students!$K$4:$K$1016)</f>
        <v>Kirkland</v>
      </c>
      <c r="K259" s="54" t="str">
        <f>Lookup($A259, Students!$A$4:$A$1016,Students!$H$4:$H1259)</f>
        <v>Dropped</v>
      </c>
      <c r="L259" s="54" t="str">
        <f>Lookup($A259, Students!$A$4:$A$1016,Students!$O$4:$O$1016)</f>
        <v>Child</v>
      </c>
      <c r="M259" s="117" t="str">
        <f>Lookup($A259, Students!$A$4:$A$1016,Students!$N$4:$N$1016)</f>
        <v>1D</v>
      </c>
      <c r="N259" t="str">
        <f>Lookup($A259, Students!$A$4:$A$1016,Students!$M$4:$M$1016)</f>
        <v>1S</v>
      </c>
      <c r="O259" s="71">
        <f>Lookup($A259, Students!$A$4:$A$1016,Students!$P$4:$P$1016)</f>
        <v>39954</v>
      </c>
      <c r="P259" s="72">
        <f t="shared" si="2"/>
        <v>42917</v>
      </c>
      <c r="Q259">
        <f>Lookup($A259, Students!$A$4:$A$1016,Students!$Q$4:$Q$1016)</f>
        <v>8</v>
      </c>
      <c r="V259" s="71">
        <f>Lookup($A259, Students!$A$4:$A$1016,Students!$G$4:$G$1016)</f>
        <v>42625</v>
      </c>
    </row>
    <row r="260" hidden="1">
      <c r="A260" s="36">
        <v>259.0</v>
      </c>
      <c r="B260" s="36" t="str">
        <f>LOOKUP($A260,Students!$A$4:$A$1016,Students!$C$4:$C$1016)</f>
        <v>Fankhauser</v>
      </c>
      <c r="C260" s="36" t="str">
        <f>LOOKUP($A260,Students!$A$4:$A$1016,Students!$D$4:$D$1016)</f>
        <v/>
      </c>
      <c r="D260" s="36" t="str">
        <f>LOOKUP($A260,Students!$A$4:$A$1016,Students!$E$4:$E$1016)</f>
        <v>Cole</v>
      </c>
      <c r="E260" s="36" t="str">
        <f>LOOKUP($A260,Students!$A$4:$A1260,Students!$F$4:$F$1016)</f>
        <v/>
      </c>
      <c r="F260" s="148">
        <f>Lookup($A260, Students!$A$4:$A$1016,Students!$X$4:$X$1016)</f>
        <v>42847</v>
      </c>
      <c r="G260" s="148" t="str">
        <f>Lookup($A260, Students!$A$4:$A$1016,Students!$Z$4:$Z$1016)</f>
        <v/>
      </c>
      <c r="H260" s="49"/>
      <c r="I260" t="str">
        <f t="shared" si="1"/>
        <v>Fankhauser Cole</v>
      </c>
      <c r="J260" s="101" t="str">
        <f>Lookup($A260, Students!$A$4:$A$1016,Students!$K$4:$K$1016)</f>
        <v>Kirkland</v>
      </c>
      <c r="K260" s="54" t="str">
        <f>Lookup($A260, Students!$A$4:$A$1016,Students!$H$4:$H1260)</f>
        <v>Active</v>
      </c>
      <c r="L260" s="54" t="str">
        <f>Lookup($A260, Students!$A$4:$A$1016,Students!$O$4:$O$1016)</f>
        <v>Child</v>
      </c>
      <c r="M260" s="117" t="str">
        <f>Lookup($A260, Students!$A$4:$A$1016,Students!$N$4:$N$1016)</f>
        <v>1D</v>
      </c>
      <c r="N260" t="str">
        <f>Lookup($A260, Students!$A$4:$A$1016,Students!$M$4:$M$1016)</f>
        <v>2S</v>
      </c>
      <c r="O260" s="71">
        <f>Lookup($A260, Students!$A$4:$A$1016,Students!$P$4:$P$1016)</f>
        <v>39915</v>
      </c>
      <c r="P260" s="72">
        <f t="shared" si="2"/>
        <v>42917</v>
      </c>
      <c r="Q260">
        <f>Lookup($A260, Students!$A$4:$A$1016,Students!$Q$4:$Q$1016)</f>
        <v>8</v>
      </c>
      <c r="V260" s="71">
        <f>Lookup($A260, Students!$A$4:$A$1016,Students!$G$4:$G$1016)</f>
        <v>42620</v>
      </c>
    </row>
    <row r="261" hidden="1">
      <c r="A261" s="36">
        <v>260.0</v>
      </c>
      <c r="B261" s="36" t="str">
        <f>LOOKUP($A261,Students!$A$4:$A$1016,Students!$C$4:$C$1016)</f>
        <v>Nathaniel</v>
      </c>
      <c r="C261" s="36" t="str">
        <f>LOOKUP($A261,Students!$A$4:$A$1016,Students!$D$4:$D$1016)</f>
        <v/>
      </c>
      <c r="D261" s="36" t="str">
        <f>LOOKUP($A261,Students!$A$4:$A$1016,Students!$E$4:$E$1016)</f>
        <v>Klassen</v>
      </c>
      <c r="E261" s="36" t="str">
        <f>LOOKUP($A261,Students!$A$4:$A1261,Students!$F$4:$F$1016)</f>
        <v>Nate</v>
      </c>
      <c r="F261" s="148">
        <f>Lookup($A261, Students!$A$4:$A$1016,Students!$X$4:$X$1016)</f>
        <v>42835</v>
      </c>
      <c r="G261" s="148" t="str">
        <f>Lookup($A261, Students!$A$4:$A$1016,Students!$Z$4:$Z$1016)</f>
        <v/>
      </c>
      <c r="H261" s="49"/>
      <c r="I261" t="str">
        <f t="shared" si="1"/>
        <v>Nathaniel Klassen</v>
      </c>
      <c r="J261" t="str">
        <f>Lookup($A261, Students!$A$4:$A$1016,Students!$K$4:$K$1016)</f>
        <v>Seattle</v>
      </c>
      <c r="K261" s="54" t="str">
        <f>Lookup($A261, Students!$A$4:$A$1016,Students!$H$4:$H1261)</f>
        <v>Active</v>
      </c>
      <c r="L261" s="54" t="str">
        <f>Lookup($A261, Students!$A$4:$A$1016,Students!$O$4:$O$1016)</f>
        <v>Junior</v>
      </c>
      <c r="M261" s="117" t="str">
        <f>Lookup($A261, Students!$A$4:$A$1016,Students!$N$4:$N$1016)</f>
        <v>1D</v>
      </c>
      <c r="N261" t="str">
        <f>Lookup($A261, Students!$A$4:$A$1016,Students!$M$4:$M$1016)</f>
        <v>1S</v>
      </c>
      <c r="O261" s="71">
        <f>Lookup($A261, Students!$A$4:$A$1016,Students!$P$4:$P$1016)</f>
        <v>38046</v>
      </c>
      <c r="P261" s="72">
        <f t="shared" si="2"/>
        <v>42917</v>
      </c>
      <c r="Q261">
        <f>Lookup($A261, Students!$A$4:$A$1016,Students!$Q$4:$Q$1016)</f>
        <v>13</v>
      </c>
      <c r="V261" s="71">
        <f>Lookup($A261, Students!$A$4:$A$1016,Students!$G$4:$G$1016)</f>
        <v>42621</v>
      </c>
    </row>
    <row r="262" hidden="1">
      <c r="A262" s="36">
        <v>261.0</v>
      </c>
      <c r="B262" s="36" t="str">
        <f>LOOKUP($A262,Students!$A$4:$A$1016,Students!$C$4:$C$1016)</f>
        <v>Khaleel</v>
      </c>
      <c r="C262" s="36" t="str">
        <f>LOOKUP($A262,Students!$A$4:$A$1016,Students!$D$4:$D$1016)</f>
        <v>Tariq</v>
      </c>
      <c r="D262" s="36" t="str">
        <f>LOOKUP($A262,Students!$A$4:$A$1016,Students!$E$4:$E$1016)</f>
        <v>Rafique</v>
      </c>
      <c r="E262" s="36" t="str">
        <f>LOOKUP($A262,Students!$A$4:$A1262,Students!$F$4:$F$1016)</f>
        <v/>
      </c>
      <c r="F262" s="148">
        <f>Lookup($A262, Students!$A$4:$A$1016,Students!$X$4:$X$1016)</f>
        <v>42811</v>
      </c>
      <c r="G262" s="148" t="str">
        <f>Lookup($A262, Students!$A$4:$A$1016,Students!$Z$4:$Z$1016)</f>
        <v/>
      </c>
      <c r="H262" s="49"/>
      <c r="I262" t="str">
        <f t="shared" si="1"/>
        <v>Khaleel Rafique</v>
      </c>
      <c r="J262" t="str">
        <f>Lookup($A262, Students!$A$4:$A$1016,Students!$K$4:$K$1016)</f>
        <v>Kirkland</v>
      </c>
      <c r="K262" s="54" t="str">
        <f>Lookup($A262, Students!$A$4:$A$1016,Students!$H$4:$H1262)</f>
        <v>Dropped</v>
      </c>
      <c r="L262" s="54" t="str">
        <f>Lookup($A262, Students!$A$4:$A$1016,Students!$O$4:$O$1016)</f>
        <v>Child</v>
      </c>
      <c r="M262" s="117" t="str">
        <f>Lookup($A262, Students!$A$4:$A$1016,Students!$N$4:$N$1016)</f>
        <v>1D</v>
      </c>
      <c r="N262" t="str">
        <f>Lookup($A262, Students!$A$4:$A$1016,Students!$M$4:$M$1016)</f>
        <v>1S</v>
      </c>
      <c r="O262" s="71">
        <f>Lookup($A262, Students!$A$4:$A$1016,Students!$P$4:$P$1016)</f>
        <v>40741</v>
      </c>
      <c r="P262" s="72">
        <f t="shared" si="2"/>
        <v>42917</v>
      </c>
      <c r="Q262">
        <f>Lookup($A262, Students!$A$4:$A$1016,Students!$Q$4:$Q$1016)</f>
        <v>5</v>
      </c>
      <c r="V262" s="71">
        <f>Lookup($A262, Students!$A$4:$A$1016,Students!$G$4:$G$1016)</f>
        <v>42636</v>
      </c>
    </row>
    <row r="263" hidden="1">
      <c r="A263" s="36">
        <v>262.0</v>
      </c>
      <c r="B263" s="36" t="str">
        <f>LOOKUP($A263,Students!$A$4:$A$1016,Students!$C$4:$C$1016)</f>
        <v>Bennett</v>
      </c>
      <c r="C263" s="36" t="str">
        <f>LOOKUP($A263,Students!$A$4:$A$1016,Students!$D$4:$D$1016)</f>
        <v/>
      </c>
      <c r="D263" s="36" t="str">
        <f>LOOKUP($A263,Students!$A$4:$A$1016,Students!$E$4:$E$1016)</f>
        <v>Jamieson</v>
      </c>
      <c r="E263" s="36" t="str">
        <f>LOOKUP($A263,Students!$A$4:$A1263,Students!$F$4:$F$1016)</f>
        <v/>
      </c>
      <c r="F263" s="148" t="str">
        <f>Lookup($A263, Students!$A$4:$A$1016,Students!$X$4:$X$1016)</f>
        <v/>
      </c>
      <c r="G263" s="148" t="str">
        <f>Lookup($A263, Students!$A$4:$A$1016,Students!$Z$4:$Z$1016)</f>
        <v/>
      </c>
      <c r="H263" s="49"/>
      <c r="I263" t="str">
        <f t="shared" si="1"/>
        <v>Bennett Jamieson</v>
      </c>
      <c r="J263" t="str">
        <f>Lookup($A263, Students!$A$4:$A$1016,Students!$K$4:$K$1016)</f>
        <v>Issaquah</v>
      </c>
      <c r="K263" s="54" t="str">
        <f>Lookup($A263, Students!$A$4:$A$1016,Students!$H$4:$H1263)</f>
        <v>Active</v>
      </c>
      <c r="L263" s="54" t="str">
        <f>Lookup($A263, Students!$A$4:$A$1016,Students!$O$4:$O$1016)</f>
        <v>Child</v>
      </c>
      <c r="M263" s="117" t="str">
        <f>Lookup($A263, Students!$A$4:$A$1016,Students!$N$4:$N$1016)</f>
        <v>1D</v>
      </c>
      <c r="N263" t="str">
        <f>Lookup($A263, Students!$A$4:$A$1016,Students!$M$4:$M$1016)</f>
        <v>WB</v>
      </c>
      <c r="O263" s="71" t="str">
        <f>Lookup($A263, Students!$A$4:$A$1016,Students!$P$4:$P$1016)</f>
        <v/>
      </c>
      <c r="P263" s="72">
        <f t="shared" si="2"/>
        <v>42917</v>
      </c>
      <c r="Q263">
        <f>Lookup($A263, Students!$A$4:$A$1016,Students!$Q$4:$Q$1016)</f>
        <v>117</v>
      </c>
      <c r="V263" s="71">
        <f>Lookup($A263, Students!$A$4:$A$1016,Students!$G$4:$G$1016)</f>
        <v>42628</v>
      </c>
    </row>
    <row r="264" hidden="1">
      <c r="A264" s="36">
        <v>263.0</v>
      </c>
      <c r="B264" s="36" t="str">
        <f>LOOKUP($A264,Students!$A$4:$A$1016,Students!$C$4:$C$1016)</f>
        <v>Mya</v>
      </c>
      <c r="C264" s="36" t="str">
        <f>LOOKUP($A264,Students!$A$4:$A$1016,Students!$D$4:$D$1016)</f>
        <v>Isabella</v>
      </c>
      <c r="D264" s="36" t="str">
        <f>LOOKUP($A264,Students!$A$4:$A$1016,Students!$E$4:$E$1016)</f>
        <v>Youngberg</v>
      </c>
      <c r="E264" s="36" t="str">
        <f>LOOKUP($A264,Students!$A$4:$A1264,Students!$F$4:$F$1016)</f>
        <v/>
      </c>
      <c r="F264" s="148" t="str">
        <f>Lookup($A264, Students!$A$4:$A$1016,Students!$X$4:$X$1016)</f>
        <v/>
      </c>
      <c r="G264" s="148" t="str">
        <f>Lookup($A264, Students!$A$4:$A$1016,Students!$Z$4:$Z$1016)</f>
        <v/>
      </c>
      <c r="H264" s="49"/>
      <c r="I264" t="str">
        <f t="shared" si="1"/>
        <v>Mya Youngberg</v>
      </c>
      <c r="J264" t="str">
        <f>Lookup($A264, Students!$A$4:$A$1016,Students!$K$4:$K$1016)</f>
        <v>Kirkland</v>
      </c>
      <c r="K264" s="54" t="str">
        <f>Lookup($A264, Students!$A$4:$A$1016,Students!$H$4:$H1264)</f>
        <v>Dropped</v>
      </c>
      <c r="L264" s="54" t="str">
        <f>Lookup($A264, Students!$A$4:$A$1016,Students!$O$4:$O$1016)</f>
        <v>Junior</v>
      </c>
      <c r="M264" s="117" t="str">
        <f>Lookup($A264, Students!$A$4:$A$1016,Students!$N$4:$N$1016)</f>
        <v>1D</v>
      </c>
      <c r="N264" t="str">
        <f>Lookup($A264, Students!$A$4:$A$1016,Students!$M$4:$M$1016)</f>
        <v>WB</v>
      </c>
      <c r="O264" s="71">
        <f>Lookup($A264, Students!$A$4:$A$1016,Students!$P$4:$P$1016)</f>
        <v>39686</v>
      </c>
      <c r="P264" s="72">
        <f t="shared" si="2"/>
        <v>42917</v>
      </c>
      <c r="Q264">
        <f>Lookup($A264, Students!$A$4:$A$1016,Students!$Q$4:$Q$1016)</f>
        <v>8</v>
      </c>
      <c r="V264" s="71">
        <f>Lookup($A264, Students!$A$4:$A$1016,Students!$G$4:$G$1016)</f>
        <v>42640</v>
      </c>
    </row>
    <row r="265" hidden="1">
      <c r="A265" s="36">
        <v>264.0</v>
      </c>
      <c r="B265" s="36" t="str">
        <f>LOOKUP($A265,Students!$A$4:$A$1016,Students!$C$4:$C$1016)</f>
        <v>Calleigh</v>
      </c>
      <c r="C265" s="36" t="str">
        <f>LOOKUP($A265,Students!$A$4:$A$1016,Students!$D$4:$D$1016)</f>
        <v/>
      </c>
      <c r="D265" s="36" t="str">
        <f>LOOKUP($A265,Students!$A$4:$A$1016,Students!$E$4:$E$1016)</f>
        <v>Richards</v>
      </c>
      <c r="E265" s="36" t="str">
        <f>LOOKUP($A265,Students!$A$4:$A1265,Students!$F$4:$F$1016)</f>
        <v/>
      </c>
      <c r="F265" s="148" t="str">
        <f>Lookup($A265, Students!$A$4:$A$1016,Students!$X$4:$X$1016)</f>
        <v/>
      </c>
      <c r="G265" s="148" t="str">
        <f>Lookup($A265, Students!$A$4:$A$1016,Students!$Z$4:$Z$1016)</f>
        <v/>
      </c>
      <c r="H265" s="49"/>
      <c r="I265" t="str">
        <f t="shared" si="1"/>
        <v>Calleigh Richards</v>
      </c>
      <c r="J265" t="str">
        <f>Lookup($A265, Students!$A$4:$A$1016,Students!$K$4:$K$1016)</f>
        <v>Issaquah</v>
      </c>
      <c r="K265" s="54" t="str">
        <f>Lookup($A265, Students!$A$4:$A$1016,Students!$H$4:$H1265)</f>
        <v>Active</v>
      </c>
      <c r="L265" s="54" t="str">
        <f>Lookup($A265, Students!$A$4:$A$1016,Students!$O$4:$O$1016)</f>
        <v>Child</v>
      </c>
      <c r="M265" s="117" t="str">
        <f>Lookup($A265, Students!$A$4:$A$1016,Students!$N$4:$N$1016)</f>
        <v>1D</v>
      </c>
      <c r="N265" t="str">
        <f>Lookup($A265, Students!$A$4:$A$1016,Students!$M$4:$M$1016)</f>
        <v>WB</v>
      </c>
      <c r="O265" s="71">
        <f>Lookup($A265, Students!$A$4:$A$1016,Students!$P$4:$P$1016)</f>
        <v>40696</v>
      </c>
      <c r="P265" s="72">
        <f t="shared" si="2"/>
        <v>42917</v>
      </c>
      <c r="Q265">
        <f>Lookup($A265, Students!$A$4:$A$1016,Students!$Q$4:$Q$1016)</f>
        <v>6</v>
      </c>
      <c r="V265" s="71">
        <f>Lookup($A265, Students!$A$4:$A$1016,Students!$G$4:$G$1016)</f>
        <v>42628</v>
      </c>
    </row>
    <row r="266" hidden="1">
      <c r="A266" s="36">
        <v>265.0</v>
      </c>
      <c r="B266" s="36" t="str">
        <f>LOOKUP($A266,Students!$A$4:$A$1016,Students!$C$4:$C$1016)</f>
        <v>Max</v>
      </c>
      <c r="C266" s="36" t="str">
        <f>LOOKUP($A266,Students!$A$4:$A$1016,Students!$D$4:$D$1016)</f>
        <v/>
      </c>
      <c r="D266" s="36" t="str">
        <f>LOOKUP($A266,Students!$A$4:$A$1016,Students!$E$4:$E$1016)</f>
        <v>Youngberg</v>
      </c>
      <c r="E266" s="36" t="str">
        <f>LOOKUP($A266,Students!$A$4:$A1266,Students!$F$4:$F$1016)</f>
        <v/>
      </c>
      <c r="F266" s="148" t="str">
        <f>Lookup($A266, Students!$A$4:$A$1016,Students!$X$4:$X$1016)</f>
        <v/>
      </c>
      <c r="G266" s="148" t="str">
        <f>Lookup($A266, Students!$A$4:$A$1016,Students!$Z$4:$Z$1016)</f>
        <v/>
      </c>
      <c r="H266" s="49"/>
      <c r="I266" t="str">
        <f t="shared" si="1"/>
        <v>Max Youngberg</v>
      </c>
      <c r="J266" t="str">
        <f>Lookup($A266, Students!$A$4:$A$1016,Students!$K$4:$K$1016)</f>
        <v>Kirkland</v>
      </c>
      <c r="K266" s="54" t="str">
        <f>Lookup($A266, Students!$A$4:$A$1016,Students!$H$4:$H1266)</f>
        <v>Dropped</v>
      </c>
      <c r="L266" s="54" t="str">
        <f>Lookup($A266, Students!$A$4:$A$1016,Students!$O$4:$O$1016)</f>
        <v>Child</v>
      </c>
      <c r="M266" s="117" t="str">
        <f>Lookup($A266, Students!$A$4:$A$1016,Students!$N$4:$N$1016)</f>
        <v>1D</v>
      </c>
      <c r="N266" t="str">
        <f>Lookup($A266, Students!$A$4:$A$1016,Students!$M$4:$M$1016)</f>
        <v>WB</v>
      </c>
      <c r="O266" s="71">
        <f>Lookup($A266, Students!$A$4:$A$1016,Students!$P$4:$P$1016)</f>
        <v>40837</v>
      </c>
      <c r="P266" s="72">
        <f t="shared" si="2"/>
        <v>42917</v>
      </c>
      <c r="Q266">
        <f>Lookup($A266, Students!$A$4:$A$1016,Students!$Q$4:$Q$1016)</f>
        <v>5</v>
      </c>
      <c r="V266" s="71">
        <f>Lookup($A266, Students!$A$4:$A$1016,Students!$G$4:$G$1016)</f>
        <v>42640</v>
      </c>
    </row>
    <row r="267" hidden="1">
      <c r="A267" s="36">
        <v>266.0</v>
      </c>
      <c r="B267" s="36" t="str">
        <f>LOOKUP($A267,Students!$A$4:$A$1016,Students!$C$4:$C$1016)</f>
        <v>Gage</v>
      </c>
      <c r="C267" s="36" t="str">
        <f>LOOKUP($A267,Students!$A$4:$A$1016,Students!$D$4:$D$1016)</f>
        <v/>
      </c>
      <c r="D267" s="36" t="str">
        <f>LOOKUP($A267,Students!$A$4:$A$1016,Students!$E$4:$E$1016)</f>
        <v>Lambert</v>
      </c>
      <c r="E267" s="36" t="str">
        <f>LOOKUP($A267,Students!$A$4:$A1267,Students!$F$4:$F$1016)</f>
        <v/>
      </c>
      <c r="F267" s="148" t="str">
        <f>Lookup($A267, Students!$A$4:$A$1016,Students!$X$4:$X$1016)</f>
        <v/>
      </c>
      <c r="G267" s="148" t="str">
        <f>Lookup($A267, Students!$A$4:$A$1016,Students!$Z$4:$Z$1016)</f>
        <v/>
      </c>
      <c r="H267" s="49"/>
      <c r="I267" t="str">
        <f t="shared" si="1"/>
        <v>Gage Lambert</v>
      </c>
      <c r="J267" t="str">
        <f>Lookup($A267, Students!$A$4:$A$1016,Students!$K$4:$K$1016)</f>
        <v>Issaquah</v>
      </c>
      <c r="K267" s="54" t="str">
        <f>Lookup($A267, Students!$A$4:$A$1016,Students!$H$4:$H1267)</f>
        <v>Active</v>
      </c>
      <c r="L267" s="54" t="str">
        <f>Lookup($A267, Students!$A$4:$A$1016,Students!$O$4:$O$1016)</f>
        <v>Child</v>
      </c>
      <c r="M267" s="117" t="str">
        <f>Lookup($A267, Students!$A$4:$A$1016,Students!$N$4:$N$1016)</f>
        <v>1D</v>
      </c>
      <c r="N267" t="str">
        <f>Lookup($A267, Students!$A$4:$A$1016,Students!$M$4:$M$1016)</f>
        <v>WB</v>
      </c>
      <c r="O267" s="71">
        <f>Lookup($A267, Students!$A$4:$A$1016,Students!$P$4:$P$1016)</f>
        <v>39522</v>
      </c>
      <c r="P267" s="72">
        <f t="shared" si="2"/>
        <v>42917</v>
      </c>
      <c r="Q267">
        <f>Lookup($A267, Students!$A$4:$A$1016,Students!$Q$4:$Q$1016)</f>
        <v>9</v>
      </c>
      <c r="V267" s="71">
        <f>Lookup($A267, Students!$A$4:$A$1016,Students!$G$4:$G$1016)</f>
        <v>42614</v>
      </c>
    </row>
    <row r="268" hidden="1">
      <c r="A268" s="36">
        <v>267.0</v>
      </c>
      <c r="B268" s="36" t="str">
        <f>LOOKUP($A268,Students!$A$4:$A$1016,Students!$C$4:$C$1016)</f>
        <v>Ellis</v>
      </c>
      <c r="C268" s="36" t="str">
        <f>LOOKUP($A268,Students!$A$4:$A$1016,Students!$D$4:$D$1016)</f>
        <v>James</v>
      </c>
      <c r="D268" s="36" t="str">
        <f>LOOKUP($A268,Students!$A$4:$A$1016,Students!$E$4:$E$1016)</f>
        <v>Cooley</v>
      </c>
      <c r="E268" s="36" t="str">
        <f>LOOKUP($A268,Students!$A$4:$A1268,Students!$F$4:$F$1016)</f>
        <v/>
      </c>
      <c r="F268" s="148" t="str">
        <f>Lookup($A268, Students!$A$4:$A$1016,Students!$X$4:$X$1016)</f>
        <v/>
      </c>
      <c r="G268" s="148" t="str">
        <f>Lookup($A268, Students!$A$4:$A$1016,Students!$Z$4:$Z$1016)</f>
        <v/>
      </c>
      <c r="H268" s="49"/>
      <c r="I268" t="str">
        <f t="shared" si="1"/>
        <v>Ellis Cooley</v>
      </c>
      <c r="J268" t="str">
        <f>Lookup($A268, Students!$A$4:$A$1016,Students!$K$4:$K$1016)</f>
        <v>Kirkland</v>
      </c>
      <c r="K268" s="54" t="str">
        <f>Lookup($A268, Students!$A$4:$A$1016,Students!$H$4:$H1268)</f>
        <v>Inactive</v>
      </c>
      <c r="L268" s="54" t="str">
        <f>Lookup($A268, Students!$A$4:$A$1016,Students!$O$4:$O$1016)</f>
        <v>Child</v>
      </c>
      <c r="M268" s="117" t="str">
        <f>Lookup($A268, Students!$A$4:$A$1016,Students!$N$4:$N$1016)</f>
        <v>1D</v>
      </c>
      <c r="N268" t="str">
        <f>Lookup($A268, Students!$A$4:$A$1016,Students!$M$4:$M$1016)</f>
        <v>WB</v>
      </c>
      <c r="O268" s="71">
        <f>Lookup($A268, Students!$A$4:$A$1016,Students!$P$4:$P$1016)</f>
        <v>41119</v>
      </c>
      <c r="P268" s="72">
        <f t="shared" si="2"/>
        <v>42917</v>
      </c>
      <c r="Q268">
        <f>Lookup($A268, Students!$A$4:$A$1016,Students!$Q$4:$Q$1016)</f>
        <v>4</v>
      </c>
      <c r="V268" s="71">
        <f>Lookup($A268, Students!$A$4:$A$1016,Students!$G$4:$G$1016)</f>
        <v>42653</v>
      </c>
    </row>
    <row r="269" hidden="1">
      <c r="A269" s="36">
        <v>268.0</v>
      </c>
      <c r="B269" s="36" t="str">
        <f>LOOKUP($A269,Students!$A$4:$A$1016,Students!$C$4:$C$1016)</f>
        <v>Jayden</v>
      </c>
      <c r="C269" s="36" t="str">
        <f>LOOKUP($A269,Students!$A$4:$A$1016,Students!$D$4:$D$1016)</f>
        <v/>
      </c>
      <c r="D269" s="36" t="str">
        <f>LOOKUP($A269,Students!$A$4:$A$1016,Students!$E$4:$E$1016)</f>
        <v>Perez</v>
      </c>
      <c r="E269" s="36" t="str">
        <f>LOOKUP($A269,Students!$A$4:$A1269,Students!$F$4:$F$1016)</f>
        <v/>
      </c>
      <c r="F269" s="148" t="str">
        <f>Lookup($A269, Students!$A$4:$A$1016,Students!$X$4:$X$1016)</f>
        <v/>
      </c>
      <c r="G269" s="148" t="str">
        <f>Lookup($A269, Students!$A$4:$A$1016,Students!$Z$4:$Z$1016)</f>
        <v/>
      </c>
      <c r="H269" s="49"/>
      <c r="I269" t="str">
        <f t="shared" si="1"/>
        <v>Jayden Perez</v>
      </c>
      <c r="J269" t="str">
        <f>Lookup($A269, Students!$A$4:$A$1016,Students!$K$4:$K$1016)</f>
        <v>Issaquah</v>
      </c>
      <c r="K269" s="54" t="str">
        <f>Lookup($A269, Students!$A$4:$A$1016,Students!$H$4:$H1269)</f>
        <v>Active</v>
      </c>
      <c r="L269" s="54" t="str">
        <f>Lookup($A269, Students!$A$4:$A$1016,Students!$O$4:$O$1016)</f>
        <v>Child</v>
      </c>
      <c r="M269" s="117" t="str">
        <f>Lookup($A269, Students!$A$4:$A$1016,Students!$N$4:$N$1016)</f>
        <v>1D</v>
      </c>
      <c r="N269" t="str">
        <f>Lookup($A269, Students!$A$4:$A$1016,Students!$M$4:$M$1016)</f>
        <v>WB</v>
      </c>
      <c r="O269" s="71">
        <f>Lookup($A269, Students!$A$4:$A$1016,Students!$P$4:$P$1016)</f>
        <v>40615</v>
      </c>
      <c r="P269" s="72">
        <f t="shared" si="2"/>
        <v>42917</v>
      </c>
      <c r="Q269">
        <f>Lookup($A269, Students!$A$4:$A$1016,Students!$Q$4:$Q$1016)</f>
        <v>6</v>
      </c>
      <c r="V269" s="71">
        <f>Lookup($A269, Students!$A$4:$A$1016,Students!$G$4:$G$1016)</f>
        <v>42614</v>
      </c>
    </row>
    <row r="270" hidden="1">
      <c r="A270" s="36">
        <v>269.0</v>
      </c>
      <c r="B270" s="36" t="str">
        <f>LOOKUP($A270,Students!$A$4:$A$1016,Students!$C$4:$C$1016)</f>
        <v>Pranav</v>
      </c>
      <c r="C270" s="36" t="str">
        <f>LOOKUP($A270,Students!$A$4:$A$1016,Students!$D$4:$D$1016)</f>
        <v/>
      </c>
      <c r="D270" s="36" t="str">
        <f>LOOKUP($A270,Students!$A$4:$A$1016,Students!$E$4:$E$1016)</f>
        <v>Prasanna</v>
      </c>
      <c r="E270" s="36" t="str">
        <f>LOOKUP($A270,Students!$A$4:$A1270,Students!$F$4:$F$1016)</f>
        <v/>
      </c>
      <c r="F270" s="148" t="str">
        <f>Lookup($A270, Students!$A$4:$A$1016,Students!$X$4:$X$1016)</f>
        <v/>
      </c>
      <c r="G270" s="148" t="str">
        <f>Lookup($A270, Students!$A$4:$A$1016,Students!$Z$4:$Z$1016)</f>
        <v/>
      </c>
      <c r="H270" s="49"/>
      <c r="I270" t="str">
        <f t="shared" si="1"/>
        <v>Pranav Prasanna</v>
      </c>
      <c r="J270" t="str">
        <f>Lookup($A270, Students!$A$4:$A$1016,Students!$K$4:$K$1016)</f>
        <v>Kirkland</v>
      </c>
      <c r="K270" s="54" t="str">
        <f>Lookup($A270, Students!$A$4:$A$1016,Students!$H$4:$H1270)</f>
        <v>Dropped</v>
      </c>
      <c r="L270" s="54" t="str">
        <f>Lookup($A270, Students!$A$4:$A$1016,Students!$O$4:$O$1016)</f>
        <v>Child</v>
      </c>
      <c r="M270" s="117" t="str">
        <f>Lookup($A270, Students!$A$4:$A$1016,Students!$N$4:$N$1016)</f>
        <v>1D</v>
      </c>
      <c r="N270" t="str">
        <f>Lookup($A270, Students!$A$4:$A$1016,Students!$M$4:$M$1016)</f>
        <v>WB</v>
      </c>
      <c r="O270" s="71">
        <f>Lookup($A270, Students!$A$4:$A$1016,Students!$P$4:$P$1016)</f>
        <v>40056</v>
      </c>
      <c r="P270" s="72">
        <f t="shared" si="2"/>
        <v>42917</v>
      </c>
      <c r="Q270">
        <f>Lookup($A270, Students!$A$4:$A$1016,Students!$Q$4:$Q$1016)</f>
        <v>7</v>
      </c>
      <c r="V270" s="71">
        <f>Lookup($A270, Students!$A$4:$A$1016,Students!$G$4:$G$1016)</f>
        <v>42653</v>
      </c>
    </row>
    <row r="271" hidden="1">
      <c r="A271" s="36">
        <v>270.0</v>
      </c>
      <c r="B271" s="36" t="str">
        <f>LOOKUP($A271,Students!$A$4:$A$1016,Students!$C$4:$C$1016)</f>
        <v>Joyjeet</v>
      </c>
      <c r="C271" s="36" t="str">
        <f>LOOKUP($A271,Students!$A$4:$A$1016,Students!$D$4:$D$1016)</f>
        <v/>
      </c>
      <c r="D271" s="36" t="str">
        <f>LOOKUP($A271,Students!$A$4:$A$1016,Students!$E$4:$E$1016)</f>
        <v>Majumdar</v>
      </c>
      <c r="E271" s="36" t="str">
        <f>LOOKUP($A271,Students!$A$4:$A1271,Students!$F$4:$F$1016)</f>
        <v/>
      </c>
      <c r="F271" s="148" t="str">
        <f>Lookup($A271, Students!$A$4:$A$1016,Students!$X$4:$X$1016)</f>
        <v/>
      </c>
      <c r="G271" s="148" t="str">
        <f>Lookup($A271, Students!$A$4:$A$1016,Students!$Z$4:$Z$1016)</f>
        <v/>
      </c>
      <c r="H271" s="49"/>
      <c r="I271" t="str">
        <f t="shared" si="1"/>
        <v>Joyjeet Majumdar</v>
      </c>
      <c r="J271" t="str">
        <f>Lookup($A271, Students!$A$4:$A$1016,Students!$K$4:$K$1016)</f>
        <v>Issaquah</v>
      </c>
      <c r="K271" s="54" t="str">
        <f>Lookup($A271, Students!$A$4:$A$1016,Students!$H$4:$H1271)</f>
        <v>Inactive</v>
      </c>
      <c r="L271" s="54" t="str">
        <f>Lookup($A271, Students!$A$4:$A$1016,Students!$O$4:$O$1016)</f>
        <v>Adult</v>
      </c>
      <c r="M271" s="117" t="str">
        <f>Lookup($A271, Students!$A$4:$A$1016,Students!$N$4:$N$1016)</f>
        <v>1D</v>
      </c>
      <c r="N271" t="str">
        <f>Lookup($A271, Students!$A$4:$A$1016,Students!$M$4:$M$1016)</f>
        <v>1S</v>
      </c>
      <c r="O271" s="71" t="str">
        <f>Lookup($A271, Students!$A$4:$A$1016,Students!$P$4:$P$1016)</f>
        <v/>
      </c>
      <c r="P271" s="72">
        <f t="shared" si="2"/>
        <v>42917</v>
      </c>
      <c r="Q271">
        <f>Lookup($A271, Students!$A$4:$A$1016,Students!$Q$4:$Q$1016)</f>
        <v>117</v>
      </c>
      <c r="V271" s="71">
        <f>Lookup($A271, Students!$A$4:$A$1016,Students!$G$4:$G$1016)</f>
        <v>42614</v>
      </c>
    </row>
    <row r="272" hidden="1">
      <c r="A272" s="36">
        <v>271.0</v>
      </c>
      <c r="B272" s="36" t="str">
        <f>LOOKUP($A272,Students!$A$4:$A$1016,Students!$C$4:$C$1016)</f>
        <v>Balaji</v>
      </c>
      <c r="C272" s="36" t="str">
        <f>LOOKUP($A272,Students!$A$4:$A$1016,Students!$D$4:$D$1016)</f>
        <v/>
      </c>
      <c r="D272" s="36" t="str">
        <f>LOOKUP($A272,Students!$A$4:$A$1016,Students!$E$4:$E$1016)</f>
        <v>Prasanna</v>
      </c>
      <c r="E272" s="36" t="str">
        <f>LOOKUP($A272,Students!$A$4:$A1272,Students!$F$4:$F$1016)</f>
        <v/>
      </c>
      <c r="F272" s="148" t="str">
        <f>Lookup($A272, Students!$A$4:$A$1016,Students!$X$4:$X$1016)</f>
        <v/>
      </c>
      <c r="G272" s="148" t="str">
        <f>Lookup($A272, Students!$A$4:$A$1016,Students!$Z$4:$Z$1016)</f>
        <v/>
      </c>
      <c r="H272" s="49"/>
      <c r="I272" t="str">
        <f t="shared" si="1"/>
        <v>Balaji Prasanna</v>
      </c>
      <c r="J272" t="str">
        <f>Lookup($A272, Students!$A$4:$A$1016,Students!$K$4:$K$1016)</f>
        <v>Kirkland</v>
      </c>
      <c r="K272" s="54" t="str">
        <f>Lookup($A272, Students!$A$4:$A$1016,Students!$H$4:$H1272)</f>
        <v>Dropped</v>
      </c>
      <c r="L272" s="54" t="str">
        <f>Lookup($A272, Students!$A$4:$A$1016,Students!$O$4:$O$1016)</f>
        <v>Junior</v>
      </c>
      <c r="M272" s="117" t="str">
        <f>Lookup($A272, Students!$A$4:$A$1016,Students!$N$4:$N$1016)</f>
        <v>1D</v>
      </c>
      <c r="N272" t="str">
        <f>Lookup($A272, Students!$A$4:$A$1016,Students!$M$4:$M$1016)</f>
        <v>WB</v>
      </c>
      <c r="O272" s="71">
        <f>Lookup($A272, Students!$A$4:$A$1016,Students!$P$4:$P$1016)</f>
        <v>39036</v>
      </c>
      <c r="P272" s="72">
        <f t="shared" si="2"/>
        <v>42917</v>
      </c>
      <c r="Q272">
        <f>Lookup($A272, Students!$A$4:$A$1016,Students!$Q$4:$Q$1016)</f>
        <v>10</v>
      </c>
      <c r="V272" s="71">
        <f>Lookup($A272, Students!$A$4:$A$1016,Students!$G$4:$G$1016)</f>
        <v>42653</v>
      </c>
    </row>
    <row r="273" hidden="1">
      <c r="A273" s="36">
        <v>272.0</v>
      </c>
      <c r="B273" s="36" t="str">
        <f>LOOKUP($A273,Students!$A$4:$A$1016,Students!$C$4:$C$1016)</f>
        <v>Levi</v>
      </c>
      <c r="C273" s="36" t="str">
        <f>LOOKUP($A273,Students!$A$4:$A$1016,Students!$D$4:$D$1016)</f>
        <v/>
      </c>
      <c r="D273" s="36" t="str">
        <f>LOOKUP($A273,Students!$A$4:$A$1016,Students!$E$4:$E$1016)</f>
        <v>Erickson</v>
      </c>
      <c r="E273" s="36" t="str">
        <f>LOOKUP($A273,Students!$A$4:$A1273,Students!$F$4:$F$1016)</f>
        <v/>
      </c>
      <c r="F273" s="148" t="str">
        <f>Lookup($A273, Students!$A$4:$A$1016,Students!$X$4:$X$1016)</f>
        <v/>
      </c>
      <c r="G273" s="148" t="str">
        <f>Lookup($A273, Students!$A$4:$A$1016,Students!$Z$4:$Z$1016)</f>
        <v/>
      </c>
      <c r="H273" s="49"/>
      <c r="I273" t="str">
        <f t="shared" si="1"/>
        <v>Levi Erickson</v>
      </c>
      <c r="J273" t="str">
        <f>Lookup($A273, Students!$A$4:$A$1016,Students!$K$4:$K$1016)</f>
        <v>Issaquah</v>
      </c>
      <c r="K273" s="54" t="str">
        <f>Lookup($A273, Students!$A$4:$A$1016,Students!$H$4:$H1273)</f>
        <v>Active</v>
      </c>
      <c r="L273" s="54" t="str">
        <f>Lookup($A273, Students!$A$4:$A$1016,Students!$O$4:$O$1016)</f>
        <v>Junior</v>
      </c>
      <c r="M273" s="117" t="str">
        <f>Lookup($A273, Students!$A$4:$A$1016,Students!$N$4:$N$1016)</f>
        <v>1D</v>
      </c>
      <c r="N273" t="str">
        <f>Lookup($A273, Students!$A$4:$A$1016,Students!$M$4:$M$1016)</f>
        <v>WB</v>
      </c>
      <c r="O273" s="71">
        <f>Lookup($A273, Students!$A$4:$A$1016,Students!$P$4:$P$1016)</f>
        <v>38184</v>
      </c>
      <c r="P273" s="72">
        <f t="shared" si="2"/>
        <v>42917</v>
      </c>
      <c r="Q273">
        <f>Lookup($A273, Students!$A$4:$A$1016,Students!$Q$4:$Q$1016)</f>
        <v>12</v>
      </c>
      <c r="V273" s="71">
        <f>Lookup($A273, Students!$A$4:$A$1016,Students!$G$4:$G$1016)</f>
        <v>42628</v>
      </c>
    </row>
    <row r="274" hidden="1">
      <c r="A274" s="36">
        <v>273.0</v>
      </c>
      <c r="B274" s="36" t="str">
        <f>LOOKUP($A274,Students!$A$4:$A$1016,Students!$C$4:$C$1016)</f>
        <v>Luke</v>
      </c>
      <c r="C274" s="36" t="str">
        <f>LOOKUP($A274,Students!$A$4:$A$1016,Students!$D$4:$D$1016)</f>
        <v/>
      </c>
      <c r="D274" s="36" t="str">
        <f>LOOKUP($A274,Students!$A$4:$A$1016,Students!$E$4:$E$1016)</f>
        <v>Dugan</v>
      </c>
      <c r="E274" s="36" t="str">
        <f>LOOKUP($A274,Students!$A$4:$A1274,Students!$F$4:$F$1016)</f>
        <v/>
      </c>
      <c r="F274" s="148" t="str">
        <f>Lookup($A274, Students!$A$4:$A$1016,Students!$X$4:$X$1016)</f>
        <v/>
      </c>
      <c r="G274" s="148" t="str">
        <f>Lookup($A274, Students!$A$4:$A$1016,Students!$Z$4:$Z$1016)</f>
        <v/>
      </c>
      <c r="H274" s="49"/>
      <c r="I274" t="str">
        <f t="shared" si="1"/>
        <v>Luke Dugan</v>
      </c>
      <c r="J274" t="str">
        <f>Lookup($A274, Students!$A$4:$A$1016,Students!$K$4:$K$1016)</f>
        <v>Issaquah</v>
      </c>
      <c r="K274" s="54" t="str">
        <f>Lookup($A274, Students!$A$4:$A$1016,Students!$H$4:$H1274)</f>
        <v>Active</v>
      </c>
      <c r="L274" s="54" t="str">
        <f>Lookup($A274, Students!$A$4:$A$1016,Students!$O$4:$O$1016)</f>
        <v>Child</v>
      </c>
      <c r="M274" s="117" t="str">
        <f>Lookup($A274, Students!$A$4:$A$1016,Students!$N$4:$N$1016)</f>
        <v>1D</v>
      </c>
      <c r="N274" t="str">
        <f>Lookup($A274, Students!$A$4:$A$1016,Students!$M$4:$M$1016)</f>
        <v>WB</v>
      </c>
      <c r="O274" s="71">
        <f>Lookup($A274, Students!$A$4:$A$1016,Students!$P$4:$P$1016)</f>
        <v>40787</v>
      </c>
      <c r="P274" s="72">
        <f t="shared" si="2"/>
        <v>42917</v>
      </c>
      <c r="Q274">
        <f>Lookup($A274, Students!$A$4:$A$1016,Students!$Q$4:$Q$1016)</f>
        <v>5</v>
      </c>
      <c r="V274" s="71">
        <f>Lookup($A274, Students!$A$4:$A$1016,Students!$G$4:$G$1016)</f>
        <v>42614</v>
      </c>
    </row>
    <row r="275" hidden="1">
      <c r="A275" s="36">
        <v>274.0</v>
      </c>
      <c r="B275" s="36" t="str">
        <f>LOOKUP($A275,Students!$A$4:$A$1016,Students!$C$4:$C$1016)</f>
        <v>Tristan</v>
      </c>
      <c r="C275" s="36" t="str">
        <f>LOOKUP($A275,Students!$A$4:$A$1016,Students!$D$4:$D$1016)</f>
        <v/>
      </c>
      <c r="D275" s="36" t="str">
        <f>LOOKUP($A275,Students!$A$4:$A$1016,Students!$E$4:$E$1016)</f>
        <v>Langenard</v>
      </c>
      <c r="E275" s="36" t="str">
        <f>LOOKUP($A275,Students!$A$4:$A1275,Students!$F$4:$F$1016)</f>
        <v/>
      </c>
      <c r="F275" s="148" t="str">
        <f>Lookup($A275, Students!$A$4:$A$1016,Students!$X$4:$X$1016)</f>
        <v/>
      </c>
      <c r="G275" s="148" t="str">
        <f>Lookup($A275, Students!$A$4:$A$1016,Students!$Z$4:$Z$1016)</f>
        <v/>
      </c>
      <c r="H275" s="49"/>
      <c r="I275" t="str">
        <f t="shared" si="1"/>
        <v>Tristan Langenard</v>
      </c>
      <c r="J275" t="str">
        <f>Lookup($A275, Students!$A$4:$A$1016,Students!$K$4:$K$1016)</f>
        <v>Issaquah</v>
      </c>
      <c r="K275" s="54" t="str">
        <f>Lookup($A275, Students!$A$4:$A$1016,Students!$H$4:$H1275)</f>
        <v>Active</v>
      </c>
      <c r="L275" s="54" t="str">
        <f>Lookup($A275, Students!$A$4:$A$1016,Students!$O$4:$O$1016)</f>
        <v>Child</v>
      </c>
      <c r="M275" s="117" t="str">
        <f>Lookup($A275, Students!$A$4:$A$1016,Students!$N$4:$N$1016)</f>
        <v>1D</v>
      </c>
      <c r="N275" t="str">
        <f>Lookup($A275, Students!$A$4:$A$1016,Students!$M$4:$M$1016)</f>
        <v>WB</v>
      </c>
      <c r="O275" s="71">
        <f>Lookup($A275, Students!$A$4:$A$1016,Students!$P$4:$P$1016)</f>
        <v>39080</v>
      </c>
      <c r="P275" s="72">
        <f t="shared" si="2"/>
        <v>42917</v>
      </c>
      <c r="Q275">
        <f>Lookup($A275, Students!$A$4:$A$1016,Students!$Q$4:$Q$1016)</f>
        <v>10</v>
      </c>
      <c r="V275" s="71">
        <f>Lookup($A275, Students!$A$4:$A$1016,Students!$G$4:$G$1016)</f>
        <v>42614</v>
      </c>
    </row>
    <row r="276" hidden="1">
      <c r="A276" s="36">
        <v>275.0</v>
      </c>
      <c r="B276" s="36" t="str">
        <f>LOOKUP($A276,Students!$A$4:$A$1016,Students!$C$4:$C$1016)</f>
        <v>Tucker</v>
      </c>
      <c r="C276" s="36" t="str">
        <f>LOOKUP($A276,Students!$A$4:$A$1016,Students!$D$4:$D$1016)</f>
        <v/>
      </c>
      <c r="D276" s="36" t="str">
        <f>LOOKUP($A276,Students!$A$4:$A$1016,Students!$E$4:$E$1016)</f>
        <v>Jamieson</v>
      </c>
      <c r="E276" s="36" t="str">
        <f>LOOKUP($A276,Students!$A$4:$A1276,Students!$F$4:$F$1016)</f>
        <v/>
      </c>
      <c r="F276" s="148" t="str">
        <f>Lookup($A276, Students!$A$4:$A$1016,Students!$X$4:$X$1016)</f>
        <v/>
      </c>
      <c r="G276" s="148" t="str">
        <f>Lookup($A276, Students!$A$4:$A$1016,Students!$Z$4:$Z$1016)</f>
        <v/>
      </c>
      <c r="H276" s="49"/>
      <c r="I276" t="str">
        <f t="shared" si="1"/>
        <v>Tucker Jamieson</v>
      </c>
      <c r="J276" t="str">
        <f>Lookup($A276, Students!$A$4:$A$1016,Students!$K$4:$K$1016)</f>
        <v>Issaquah</v>
      </c>
      <c r="K276" s="54" t="str">
        <f>Lookup($A276, Students!$A$4:$A$1016,Students!$H$4:$H1276)</f>
        <v>Active</v>
      </c>
      <c r="L276" s="54" t="str">
        <f>Lookup($A276, Students!$A$4:$A$1016,Students!$O$4:$O$1016)</f>
        <v>Child</v>
      </c>
      <c r="M276" s="117" t="str">
        <f>Lookup($A276, Students!$A$4:$A$1016,Students!$N$4:$N$1016)</f>
        <v>1D</v>
      </c>
      <c r="N276" t="str">
        <f>Lookup($A276, Students!$A$4:$A$1016,Students!$M$4:$M$1016)</f>
        <v>WB</v>
      </c>
      <c r="O276" s="71" t="str">
        <f>Lookup($A276, Students!$A$4:$A$1016,Students!$P$4:$P$1016)</f>
        <v/>
      </c>
      <c r="P276" s="72">
        <f t="shared" si="2"/>
        <v>42917</v>
      </c>
      <c r="Q276">
        <f>Lookup($A276, Students!$A$4:$A$1016,Students!$Q$4:$Q$1016)</f>
        <v>117</v>
      </c>
      <c r="V276" s="71">
        <f>Lookup($A276, Students!$A$4:$A$1016,Students!$G$4:$G$1016)</f>
        <v>42628</v>
      </c>
    </row>
    <row r="277" hidden="1">
      <c r="A277" s="36">
        <v>276.0</v>
      </c>
      <c r="B277" s="36" t="str">
        <f>LOOKUP($A277,Students!$A$4:$A$1016,Students!$C$4:$C$1016)</f>
        <v>Veronica</v>
      </c>
      <c r="C277" s="36" t="str">
        <f>LOOKUP($A277,Students!$A$4:$A$1016,Students!$D$4:$D$1016)</f>
        <v/>
      </c>
      <c r="D277" s="36" t="str">
        <f>LOOKUP($A277,Students!$A$4:$A$1016,Students!$E$4:$E$1016)</f>
        <v>Agrawal</v>
      </c>
      <c r="E277" s="36" t="str">
        <f>LOOKUP($A277,Students!$A$4:$A1277,Students!$F$4:$F$1016)</f>
        <v/>
      </c>
      <c r="F277" s="148" t="str">
        <f>Lookup($A277, Students!$A$4:$A$1016,Students!$X$4:$X$1016)</f>
        <v/>
      </c>
      <c r="G277" s="148" t="str">
        <f>Lookup($A277, Students!$A$4:$A$1016,Students!$Z$4:$Z$1016)</f>
        <v/>
      </c>
      <c r="H277" s="49"/>
      <c r="I277" t="str">
        <f t="shared" si="1"/>
        <v>Veronica Agrawal</v>
      </c>
      <c r="J277" t="str">
        <f>Lookup($A277, Students!$A$4:$A$1016,Students!$K$4:$K$1016)</f>
        <v>Issaquah</v>
      </c>
      <c r="K277" s="54" t="str">
        <f>Lookup($A277, Students!$A$4:$A$1016,Students!$H$4:$H1277)</f>
        <v>Active</v>
      </c>
      <c r="L277" s="54" t="str">
        <f>Lookup($A277, Students!$A$4:$A$1016,Students!$O$4:$O$1016)</f>
        <v>Child</v>
      </c>
      <c r="M277" s="117" t="str">
        <f>Lookup($A277, Students!$A$4:$A$1016,Students!$N$4:$N$1016)</f>
        <v>1D</v>
      </c>
      <c r="N277" t="str">
        <f>Lookup($A277, Students!$A$4:$A$1016,Students!$M$4:$M$1016)</f>
        <v>WB</v>
      </c>
      <c r="O277" s="71">
        <f>Lookup($A277, Students!$A$4:$A$1016,Students!$P$4:$P$1016)</f>
        <v>39966</v>
      </c>
      <c r="P277" s="72">
        <f t="shared" si="2"/>
        <v>42917</v>
      </c>
      <c r="Q277">
        <f>Lookup($A277, Students!$A$4:$A$1016,Students!$Q$4:$Q$1016)</f>
        <v>8</v>
      </c>
      <c r="V277" s="71">
        <f>Lookup($A277, Students!$A$4:$A$1016,Students!$G$4:$G$1016)</f>
        <v>42628</v>
      </c>
    </row>
    <row r="278" hidden="1">
      <c r="A278" s="36">
        <v>277.0</v>
      </c>
      <c r="B278" s="36" t="str">
        <f>LOOKUP($A278,Students!$A$4:$A$1016,Students!$C$4:$C$1016)</f>
        <v>Zachary</v>
      </c>
      <c r="C278" s="36" t="str">
        <f>LOOKUP($A278,Students!$A$4:$A$1016,Students!$D$4:$D$1016)</f>
        <v/>
      </c>
      <c r="D278" s="36" t="str">
        <f>LOOKUP($A278,Students!$A$4:$A$1016,Students!$E$4:$E$1016)</f>
        <v>Frisbie</v>
      </c>
      <c r="E278" s="36" t="str">
        <f>LOOKUP($A278,Students!$A$4:$A1278,Students!$F$4:$F$1016)</f>
        <v/>
      </c>
      <c r="F278" s="148" t="str">
        <f>Lookup($A278, Students!$A$4:$A$1016,Students!$X$4:$X$1016)</f>
        <v/>
      </c>
      <c r="G278" s="148" t="str">
        <f>Lookup($A278, Students!$A$4:$A$1016,Students!$Z$4:$Z$1016)</f>
        <v/>
      </c>
      <c r="H278" s="49"/>
      <c r="I278" t="str">
        <f t="shared" si="1"/>
        <v>Zachary Frisbie</v>
      </c>
      <c r="J278" t="str">
        <f>Lookup($A278, Students!$A$4:$A$1016,Students!$K$4:$K$1016)</f>
        <v>Issaquah</v>
      </c>
      <c r="K278" s="54" t="str">
        <f>Lookup($A278, Students!$A$4:$A$1016,Students!$H$4:$H1278)</f>
        <v>Active</v>
      </c>
      <c r="L278" s="54" t="str">
        <f>Lookup($A278, Students!$A$4:$A$1016,Students!$O$4:$O$1016)</f>
        <v>Child</v>
      </c>
      <c r="M278" s="117" t="str">
        <f>Lookup($A278, Students!$A$4:$A$1016,Students!$N$4:$N$1016)</f>
        <v>1D</v>
      </c>
      <c r="N278" t="str">
        <f>Lookup($A278, Students!$A$4:$A$1016,Students!$M$4:$M$1016)</f>
        <v>1S</v>
      </c>
      <c r="O278" s="71">
        <f>Lookup($A278, Students!$A$4:$A$1016,Students!$P$4:$P$1016)</f>
        <v>40714</v>
      </c>
      <c r="P278" s="72">
        <f t="shared" si="2"/>
        <v>42917</v>
      </c>
      <c r="Q278">
        <f>Lookup($A278, Students!$A$4:$A$1016,Students!$Q$4:$Q$1016)</f>
        <v>6</v>
      </c>
      <c r="V278" s="71">
        <f>Lookup($A278, Students!$A$4:$A$1016,Students!$G$4:$G$1016)</f>
        <v>42628</v>
      </c>
    </row>
    <row r="279" hidden="1">
      <c r="A279" s="36">
        <v>278.0</v>
      </c>
      <c r="B279" s="36" t="str">
        <f>LOOKUP($A279,Students!$A$4:$A$1016,Students!$C$4:$C$1016)</f>
        <v>Zoey</v>
      </c>
      <c r="C279" s="36" t="str">
        <f>LOOKUP($A279,Students!$A$4:$A$1016,Students!$D$4:$D$1016)</f>
        <v/>
      </c>
      <c r="D279" s="36" t="str">
        <f>LOOKUP($A279,Students!$A$4:$A$1016,Students!$E$4:$E$1016)</f>
        <v>Lambert</v>
      </c>
      <c r="E279" s="36" t="str">
        <f>LOOKUP($A279,Students!$A$4:$A1279,Students!$F$4:$F$1016)</f>
        <v/>
      </c>
      <c r="F279" s="148" t="str">
        <f>Lookup($A279, Students!$A$4:$A$1016,Students!$X$4:$X$1016)</f>
        <v/>
      </c>
      <c r="G279" s="148" t="str">
        <f>Lookup($A279, Students!$A$4:$A$1016,Students!$Z$4:$Z$1016)</f>
        <v/>
      </c>
      <c r="H279" s="49"/>
      <c r="I279" t="str">
        <f t="shared" si="1"/>
        <v>Zoey Lambert</v>
      </c>
      <c r="J279" t="str">
        <f>Lookup($A279, Students!$A$4:$A$1016,Students!$K$4:$K$1016)</f>
        <v>Issaquah</v>
      </c>
      <c r="K279" s="54" t="str">
        <f>Lookup($A279, Students!$A$4:$A$1016,Students!$H$4:$H1279)</f>
        <v>Active</v>
      </c>
      <c r="L279" s="54" t="str">
        <f>Lookup($A279, Students!$A$4:$A$1016,Students!$O$4:$O$1016)</f>
        <v>Junior</v>
      </c>
      <c r="M279" s="117" t="str">
        <f>Lookup($A279, Students!$A$4:$A$1016,Students!$N$4:$N$1016)</f>
        <v>1D</v>
      </c>
      <c r="N279" t="str">
        <f>Lookup($A279, Students!$A$4:$A$1016,Students!$M$4:$M$1016)</f>
        <v>WB</v>
      </c>
      <c r="O279" s="71">
        <f>Lookup($A279, Students!$A$4:$A$1016,Students!$P$4:$P$1016)</f>
        <v>37712</v>
      </c>
      <c r="P279" s="72">
        <f t="shared" si="2"/>
        <v>42917</v>
      </c>
      <c r="Q279">
        <f>Lookup($A279, Students!$A$4:$A$1016,Students!$Q$4:$Q$1016)</f>
        <v>14</v>
      </c>
      <c r="V279" s="71">
        <f>Lookup($A279, Students!$A$4:$A$1016,Students!$G$4:$G$1016)</f>
        <v>42614</v>
      </c>
    </row>
    <row r="280" hidden="1">
      <c r="A280" s="36">
        <v>279.0</v>
      </c>
      <c r="B280" s="36" t="str">
        <f>LOOKUP($A280,Students!$A$4:$A$1016,Students!$C$4:$C$1016)</f>
        <v>Mikhail</v>
      </c>
      <c r="C280" s="36" t="str">
        <f>LOOKUP($A280,Students!$A$4:$A$1016,Students!$D$4:$D$1016)</f>
        <v/>
      </c>
      <c r="D280" s="36" t="str">
        <f>LOOKUP($A280,Students!$A$4:$A$1016,Students!$E$4:$E$1016)</f>
        <v>Sevostyanov</v>
      </c>
      <c r="E280" s="36" t="str">
        <f>LOOKUP($A280,Students!$A$4:$A1280,Students!$F$4:$F$1016)</f>
        <v/>
      </c>
      <c r="F280" s="148">
        <f>Lookup($A280, Students!$A$4:$A$1016,Students!$X$4:$X$1016)</f>
        <v>42724</v>
      </c>
      <c r="G280" s="148" t="str">
        <f>Lookup($A280, Students!$A$4:$A$1016,Students!$Z$4:$Z$1016)</f>
        <v/>
      </c>
      <c r="H280" s="49"/>
      <c r="I280" t="str">
        <f t="shared" si="1"/>
        <v>Mikhail Sevostyanov</v>
      </c>
      <c r="J280" t="str">
        <f>Lookup($A280, Students!$A$4:$A$1016,Students!$K$4:$K$1016)</f>
        <v>Kirkland</v>
      </c>
      <c r="K280" s="54" t="str">
        <f>Lookup($A280, Students!$A$4:$A$1016,Students!$H$4:$H1280)</f>
        <v>Active</v>
      </c>
      <c r="L280" s="54" t="str">
        <f>Lookup($A280, Students!$A$4:$A$1016,Students!$O$4:$O$1016)</f>
        <v>Child</v>
      </c>
      <c r="M280" s="117" t="str">
        <f>Lookup($A280, Students!$A$4:$A$1016,Students!$N$4:$N$1016)</f>
        <v>1D</v>
      </c>
      <c r="N280" t="str">
        <f>Lookup($A280, Students!$A$4:$A$1016,Students!$M$4:$M$1016)</f>
        <v>1S</v>
      </c>
      <c r="O280" s="71">
        <f>Lookup($A280, Students!$A$4:$A$1016,Students!$P$4:$P$1016)</f>
        <v>40891</v>
      </c>
      <c r="P280" s="72">
        <f t="shared" si="2"/>
        <v>42917</v>
      </c>
      <c r="Q280">
        <f>Lookup($A280, Students!$A$4:$A$1016,Students!$Q$4:$Q$1016)</f>
        <v>5</v>
      </c>
      <c r="V280" s="71">
        <f>Lookup($A280, Students!$A$4:$A$1016,Students!$G$4:$G$1016)</f>
        <v>42660</v>
      </c>
    </row>
    <row r="281" hidden="1">
      <c r="A281" s="36">
        <v>280.0</v>
      </c>
      <c r="B281" s="36" t="str">
        <f>LOOKUP($A281,Students!$A$4:$A$1016,Students!$C$4:$C$1016)</f>
        <v>Vanessa</v>
      </c>
      <c r="C281" s="36" t="str">
        <f>LOOKUP($A281,Students!$A$4:$A$1016,Students!$D$4:$D$1016)</f>
        <v/>
      </c>
      <c r="D281" s="36" t="str">
        <f>LOOKUP($A281,Students!$A$4:$A$1016,Students!$E$4:$E$1016)</f>
        <v>Green</v>
      </c>
      <c r="E281" s="36" t="str">
        <f>LOOKUP($A281,Students!$A$4:$A1281,Students!$F$4:$F$1016)</f>
        <v/>
      </c>
      <c r="F281" s="148" t="str">
        <f>Lookup($A281, Students!$A$4:$A$1016,Students!$X$4:$X$1016)</f>
        <v/>
      </c>
      <c r="G281" s="148" t="str">
        <f>Lookup($A281, Students!$A$4:$A$1016,Students!$Z$4:$Z$1016)</f>
        <v/>
      </c>
      <c r="H281" s="49"/>
      <c r="I281" t="str">
        <f t="shared" si="1"/>
        <v>Vanessa Green</v>
      </c>
      <c r="J281" t="str">
        <f>Lookup($A281, Students!$A$4:$A$1016,Students!$K$4:$K$1016)</f>
        <v>Redmond</v>
      </c>
      <c r="K281" s="54" t="str">
        <f>Lookup($A281, Students!$A$4:$A$1016,Students!$H$4:$H1281)</f>
        <v>Inactive</v>
      </c>
      <c r="L281" s="54" t="str">
        <f>Lookup($A281, Students!$A$4:$A$1016,Students!$O$4:$O$1016)</f>
        <v>Adult</v>
      </c>
      <c r="M281" s="117" t="str">
        <f>Lookup($A281, Students!$A$4:$A$1016,Students!$N$4:$N$1016)</f>
        <v>1D</v>
      </c>
      <c r="N281" t="str">
        <f>Lookup($A281, Students!$A$4:$A$1016,Students!$M$4:$M$1016)</f>
        <v>WB</v>
      </c>
      <c r="O281" s="71">
        <f>Lookup($A281, Students!$A$4:$A$1016,Students!$P$4:$P$1016)</f>
        <v>27121</v>
      </c>
      <c r="P281" s="72">
        <f t="shared" si="2"/>
        <v>42917</v>
      </c>
      <c r="Q281">
        <f>Lookup($A281, Students!$A$4:$A$1016,Students!$Q$4:$Q$1016)</f>
        <v>43</v>
      </c>
      <c r="V281" s="71">
        <f>Lookup($A281, Students!$A$4:$A$1016,Students!$G$4:$G$1016)</f>
        <v>42641</v>
      </c>
    </row>
    <row r="282" hidden="1">
      <c r="A282" s="36">
        <v>281.0</v>
      </c>
      <c r="B282" s="36" t="str">
        <f>LOOKUP($A282,Students!$A$4:$A$1016,Students!$C$4:$C$1016)</f>
        <v>Silas </v>
      </c>
      <c r="C282" s="36" t="str">
        <f>LOOKUP($A282,Students!$A$4:$A$1016,Students!$D$4:$D$1016)</f>
        <v/>
      </c>
      <c r="D282" s="36" t="str">
        <f>LOOKUP($A282,Students!$A$4:$A$1016,Students!$E$4:$E$1016)</f>
        <v>Jones</v>
      </c>
      <c r="E282" s="36" t="str">
        <f>LOOKUP($A282,Students!$A$4:$A1282,Students!$F$4:$F$1016)</f>
        <v/>
      </c>
      <c r="F282" s="148" t="str">
        <f>Lookup($A282, Students!$A$4:$A$1016,Students!$X$4:$X$1016)</f>
        <v/>
      </c>
      <c r="G282" s="148" t="str">
        <f>Lookup($A282, Students!$A$4:$A$1016,Students!$Z$4:$Z$1016)</f>
        <v/>
      </c>
      <c r="H282" s="49"/>
      <c r="I282" t="str">
        <f t="shared" si="1"/>
        <v>Silas  Jones</v>
      </c>
      <c r="J282" t="str">
        <f>Lookup($A282, Students!$A$4:$A$1016,Students!$K$4:$K$1016)</f>
        <v>Redmond</v>
      </c>
      <c r="K282" s="54" t="str">
        <f>Lookup($A282, Students!$A$4:$A$1016,Students!$H$4:$H1282)</f>
        <v>Dropped</v>
      </c>
      <c r="L282" s="54" t="str">
        <f>Lookup($A282, Students!$A$4:$A$1016,Students!$O$4:$O$1016)</f>
        <v>Child</v>
      </c>
      <c r="M282" s="117" t="str">
        <f>Lookup($A282, Students!$A$4:$A$1016,Students!$N$4:$N$1016)</f>
        <v>1D</v>
      </c>
      <c r="N282" t="str">
        <f>Lookup($A282, Students!$A$4:$A$1016,Students!$M$4:$M$1016)</f>
        <v>WB</v>
      </c>
      <c r="O282" s="71">
        <f>Lookup($A282, Students!$A$4:$A$1016,Students!$P$4:$P$1016)</f>
        <v>40462</v>
      </c>
      <c r="P282" s="72">
        <f t="shared" si="2"/>
        <v>42917</v>
      </c>
      <c r="Q282">
        <f>Lookup($A282, Students!$A$4:$A$1016,Students!$Q$4:$Q$1016)</f>
        <v>6</v>
      </c>
      <c r="V282" s="71">
        <f>Lookup($A282, Students!$A$4:$A$1016,Students!$G$4:$G$1016)</f>
        <v>42661</v>
      </c>
    </row>
    <row r="283" hidden="1">
      <c r="A283" s="36">
        <v>282.0</v>
      </c>
      <c r="B283" s="36" t="str">
        <f>LOOKUP($A283,Students!$A$4:$A$1016,Students!$C$4:$C$1016)</f>
        <v>Kristina </v>
      </c>
      <c r="C283" s="36" t="str">
        <f>LOOKUP($A283,Students!$A$4:$A$1016,Students!$D$4:$D$1016)</f>
        <v/>
      </c>
      <c r="D283" s="36" t="str">
        <f>LOOKUP($A283,Students!$A$4:$A$1016,Students!$E$4:$E$1016)</f>
        <v>Ustinova</v>
      </c>
      <c r="E283" s="36" t="str">
        <f>LOOKUP($A283,Students!$A$4:$A1283,Students!$F$4:$F$1016)</f>
        <v/>
      </c>
      <c r="F283" s="148" t="str">
        <f>Lookup($A283, Students!$A$4:$A$1016,Students!$X$4:$X$1016)</f>
        <v/>
      </c>
      <c r="G283" s="148" t="str">
        <f>Lookup($A283, Students!$A$4:$A$1016,Students!$Z$4:$Z$1016)</f>
        <v/>
      </c>
      <c r="H283" s="49"/>
      <c r="I283" t="str">
        <f t="shared" si="1"/>
        <v>Kristina  Ustinova</v>
      </c>
      <c r="J283" t="str">
        <f>Lookup($A283, Students!$A$4:$A$1016,Students!$K$4:$K$1016)</f>
        <v>Redmond</v>
      </c>
      <c r="K283" s="54" t="str">
        <f>Lookup($A283, Students!$A$4:$A$1016,Students!$H$4:$H1283)</f>
        <v>Active</v>
      </c>
      <c r="L283" s="54" t="str">
        <f>Lookup($A283, Students!$A$4:$A$1016,Students!$O$4:$O$1016)</f>
        <v>Child</v>
      </c>
      <c r="M283" s="117" t="str">
        <f>Lookup($A283, Students!$A$4:$A$1016,Students!$N$4:$N$1016)</f>
        <v>1D</v>
      </c>
      <c r="N283" t="str">
        <f>Lookup($A283, Students!$A$4:$A$1016,Students!$M$4:$M$1016)</f>
        <v>WB</v>
      </c>
      <c r="O283" s="71">
        <f>Lookup($A283, Students!$A$4:$A$1016,Students!$P$4:$P$1016)</f>
        <v>40163</v>
      </c>
      <c r="P283" s="72">
        <f t="shared" si="2"/>
        <v>42917</v>
      </c>
      <c r="Q283">
        <f>Lookup($A283, Students!$A$4:$A$1016,Students!$Q$4:$Q$1016)</f>
        <v>7</v>
      </c>
      <c r="V283" s="71">
        <f>Lookup($A283, Students!$A$4:$A$1016,Students!$G$4:$G$1016)</f>
        <v>42648</v>
      </c>
    </row>
    <row r="284" hidden="1">
      <c r="A284" s="36">
        <v>283.0</v>
      </c>
      <c r="B284" s="36" t="str">
        <f>LOOKUP($A284,Students!$A$4:$A$1016,Students!$C$4:$C$1016)</f>
        <v>Emanuel</v>
      </c>
      <c r="C284" s="36" t="str">
        <f>LOOKUP($A284,Students!$A$4:$A$1016,Students!$D$4:$D$1016)</f>
        <v/>
      </c>
      <c r="D284" s="36" t="str">
        <f>LOOKUP($A284,Students!$A$4:$A$1016,Students!$E$4:$E$1016)</f>
        <v>Hertog</v>
      </c>
      <c r="E284" s="36" t="str">
        <f>LOOKUP($A284,Students!$A$4:$A1284,Students!$F$4:$F$1016)</f>
        <v/>
      </c>
      <c r="F284" s="148" t="str">
        <f>Lookup($A284, Students!$A$4:$A$1016,Students!$X$4:$X$1016)</f>
        <v/>
      </c>
      <c r="G284" s="148" t="str">
        <f>Lookup($A284, Students!$A$4:$A$1016,Students!$Z$4:$Z$1016)</f>
        <v/>
      </c>
      <c r="H284" s="49"/>
      <c r="I284" t="str">
        <f t="shared" si="1"/>
        <v>Emanuel Hertog</v>
      </c>
      <c r="J284" t="str">
        <f>Lookup($A284, Students!$A$4:$A$1016,Students!$K$4:$K$1016)</f>
        <v>Kirkland</v>
      </c>
      <c r="K284" s="54" t="str">
        <f>Lookup($A284, Students!$A$4:$A$1016,Students!$H$4:$H1284)</f>
        <v>Dropped</v>
      </c>
      <c r="L284" s="54" t="str">
        <f>Lookup($A284, Students!$A$4:$A$1016,Students!$O$4:$O$1016)</f>
        <v>Adult</v>
      </c>
      <c r="M284" s="117" t="str">
        <f>Lookup($A284, Students!$A$4:$A$1016,Students!$N$4:$N$1016)</f>
        <v>1D</v>
      </c>
      <c r="N284" t="str">
        <f>Lookup($A284, Students!$A$4:$A$1016,Students!$M$4:$M$1016)</f>
        <v>WB</v>
      </c>
      <c r="O284" s="71">
        <f>Lookup($A284, Students!$A$4:$A$1016,Students!$P$4:$P$1016)</f>
        <v>27123</v>
      </c>
      <c r="P284" s="72">
        <f t="shared" si="2"/>
        <v>42917</v>
      </c>
      <c r="Q284">
        <f>Lookup($A284, Students!$A$4:$A$1016,Students!$Q$4:$Q$1016)</f>
        <v>43</v>
      </c>
      <c r="V284" s="71">
        <f>Lookup($A284, Students!$A$4:$A$1016,Students!$G$4:$G$1016)</f>
        <v>42669</v>
      </c>
    </row>
    <row r="285" hidden="1">
      <c r="A285" s="36">
        <v>284.0</v>
      </c>
      <c r="B285" s="36" t="str">
        <f>LOOKUP($A285,Students!$A$4:$A$1016,Students!$C$4:$C$1016)</f>
        <v>Karishmma</v>
      </c>
      <c r="C285" s="36" t="str">
        <f>LOOKUP($A285,Students!$A$4:$A$1016,Students!$D$4:$D$1016)</f>
        <v/>
      </c>
      <c r="D285" s="36" t="str">
        <f>LOOKUP($A285,Students!$A$4:$A$1016,Students!$E$4:$E$1016)</f>
        <v>Suntheresen</v>
      </c>
      <c r="E285" s="36" t="str">
        <f>LOOKUP($A285,Students!$A$4:$A1285,Students!$F$4:$F$1016)</f>
        <v/>
      </c>
      <c r="F285" s="148" t="str">
        <f>Lookup($A285, Students!$A$4:$A$1016,Students!$X$4:$X$1016)</f>
        <v/>
      </c>
      <c r="G285" s="148" t="str">
        <f>Lookup($A285, Students!$A$4:$A$1016,Students!$Z$4:$Z$1016)</f>
        <v/>
      </c>
      <c r="H285" s="49"/>
      <c r="I285" t="str">
        <f t="shared" si="1"/>
        <v>Karishmma Suntheresen</v>
      </c>
      <c r="J285" t="str">
        <f>Lookup($A285, Students!$A$4:$A$1016,Students!$K$4:$K$1016)</f>
        <v>Kirkland</v>
      </c>
      <c r="K285" s="54" t="str">
        <f>Lookup($A285, Students!$A$4:$A$1016,Students!$H$4:$H1285)</f>
        <v>Dropped</v>
      </c>
      <c r="L285" s="54" t="str">
        <f>Lookup($A285, Students!$A$4:$A$1016,Students!$O$4:$O$1016)</f>
        <v>Junior</v>
      </c>
      <c r="M285" s="117" t="str">
        <f>Lookup($A285, Students!$A$4:$A$1016,Students!$N$4:$N$1016)</f>
        <v>1D</v>
      </c>
      <c r="N285" t="str">
        <f>Lookup($A285, Students!$A$4:$A$1016,Students!$M$4:$M$1016)</f>
        <v>WB</v>
      </c>
      <c r="O285" s="71">
        <f>Lookup($A285, Students!$A$4:$A$1016,Students!$P$4:$P$1016)</f>
        <v>38182</v>
      </c>
      <c r="P285" s="72">
        <f t="shared" si="2"/>
        <v>42917</v>
      </c>
      <c r="Q285">
        <f>Lookup($A285, Students!$A$4:$A$1016,Students!$Q$4:$Q$1016)</f>
        <v>12</v>
      </c>
      <c r="V285" s="71">
        <f>Lookup($A285, Students!$A$4:$A$1016,Students!$G$4:$G$1016)</f>
        <v>42669</v>
      </c>
    </row>
    <row r="286" hidden="1">
      <c r="A286" s="36">
        <v>285.0</v>
      </c>
      <c r="B286" s="36" t="str">
        <f>LOOKUP($A286,Students!$A$4:$A$1016,Students!$C$4:$C$1016)</f>
        <v>Dharveen</v>
      </c>
      <c r="C286" s="36" t="str">
        <f>LOOKUP($A286,Students!$A$4:$A$1016,Students!$D$4:$D$1016)</f>
        <v/>
      </c>
      <c r="D286" s="36" t="str">
        <f>LOOKUP($A286,Students!$A$4:$A$1016,Students!$E$4:$E$1016)</f>
        <v>Suntheresen</v>
      </c>
      <c r="E286" s="36" t="str">
        <f>LOOKUP($A286,Students!$A$4:$A1286,Students!$F$4:$F$1016)</f>
        <v/>
      </c>
      <c r="F286" s="148" t="str">
        <f>Lookup($A286, Students!$A$4:$A$1016,Students!$X$4:$X$1016)</f>
        <v/>
      </c>
      <c r="G286" s="148" t="str">
        <f>Lookup($A286, Students!$A$4:$A$1016,Students!$Z$4:$Z$1016)</f>
        <v/>
      </c>
      <c r="H286" s="49"/>
      <c r="I286" t="str">
        <f t="shared" si="1"/>
        <v>Dharveen Suntheresen</v>
      </c>
      <c r="J286" t="str">
        <f>Lookup($A286, Students!$A$4:$A$1016,Students!$K$4:$K$1016)</f>
        <v>Kirkland</v>
      </c>
      <c r="K286" s="54" t="str">
        <f>Lookup($A286, Students!$A$4:$A$1016,Students!$H$4:$H1286)</f>
        <v>Dropped</v>
      </c>
      <c r="L286" s="54" t="str">
        <f>Lookup($A286, Students!$A$4:$A$1016,Students!$O$4:$O$1016)</f>
        <v>Junior</v>
      </c>
      <c r="M286" s="117" t="str">
        <f>Lookup($A286, Students!$A$4:$A$1016,Students!$N$4:$N$1016)</f>
        <v>1D</v>
      </c>
      <c r="N286" t="str">
        <f>Lookup($A286, Students!$A$4:$A$1016,Students!$M$4:$M$1016)</f>
        <v>WB</v>
      </c>
      <c r="O286" s="71">
        <f>Lookup($A286, Students!$A$4:$A$1016,Students!$P$4:$P$1016)</f>
        <v>39424</v>
      </c>
      <c r="P286" s="72">
        <f t="shared" si="2"/>
        <v>42917</v>
      </c>
      <c r="Q286">
        <f>Lookup($A286, Students!$A$4:$A$1016,Students!$Q$4:$Q$1016)</f>
        <v>9</v>
      </c>
      <c r="V286" s="71">
        <f>Lookup($A286, Students!$A$4:$A$1016,Students!$G$4:$G$1016)</f>
        <v>42669</v>
      </c>
    </row>
    <row r="287" hidden="1">
      <c r="A287" s="36">
        <v>286.0</v>
      </c>
      <c r="B287" s="36" t="str">
        <f>LOOKUP($A287,Students!$A$4:$A$1016,Students!$C$4:$C$1016)</f>
        <v>Mark</v>
      </c>
      <c r="C287" s="36" t="str">
        <f>LOOKUP($A287,Students!$A$4:$A$1016,Students!$D$4:$D$1016)</f>
        <v/>
      </c>
      <c r="D287" s="36" t="str">
        <f>LOOKUP($A287,Students!$A$4:$A$1016,Students!$E$4:$E$1016)</f>
        <v>Pellegrino</v>
      </c>
      <c r="E287" s="36" t="str">
        <f>LOOKUP($A287,Students!$A$4:$A1287,Students!$F$4:$F$1016)</f>
        <v/>
      </c>
      <c r="F287" s="148" t="str">
        <f>Lookup($A287, Students!$A$4:$A$1016,Students!$X$4:$X$1016)</f>
        <v/>
      </c>
      <c r="G287" s="148" t="str">
        <f>Lookup($A287, Students!$A$4:$A$1016,Students!$Z$4:$Z$1016)</f>
        <v/>
      </c>
      <c r="H287" s="49"/>
      <c r="I287" t="str">
        <f t="shared" si="1"/>
        <v>Mark Pellegrino</v>
      </c>
      <c r="J287" t="str">
        <f>Lookup($A287, Students!$A$4:$A$1016,Students!$K$4:$K$1016)</f>
        <v>Kirkland</v>
      </c>
      <c r="K287" s="54" t="str">
        <f>Lookup($A287, Students!$A$4:$A$1016,Students!$H$4:$H1287)</f>
        <v>Dropped</v>
      </c>
      <c r="L287" s="54" t="str">
        <f>Lookup($A287, Students!$A$4:$A$1016,Students!$O$4:$O$1016)</f>
        <v>Adult</v>
      </c>
      <c r="M287" s="117" t="str">
        <f>Lookup($A287, Students!$A$4:$A$1016,Students!$N$4:$N$1016)</f>
        <v>1D</v>
      </c>
      <c r="N287" t="str">
        <f>Lookup($A287, Students!$A$4:$A$1016,Students!$M$4:$M$1016)</f>
        <v>WB</v>
      </c>
      <c r="O287" s="71">
        <f>Lookup($A287, Students!$A$4:$A$1016,Students!$P$4:$P$1016)</f>
        <v>35073</v>
      </c>
      <c r="P287" s="72">
        <f t="shared" si="2"/>
        <v>42917</v>
      </c>
      <c r="Q287">
        <f>Lookup($A287, Students!$A$4:$A$1016,Students!$Q$4:$Q$1016)</f>
        <v>21</v>
      </c>
      <c r="V287" s="71">
        <f>Lookup($A287, Students!$A$4:$A$1016,Students!$G$4:$G$1016)</f>
        <v>42660</v>
      </c>
    </row>
    <row r="288" hidden="1">
      <c r="A288" s="36">
        <v>287.0</v>
      </c>
      <c r="B288" s="36" t="str">
        <f>LOOKUP($A288,Students!$A$4:$A$1016,Students!$C$4:$C$1016)</f>
        <v>Arthur</v>
      </c>
      <c r="C288" s="36" t="str">
        <f>LOOKUP($A288,Students!$A$4:$A$1016,Students!$D$4:$D$1016)</f>
        <v/>
      </c>
      <c r="D288" s="36" t="str">
        <f>LOOKUP($A288,Students!$A$4:$A$1016,Students!$E$4:$E$1016)</f>
        <v>Droz</v>
      </c>
      <c r="E288" s="36" t="str">
        <f>LOOKUP($A288,Students!$A$4:$A1288,Students!$F$4:$F$1016)</f>
        <v/>
      </c>
      <c r="F288" s="148" t="str">
        <f>Lookup($A288, Students!$A$4:$A$1016,Students!$X$4:$X$1016)</f>
        <v/>
      </c>
      <c r="G288" s="148" t="str">
        <f>Lookup($A288, Students!$A$4:$A$1016,Students!$Z$4:$Z$1016)</f>
        <v/>
      </c>
      <c r="H288" s="49"/>
      <c r="I288" t="str">
        <f t="shared" si="1"/>
        <v>Arthur Droz</v>
      </c>
      <c r="J288" t="str">
        <f>Lookup($A288, Students!$A$4:$A$1016,Students!$K$4:$K$1016)</f>
        <v>Issaquah</v>
      </c>
      <c r="K288" s="54" t="str">
        <f>Lookup($A288, Students!$A$4:$A$1016,Students!$H$4:$H1288)</f>
        <v>Active</v>
      </c>
      <c r="L288" s="54" t="str">
        <f>Lookup($A288, Students!$A$4:$A$1016,Students!$O$4:$O$1016)</f>
        <v>Junior</v>
      </c>
      <c r="M288" s="117" t="str">
        <f>Lookup($A288, Students!$A$4:$A$1016,Students!$N$4:$N$1016)</f>
        <v>1D</v>
      </c>
      <c r="N288" t="str">
        <f>Lookup($A288, Students!$A$4:$A$1016,Students!$M$4:$M$1016)</f>
        <v>WB</v>
      </c>
      <c r="O288" s="71">
        <f>Lookup($A288, Students!$A$4:$A$1016,Students!$P$4:$P$1016)</f>
        <v>37051</v>
      </c>
      <c r="P288" s="72">
        <f t="shared" si="2"/>
        <v>42917</v>
      </c>
      <c r="Q288">
        <f>Lookup($A288, Students!$A$4:$A$1016,Students!$Q$4:$Q$1016)</f>
        <v>16</v>
      </c>
      <c r="V288" s="71">
        <f>Lookup($A288, Students!$A$4:$A$1016,Students!$G$4:$G$1016)</f>
        <v>42648</v>
      </c>
    </row>
    <row r="289" hidden="1">
      <c r="A289" s="36">
        <v>288.0</v>
      </c>
      <c r="B289" s="36" t="str">
        <f>LOOKUP($A289,Students!$A$4:$A$1016,Students!$C$4:$C$1016)</f>
        <v>Gabrial</v>
      </c>
      <c r="C289" s="36" t="str">
        <f>LOOKUP($A289,Students!$A$4:$A$1016,Students!$D$4:$D$1016)</f>
        <v/>
      </c>
      <c r="D289" s="36" t="str">
        <f>LOOKUP($A289,Students!$A$4:$A$1016,Students!$E$4:$E$1016)</f>
        <v>Humphries</v>
      </c>
      <c r="E289" s="36" t="str">
        <f>LOOKUP($A289,Students!$A$4:$A1289,Students!$F$4:$F$1016)</f>
        <v/>
      </c>
      <c r="F289" s="148" t="str">
        <f>Lookup($A289, Students!$A$4:$A$1016,Students!$X$4:$X$1016)</f>
        <v/>
      </c>
      <c r="G289" s="148" t="str">
        <f>Lookup($A289, Students!$A$4:$A$1016,Students!$Z$4:$Z$1016)</f>
        <v/>
      </c>
      <c r="H289" s="49"/>
      <c r="I289" t="str">
        <f t="shared" si="1"/>
        <v>Gabrial Humphries</v>
      </c>
      <c r="J289" t="str">
        <f>Lookup($A289, Students!$A$4:$A$1016,Students!$K$4:$K$1016)</f>
        <v>Issaquah</v>
      </c>
      <c r="K289" s="54" t="str">
        <f>Lookup($A289, Students!$A$4:$A$1016,Students!$H$4:$H1289)</f>
        <v>Active</v>
      </c>
      <c r="L289" s="54" t="str">
        <f>Lookup($A289, Students!$A$4:$A$1016,Students!$O$4:$O$1016)</f>
        <v>Junior</v>
      </c>
      <c r="M289" s="117" t="str">
        <f>Lookup($A289, Students!$A$4:$A$1016,Students!$N$4:$N$1016)</f>
        <v>1D</v>
      </c>
      <c r="N289" t="str">
        <f>Lookup($A289, Students!$A$4:$A$1016,Students!$M$4:$M$1016)</f>
        <v>WB</v>
      </c>
      <c r="O289" s="71">
        <f>Lookup($A289, Students!$A$4:$A$1016,Students!$P$4:$P$1016)</f>
        <v>37616</v>
      </c>
      <c r="P289" s="72">
        <f t="shared" si="2"/>
        <v>42917</v>
      </c>
      <c r="Q289">
        <f>Lookup($A289, Students!$A$4:$A$1016,Students!$Q$4:$Q$1016)</f>
        <v>14</v>
      </c>
      <c r="V289" s="71">
        <f>Lookup($A289, Students!$A$4:$A$1016,Students!$G$4:$G$1016)</f>
        <v>42655</v>
      </c>
    </row>
    <row r="290" hidden="1">
      <c r="A290" s="36">
        <v>289.0</v>
      </c>
      <c r="B290" s="36" t="str">
        <f>LOOKUP($A290,Students!$A$4:$A$1016,Students!$C$4:$C$1016)</f>
        <v>Gabriel</v>
      </c>
      <c r="C290" s="36" t="str">
        <f>LOOKUP($A290,Students!$A$4:$A$1016,Students!$D$4:$D$1016)</f>
        <v/>
      </c>
      <c r="D290" s="36" t="str">
        <f>LOOKUP($A290,Students!$A$4:$A$1016,Students!$E$4:$E$1016)</f>
        <v>Hinkle</v>
      </c>
      <c r="E290" s="36" t="str">
        <f>LOOKUP($A290,Students!$A$4:$A1290,Students!$F$4:$F$1016)</f>
        <v/>
      </c>
      <c r="F290" s="148" t="str">
        <f>Lookup($A290, Students!$A$4:$A$1016,Students!$X$4:$X$1016)</f>
        <v/>
      </c>
      <c r="G290" s="148" t="str">
        <f>Lookup($A290, Students!$A$4:$A$1016,Students!$Z$4:$Z$1016)</f>
        <v/>
      </c>
      <c r="H290" s="49"/>
      <c r="I290" t="str">
        <f t="shared" si="1"/>
        <v>Gabriel Hinkle</v>
      </c>
      <c r="J290" t="str">
        <f>Lookup($A290, Students!$A$4:$A$1016,Students!$K$4:$K$1016)</f>
        <v>Issaquah</v>
      </c>
      <c r="K290" s="54" t="str">
        <f>Lookup($A290, Students!$A$4:$A$1016,Students!$H$4:$H1290)</f>
        <v>Active</v>
      </c>
      <c r="L290" s="54" t="str">
        <f>Lookup($A290, Students!$A$4:$A$1016,Students!$O$4:$O$1016)</f>
        <v>Child</v>
      </c>
      <c r="M290" s="117" t="str">
        <f>Lookup($A290, Students!$A$4:$A$1016,Students!$N$4:$N$1016)</f>
        <v>1D</v>
      </c>
      <c r="N290" t="str">
        <f>Lookup($A290, Students!$A$4:$A$1016,Students!$M$4:$M$1016)</f>
        <v>WB</v>
      </c>
      <c r="O290" s="71">
        <f>Lookup($A290, Students!$A$4:$A$1016,Students!$P$4:$P$1016)</f>
        <v>40464</v>
      </c>
      <c r="P290" s="72">
        <f t="shared" si="2"/>
        <v>42917</v>
      </c>
      <c r="Q290">
        <f>Lookup($A290, Students!$A$4:$A$1016,Students!$Q$4:$Q$1016)</f>
        <v>6</v>
      </c>
      <c r="V290" s="71">
        <f>Lookup($A290, Students!$A$4:$A$1016,Students!$G$4:$G$1016)</f>
        <v>42647</v>
      </c>
    </row>
    <row r="291" hidden="1">
      <c r="A291" s="36">
        <v>290.0</v>
      </c>
      <c r="B291" s="36" t="str">
        <f>LOOKUP($A291,Students!$A$4:$A$1016,Students!$C$4:$C$1016)</f>
        <v>Jacob</v>
      </c>
      <c r="C291" s="36" t="str">
        <f>LOOKUP($A291,Students!$A$4:$A$1016,Students!$D$4:$D$1016)</f>
        <v/>
      </c>
      <c r="D291" s="36" t="str">
        <f>LOOKUP($A291,Students!$A$4:$A$1016,Students!$E$4:$E$1016)</f>
        <v>Hinkle</v>
      </c>
      <c r="E291" s="36" t="str">
        <f>LOOKUP($A291,Students!$A$4:$A1291,Students!$F$4:$F$1016)</f>
        <v/>
      </c>
      <c r="F291" s="148" t="str">
        <f>Lookup($A291, Students!$A$4:$A$1016,Students!$X$4:$X$1016)</f>
        <v/>
      </c>
      <c r="G291" s="148" t="str">
        <f>Lookup($A291, Students!$A$4:$A$1016,Students!$Z$4:$Z$1016)</f>
        <v/>
      </c>
      <c r="H291" s="49"/>
      <c r="I291" t="str">
        <f t="shared" si="1"/>
        <v>Jacob Hinkle</v>
      </c>
      <c r="J291" t="str">
        <f>Lookup($A291, Students!$A$4:$A$1016,Students!$K$4:$K$1016)</f>
        <v>Issaquah</v>
      </c>
      <c r="K291" s="54" t="str">
        <f>Lookup($A291, Students!$A$4:$A$1016,Students!$H$4:$H1291)</f>
        <v>Active</v>
      </c>
      <c r="L291" s="54" t="str">
        <f>Lookup($A291, Students!$A$4:$A$1016,Students!$O$4:$O$1016)</f>
        <v>Child</v>
      </c>
      <c r="M291" s="117" t="str">
        <f>Lookup($A291, Students!$A$4:$A$1016,Students!$N$4:$N$1016)</f>
        <v>1D</v>
      </c>
      <c r="N291" t="str">
        <f>Lookup($A291, Students!$A$4:$A$1016,Students!$M$4:$M$1016)</f>
        <v>WB</v>
      </c>
      <c r="O291" s="71">
        <f>Lookup($A291, Students!$A$4:$A$1016,Students!$P$4:$P$1016)</f>
        <v>40044</v>
      </c>
      <c r="P291" s="72">
        <f t="shared" si="2"/>
        <v>42917</v>
      </c>
      <c r="Q291">
        <f>Lookup($A291, Students!$A$4:$A$1016,Students!$Q$4:$Q$1016)</f>
        <v>7</v>
      </c>
      <c r="V291" s="71">
        <f>Lookup($A291, Students!$A$4:$A$1016,Students!$G$4:$G$1016)</f>
        <v>42647</v>
      </c>
    </row>
    <row r="292" hidden="1">
      <c r="A292" s="36">
        <v>291.0</v>
      </c>
      <c r="B292" s="36" t="str">
        <f>LOOKUP($A292,Students!$A$4:$A$1016,Students!$C$4:$C$1016)</f>
        <v>Maxime</v>
      </c>
      <c r="C292" s="36" t="str">
        <f>LOOKUP($A292,Students!$A$4:$A$1016,Students!$D$4:$D$1016)</f>
        <v/>
      </c>
      <c r="D292" s="36" t="str">
        <f>LOOKUP($A292,Students!$A$4:$A$1016,Students!$E$4:$E$1016)</f>
        <v>Cauchi</v>
      </c>
      <c r="E292" s="36" t="str">
        <f>LOOKUP($A292,Students!$A$4:$A1292,Students!$F$4:$F$1016)</f>
        <v/>
      </c>
      <c r="F292" s="148" t="str">
        <f>Lookup($A292, Students!$A$4:$A$1016,Students!$X$4:$X$1016)</f>
        <v/>
      </c>
      <c r="G292" s="148" t="str">
        <f>Lookup($A292, Students!$A$4:$A$1016,Students!$Z$4:$Z$1016)</f>
        <v/>
      </c>
      <c r="H292" s="49"/>
      <c r="I292" t="str">
        <f t="shared" si="1"/>
        <v>Maxime Cauchi</v>
      </c>
      <c r="J292" t="str">
        <f>Lookup($A292, Students!$A$4:$A$1016,Students!$K$4:$K$1016)</f>
        <v>Issaquah</v>
      </c>
      <c r="K292" s="54" t="str">
        <f>Lookup($A292, Students!$A$4:$A$1016,Students!$H$4:$H1292)</f>
        <v>Active</v>
      </c>
      <c r="L292" s="54" t="str">
        <f>Lookup($A292, Students!$A$4:$A$1016,Students!$O$4:$O$1016)</f>
        <v>Child</v>
      </c>
      <c r="M292" s="117" t="str">
        <f>Lookup($A292, Students!$A$4:$A$1016,Students!$N$4:$N$1016)</f>
        <v>1D</v>
      </c>
      <c r="N292" t="str">
        <f>Lookup($A292, Students!$A$4:$A$1016,Students!$M$4:$M$1016)</f>
        <v>WB</v>
      </c>
      <c r="O292" s="71">
        <f>Lookup($A292, Students!$A$4:$A$1016,Students!$P$4:$P$1016)</f>
        <v>39363</v>
      </c>
      <c r="P292" s="72">
        <f t="shared" si="2"/>
        <v>42917</v>
      </c>
      <c r="Q292">
        <f>Lookup($A292, Students!$A$4:$A$1016,Students!$Q$4:$Q$1016)</f>
        <v>9</v>
      </c>
      <c r="V292" s="71">
        <f>Lookup($A292, Students!$A$4:$A$1016,Students!$G$4:$G$1016)</f>
        <v>42662</v>
      </c>
    </row>
    <row r="293" hidden="1">
      <c r="A293" s="36">
        <v>292.0</v>
      </c>
      <c r="B293" s="36" t="str">
        <f>LOOKUP($A293,Students!$A$4:$A$1016,Students!$C$4:$C$1016)</f>
        <v>Anika</v>
      </c>
      <c r="C293" s="36" t="str">
        <f>LOOKUP($A293,Students!$A$4:$A$1016,Students!$D$4:$D$1016)</f>
        <v/>
      </c>
      <c r="D293" s="36" t="str">
        <f>LOOKUP($A293,Students!$A$4:$A$1016,Students!$E$4:$E$1016)</f>
        <v>Bajaj</v>
      </c>
      <c r="E293" s="36" t="str">
        <f>LOOKUP($A293,Students!$A$4:$A1293,Students!$F$4:$F$1016)</f>
        <v/>
      </c>
      <c r="F293" s="148" t="str">
        <f>Lookup($A293, Students!$A$4:$A$1016,Students!$X$4:$X$1016)</f>
        <v/>
      </c>
      <c r="G293" s="148" t="str">
        <f>Lookup($A293, Students!$A$4:$A$1016,Students!$Z$4:$Z$1016)</f>
        <v/>
      </c>
      <c r="H293" s="49"/>
      <c r="I293" t="str">
        <f t="shared" si="1"/>
        <v>Anika Bajaj</v>
      </c>
      <c r="J293" t="str">
        <f>Lookup($A293, Students!$A$4:$A$1016,Students!$K$4:$K$1016)</f>
        <v>Redmond</v>
      </c>
      <c r="K293" s="54" t="str">
        <f>Lookup($A293, Students!$A$4:$A$1016,Students!$H$4:$H1293)</f>
        <v>Inactive</v>
      </c>
      <c r="L293" s="54" t="str">
        <f>Lookup($A293, Students!$A$4:$A$1016,Students!$O$4:$O$1016)</f>
        <v>Child</v>
      </c>
      <c r="M293" s="117" t="str">
        <f>Lookup($A293, Students!$A$4:$A$1016,Students!$N$4:$N$1016)</f>
        <v>1D</v>
      </c>
      <c r="N293" t="str">
        <f>Lookup($A293, Students!$A$4:$A$1016,Students!$M$4:$M$1016)</f>
        <v>WB</v>
      </c>
      <c r="O293" s="71">
        <f>Lookup($A293, Students!$A$4:$A$1016,Students!$P$4:$P$1016)</f>
        <v>40967</v>
      </c>
      <c r="P293" s="72">
        <f t="shared" si="2"/>
        <v>42917</v>
      </c>
      <c r="Q293">
        <f>Lookup($A293, Students!$A$4:$A$1016,Students!$Q$4:$Q$1016)</f>
        <v>5</v>
      </c>
      <c r="V293" s="71">
        <f>Lookup($A293, Students!$A$4:$A$1016,Students!$G$4:$G$1016)</f>
        <v>42675</v>
      </c>
    </row>
    <row r="294" hidden="1">
      <c r="A294" s="36">
        <v>293.0</v>
      </c>
      <c r="B294" s="36" t="str">
        <f>LOOKUP($A294,Students!$A$4:$A$1016,Students!$C$4:$C$1016)</f>
        <v>Ryan</v>
      </c>
      <c r="C294" s="36" t="str">
        <f>LOOKUP($A294,Students!$A$4:$A$1016,Students!$D$4:$D$1016)</f>
        <v/>
      </c>
      <c r="D294" s="36" t="str">
        <f>LOOKUP($A294,Students!$A$4:$A$1016,Students!$E$4:$E$1016)</f>
        <v>Steucke</v>
      </c>
      <c r="E294" s="36" t="str">
        <f>LOOKUP($A294,Students!$A$4:$A1294,Students!$F$4:$F$1016)</f>
        <v/>
      </c>
      <c r="F294" s="148" t="str">
        <f>Lookup($A294, Students!$A$4:$A$1016,Students!$X$4:$X$1016)</f>
        <v/>
      </c>
      <c r="G294" s="148" t="str">
        <f>Lookup($A294, Students!$A$4:$A$1016,Students!$Z$4:$Z$1016)</f>
        <v/>
      </c>
      <c r="H294" s="49"/>
      <c r="I294" t="str">
        <f t="shared" si="1"/>
        <v>Ryan Steucke</v>
      </c>
      <c r="J294" t="str">
        <f>Lookup($A294, Students!$A$4:$A$1016,Students!$K$4:$K$1016)</f>
        <v>Seattle</v>
      </c>
      <c r="K294" s="54" t="str">
        <f>Lookup($A294, Students!$A$4:$A$1016,Students!$H$4:$H1294)</f>
        <v>Dropped</v>
      </c>
      <c r="L294" s="54" t="str">
        <f>Lookup($A294, Students!$A$4:$A$1016,Students!$O$4:$O$1016)</f>
        <v>Adult</v>
      </c>
      <c r="M294" s="117" t="str">
        <f>Lookup($A294, Students!$A$4:$A$1016,Students!$N$4:$N$1016)</f>
        <v>1D</v>
      </c>
      <c r="N294" t="str">
        <f>Lookup($A294, Students!$A$4:$A$1016,Students!$M$4:$M$1016)</f>
        <v>WB</v>
      </c>
      <c r="O294" s="71">
        <f>Lookup($A294, Students!$A$4:$A$1016,Students!$P$4:$P$1016)</f>
        <v>42610</v>
      </c>
      <c r="P294" s="72">
        <f t="shared" si="2"/>
        <v>42917</v>
      </c>
      <c r="Q294">
        <f>Lookup($A294, Students!$A$4:$A$1016,Students!$Q$4:$Q$1016)</f>
        <v>0</v>
      </c>
      <c r="V294" s="71">
        <f>Lookup($A294, Students!$A$4:$A$1016,Students!$G$4:$G$1016)</f>
        <v>42702</v>
      </c>
    </row>
    <row r="295" hidden="1">
      <c r="A295" s="36">
        <v>294.0</v>
      </c>
      <c r="B295" s="36" t="str">
        <f>LOOKUP($A295,Students!$A$4:$A$1016,Students!$C$4:$C$1016)</f>
        <v>Ambreen</v>
      </c>
      <c r="C295" s="36" t="str">
        <f>LOOKUP($A295,Students!$A$4:$A$1016,Students!$D$4:$D$1016)</f>
        <v>Fatima</v>
      </c>
      <c r="D295" s="36" t="str">
        <f>LOOKUP($A295,Students!$A$4:$A$1016,Students!$E$4:$E$1016)</f>
        <v>Syed</v>
      </c>
      <c r="E295" s="36" t="str">
        <f>LOOKUP($A295,Students!$A$4:$A1295,Students!$F$4:$F$1016)</f>
        <v/>
      </c>
      <c r="F295" s="148">
        <f>Lookup($A295, Students!$A$4:$A$1016,Students!$X$4:$X$1016)</f>
        <v>42811</v>
      </c>
      <c r="G295" s="148" t="str">
        <f>Lookup($A295, Students!$A$4:$A$1016,Students!$Z$4:$Z$1016)</f>
        <v/>
      </c>
      <c r="H295" s="49"/>
      <c r="I295" t="str">
        <f t="shared" si="1"/>
        <v>Ambreen Syed</v>
      </c>
      <c r="J295" t="str">
        <f>Lookup($A295, Students!$A$4:$A$1016,Students!$K$4:$K$1016)</f>
        <v>Kirkland</v>
      </c>
      <c r="K295" s="54" t="str">
        <f>Lookup($A295, Students!$A$4:$A$1016,Students!$H$4:$H1295)</f>
        <v>Dropped</v>
      </c>
      <c r="L295" s="54" t="str">
        <f>Lookup($A295, Students!$A$4:$A$1016,Students!$O$4:$O$1016)</f>
        <v>Adult</v>
      </c>
      <c r="M295" s="117" t="str">
        <f>Lookup($A295, Students!$A$4:$A$1016,Students!$N$4:$N$1016)</f>
        <v>1D</v>
      </c>
      <c r="N295" t="str">
        <f>Lookup($A295, Students!$A$4:$A$1016,Students!$M$4:$M$1016)</f>
        <v>1S</v>
      </c>
      <c r="O295" s="71">
        <f>Lookup($A295, Students!$A$4:$A$1016,Students!$P$4:$P$1016)</f>
        <v>31754</v>
      </c>
      <c r="P295" s="72">
        <f t="shared" si="2"/>
        <v>42917</v>
      </c>
      <c r="Q295">
        <f>Lookup($A295, Students!$A$4:$A$1016,Students!$Q$4:$Q$1016)</f>
        <v>30</v>
      </c>
      <c r="V295" s="71">
        <f>Lookup($A295, Students!$A$4:$A$1016,Students!$G$4:$G$1016)</f>
        <v>42681</v>
      </c>
    </row>
    <row r="296" hidden="1">
      <c r="A296" s="36">
        <v>295.0</v>
      </c>
      <c r="B296" s="36" t="str">
        <f>LOOKUP($A296,Students!$A$4:$A$1016,Students!$C$4:$C$1016)</f>
        <v>Ender</v>
      </c>
      <c r="C296" s="36" t="str">
        <f>LOOKUP($A296,Students!$A$4:$A$1016,Students!$D$4:$D$1016)</f>
        <v>Nooyen</v>
      </c>
      <c r="D296" s="36" t="str">
        <f>LOOKUP($A296,Students!$A$4:$A$1016,Students!$E$4:$E$1016)</f>
        <v>Tazbaz</v>
      </c>
      <c r="E296" s="36" t="str">
        <f>LOOKUP($A296,Students!$A$4:$A1296,Students!$F$4:$F$1016)</f>
        <v/>
      </c>
      <c r="F296" s="148" t="str">
        <f>Lookup($A296, Students!$A$4:$A$1016,Students!$X$4:$X$1016)</f>
        <v/>
      </c>
      <c r="G296" s="148" t="str">
        <f>Lookup($A296, Students!$A$4:$A$1016,Students!$Z$4:$Z$1016)</f>
        <v/>
      </c>
      <c r="H296" s="49"/>
      <c r="I296" t="str">
        <f t="shared" si="1"/>
        <v>Ender Tazbaz</v>
      </c>
      <c r="J296" t="str">
        <f>Lookup($A296, Students!$A$4:$A$1016,Students!$K$4:$K$1016)</f>
        <v>Kirkland</v>
      </c>
      <c r="K296" s="54" t="str">
        <f>Lookup($A296, Students!$A$4:$A$1016,Students!$H$4:$H1296)</f>
        <v>Dropped</v>
      </c>
      <c r="L296" s="54" t="str">
        <f>Lookup($A296, Students!$A$4:$A$1016,Students!$O$4:$O$1016)</f>
        <v>Child</v>
      </c>
      <c r="M296" s="117" t="str">
        <f>Lookup($A296, Students!$A$4:$A$1016,Students!$N$4:$N$1016)</f>
        <v>1D</v>
      </c>
      <c r="N296" t="str">
        <f>Lookup($A296, Students!$A$4:$A$1016,Students!$M$4:$M$1016)</f>
        <v>WB</v>
      </c>
      <c r="O296" s="71" t="str">
        <f>Lookup($A296, Students!$A$4:$A$1016,Students!$P$4:$P$1016)</f>
        <v/>
      </c>
      <c r="P296" s="72">
        <f t="shared" si="2"/>
        <v>42917</v>
      </c>
      <c r="Q296">
        <f>Lookup($A296, Students!$A$4:$A$1016,Students!$Q$4:$Q$1016)</f>
        <v>117</v>
      </c>
      <c r="V296" s="71">
        <f>Lookup($A296, Students!$A$4:$A$1016,Students!$G$4:$G$1016)</f>
        <v>42711</v>
      </c>
    </row>
    <row r="297" hidden="1">
      <c r="A297" s="36">
        <v>296.0</v>
      </c>
      <c r="B297" s="36" t="str">
        <f>LOOKUP($A297,Students!$A$4:$A$1016,Students!$C$4:$C$1016)</f>
        <v>Jayden</v>
      </c>
      <c r="C297" s="36" t="str">
        <f>LOOKUP($A297,Students!$A$4:$A$1016,Students!$D$4:$D$1016)</f>
        <v>Curtiss</v>
      </c>
      <c r="D297" s="36" t="str">
        <f>LOOKUP($A297,Students!$A$4:$A$1016,Students!$E$4:$E$1016)</f>
        <v>Johnas</v>
      </c>
      <c r="E297" s="36" t="str">
        <f>LOOKUP($A297,Students!$A$4:$A1297,Students!$F$4:$F$1016)</f>
        <v/>
      </c>
      <c r="F297" s="148" t="str">
        <f>Lookup($A297, Students!$A$4:$A$1016,Students!$X$4:$X$1016)</f>
        <v/>
      </c>
      <c r="G297" s="148" t="str">
        <f>Lookup($A297, Students!$A$4:$A$1016,Students!$Z$4:$Z$1016)</f>
        <v/>
      </c>
      <c r="H297" s="49"/>
      <c r="I297" t="str">
        <f t="shared" si="1"/>
        <v>Jayden Johnas</v>
      </c>
      <c r="J297" t="str">
        <f>Lookup($A297, Students!$A$4:$A$1016,Students!$K$4:$K$1016)</f>
        <v>Kirkland</v>
      </c>
      <c r="K297" s="54" t="str">
        <f>Lookup($A297, Students!$A$4:$A$1016,Students!$H$4:$H1297)</f>
        <v>Dropped</v>
      </c>
      <c r="L297" s="54" t="str">
        <f>Lookup($A297, Students!$A$4:$A$1016,Students!$O$4:$O$1016)</f>
        <v>Child</v>
      </c>
      <c r="M297" s="117" t="str">
        <f>Lookup($A297, Students!$A$4:$A$1016,Students!$N$4:$N$1016)</f>
        <v>1D</v>
      </c>
      <c r="N297" t="str">
        <f>Lookup($A297, Students!$A$4:$A$1016,Students!$M$4:$M$1016)</f>
        <v>WB</v>
      </c>
      <c r="O297" s="71">
        <f>Lookup($A297, Students!$A$4:$A$1016,Students!$P$4:$P$1016)</f>
        <v>40476</v>
      </c>
      <c r="P297" s="72">
        <f t="shared" si="2"/>
        <v>42917</v>
      </c>
      <c r="Q297">
        <f>Lookup($A297, Students!$A$4:$A$1016,Students!$Q$4:$Q$1016)</f>
        <v>6</v>
      </c>
      <c r="V297" s="71">
        <f>Lookup($A297, Students!$A$4:$A$1016,Students!$G$4:$G$1016)</f>
        <v>42711</v>
      </c>
    </row>
    <row r="298" hidden="1">
      <c r="A298" s="36">
        <v>297.0</v>
      </c>
      <c r="B298" s="36" t="str">
        <f>LOOKUP($A298,Students!$A$4:$A$1016,Students!$C$4:$C$1016)</f>
        <v>Vihaan</v>
      </c>
      <c r="C298" s="36" t="str">
        <f>LOOKUP($A298,Students!$A$4:$A$1016,Students!$D$4:$D$1016)</f>
        <v/>
      </c>
      <c r="D298" s="36" t="str">
        <f>LOOKUP($A298,Students!$A$4:$A$1016,Students!$E$4:$E$1016)</f>
        <v>Kocherlakota</v>
      </c>
      <c r="E298" s="36" t="str">
        <f>LOOKUP($A298,Students!$A$4:$A1298,Students!$F$4:$F$1016)</f>
        <v/>
      </c>
      <c r="F298" s="148" t="str">
        <f>Lookup($A298, Students!$A$4:$A$1016,Students!$X$4:$X$1016)</f>
        <v/>
      </c>
      <c r="G298" s="148" t="str">
        <f>Lookup($A298, Students!$A$4:$A$1016,Students!$Z$4:$Z$1016)</f>
        <v/>
      </c>
      <c r="H298" s="49"/>
      <c r="I298" t="str">
        <f t="shared" si="1"/>
        <v>Vihaan Kocherlakota</v>
      </c>
      <c r="J298" t="str">
        <f>Lookup($A298, Students!$A$4:$A$1016,Students!$K$4:$K$1016)</f>
        <v>Kirkland</v>
      </c>
      <c r="K298" s="54" t="str">
        <f>Lookup($A298, Students!$A$4:$A$1016,Students!$H$4:$H1298)</f>
        <v>Inactive</v>
      </c>
      <c r="L298" s="54" t="str">
        <f>Lookup($A298, Students!$A$4:$A$1016,Students!$O$4:$O$1016)</f>
        <v>Child</v>
      </c>
      <c r="M298" s="117" t="str">
        <f>Lookup($A298, Students!$A$4:$A$1016,Students!$N$4:$N$1016)</f>
        <v>1D</v>
      </c>
      <c r="N298" t="str">
        <f>Lookup($A298, Students!$A$4:$A$1016,Students!$M$4:$M$1016)</f>
        <v>WB</v>
      </c>
      <c r="O298" s="71">
        <f>Lookup($A298, Students!$A$4:$A$1016,Students!$P$4:$P$1016)</f>
        <v>40996</v>
      </c>
      <c r="P298" s="72">
        <f t="shared" si="2"/>
        <v>42917</v>
      </c>
      <c r="Q298">
        <f>Lookup($A298, Students!$A$4:$A$1016,Students!$Q$4:$Q$1016)</f>
        <v>5</v>
      </c>
      <c r="V298" s="71">
        <f>Lookup($A298, Students!$A$4:$A$1016,Students!$G$4:$G$1016)</f>
        <v>42671</v>
      </c>
    </row>
    <row r="299" hidden="1">
      <c r="A299" s="36">
        <v>298.0</v>
      </c>
      <c r="B299" s="36" t="str">
        <f>LOOKUP($A299,Students!$A$4:$A$1016,Students!$C$4:$C$1016)</f>
        <v>Ryan</v>
      </c>
      <c r="C299" s="36" t="str">
        <f>LOOKUP($A299,Students!$A$4:$A$1016,Students!$D$4:$D$1016)</f>
        <v>James</v>
      </c>
      <c r="D299" s="36" t="str">
        <f>LOOKUP($A299,Students!$A$4:$A$1016,Students!$E$4:$E$1016)</f>
        <v>Medeiros</v>
      </c>
      <c r="E299" s="36" t="str">
        <f>LOOKUP($A299,Students!$A$4:$A1299,Students!$F$4:$F$1016)</f>
        <v>James</v>
      </c>
      <c r="F299" s="148" t="str">
        <f>Lookup($A299, Students!$A$4:$A$1016,Students!$X$4:$X$1016)</f>
        <v/>
      </c>
      <c r="G299" s="148" t="str">
        <f>Lookup($A299, Students!$A$4:$A$1016,Students!$Z$4:$Z$1016)</f>
        <v/>
      </c>
      <c r="H299" s="49"/>
      <c r="I299" t="str">
        <f t="shared" si="1"/>
        <v>Ryan Medeiros</v>
      </c>
      <c r="J299" t="str">
        <f>Lookup($A299, Students!$A$4:$A$1016,Students!$K$4:$K$1016)</f>
        <v>Kirkland</v>
      </c>
      <c r="K299" s="54" t="str">
        <f>Lookup($A299, Students!$A$4:$A$1016,Students!$H$4:$H1299)</f>
        <v>Dropped</v>
      </c>
      <c r="L299" s="54" t="str">
        <f>Lookup($A299, Students!$A$4:$A$1016,Students!$O$4:$O$1016)</f>
        <v>Adult</v>
      </c>
      <c r="M299" s="117" t="str">
        <f>Lookup($A299, Students!$A$4:$A$1016,Students!$N$4:$N$1016)</f>
        <v>1D</v>
      </c>
      <c r="N299" t="str">
        <f>Lookup($A299, Students!$A$4:$A$1016,Students!$M$4:$M$1016)</f>
        <v>WB</v>
      </c>
      <c r="O299" s="71">
        <f>Lookup($A299, Students!$A$4:$A$1016,Students!$P$4:$P$1016)</f>
        <v>34981</v>
      </c>
      <c r="P299" s="72">
        <f t="shared" si="2"/>
        <v>42917</v>
      </c>
      <c r="Q299">
        <f>Lookup($A299, Students!$A$4:$A$1016,Students!$Q$4:$Q$1016)</f>
        <v>21</v>
      </c>
      <c r="V299" s="71">
        <f>Lookup($A299, Students!$A$4:$A$1016,Students!$G$4:$G$1016)</f>
        <v>42732</v>
      </c>
    </row>
    <row r="300" hidden="1">
      <c r="A300" s="36">
        <v>299.0</v>
      </c>
      <c r="B300" s="36" t="str">
        <f>LOOKUP($A300,Students!$A$4:$A$1016,Students!$C$4:$C$1016)</f>
        <v>Aleksandar</v>
      </c>
      <c r="C300" s="36" t="str">
        <f>LOOKUP($A300,Students!$A$4:$A$1016,Students!$D$4:$D$1016)</f>
        <v/>
      </c>
      <c r="D300" s="36" t="str">
        <f>LOOKUP($A300,Students!$A$4:$A$1016,Students!$E$4:$E$1016)</f>
        <v>Lukic</v>
      </c>
      <c r="E300" s="36" t="str">
        <f>LOOKUP($A300,Students!$A$4:$A1300,Students!$F$4:$F$1016)</f>
        <v/>
      </c>
      <c r="F300" s="148">
        <f>Lookup($A300, Students!$A$4:$A$1016,Students!$X$4:$X$1016)</f>
        <v>42779</v>
      </c>
      <c r="G300" s="148" t="str">
        <f>Lookup($A300, Students!$A$4:$A$1016,Students!$Z$4:$Z$1016)</f>
        <v/>
      </c>
      <c r="H300" s="49"/>
      <c r="I300" t="str">
        <f t="shared" si="1"/>
        <v>Aleksandar Lukic</v>
      </c>
      <c r="J300" t="str">
        <f>Lookup($A300, Students!$A$4:$A$1016,Students!$K$4:$K$1016)</f>
        <v>Seattle</v>
      </c>
      <c r="K300" s="54" t="str">
        <f>Lookup($A300, Students!$A$4:$A$1016,Students!$H$4:$H1300)</f>
        <v>Active</v>
      </c>
      <c r="L300" s="54" t="str">
        <f>Lookup($A300, Students!$A$4:$A$1016,Students!$O$4:$O$1016)</f>
        <v>Adult</v>
      </c>
      <c r="M300" s="117" t="str">
        <f>Lookup($A300, Students!$A$4:$A$1016,Students!$N$4:$N$1016)</f>
        <v>1D</v>
      </c>
      <c r="N300" t="str">
        <f>Lookup($A300, Students!$A$4:$A$1016,Students!$M$4:$M$1016)</f>
        <v>1S</v>
      </c>
      <c r="O300" s="71">
        <f>Lookup($A300, Students!$A$4:$A$1016,Students!$P$4:$P$1016)</f>
        <v>29480</v>
      </c>
      <c r="P300" s="72">
        <f t="shared" si="2"/>
        <v>42917</v>
      </c>
      <c r="Q300">
        <f>Lookup($A300, Students!$A$4:$A$1016,Students!$Q$4:$Q$1016)</f>
        <v>36</v>
      </c>
      <c r="V300" s="71">
        <f>Lookup($A300, Students!$A$4:$A$1016,Students!$G$4:$G$1016)</f>
        <v>42741</v>
      </c>
    </row>
    <row r="301" hidden="1">
      <c r="A301" s="36">
        <v>300.0</v>
      </c>
      <c r="B301" s="36" t="str">
        <f>LOOKUP($A301,Students!$A$4:$A$1016,Students!$C$4:$C$1016)</f>
        <v>Judith</v>
      </c>
      <c r="C301" s="36" t="str">
        <f>LOOKUP($A301,Students!$A$4:$A$1016,Students!$D$4:$D$1016)</f>
        <v/>
      </c>
      <c r="D301" s="36" t="str">
        <f>LOOKUP($A301,Students!$A$4:$A$1016,Students!$E$4:$E$1016)</f>
        <v>Juedes</v>
      </c>
      <c r="E301" s="36" t="str">
        <f>LOOKUP($A301,Students!$A$4:$A1301,Students!$F$4:$F$1016)</f>
        <v/>
      </c>
      <c r="F301" s="148" t="str">
        <f>Lookup($A301, Students!$A$4:$A$1016,Students!$X$4:$X$1016)</f>
        <v/>
      </c>
      <c r="G301" s="148" t="str">
        <f>Lookup($A301, Students!$A$4:$A$1016,Students!$Z$4:$Z$1016)</f>
        <v/>
      </c>
      <c r="H301" s="49"/>
      <c r="I301" t="str">
        <f t="shared" si="1"/>
        <v>Judith Juedes</v>
      </c>
      <c r="J301" t="str">
        <f>Lookup($A301, Students!$A$4:$A$1016,Students!$K$4:$K$1016)</f>
        <v>Seattle</v>
      </c>
      <c r="K301" s="54" t="str">
        <f>Lookup($A301, Students!$A$4:$A$1016,Students!$H$4:$H1301)</f>
        <v>Inactive</v>
      </c>
      <c r="L301" s="54" t="str">
        <f>Lookup($A301, Students!$A$4:$A$1016,Students!$O$4:$O$1016)</f>
        <v>Junior</v>
      </c>
      <c r="M301" s="117" t="str">
        <f>Lookup($A301, Students!$A$4:$A$1016,Students!$N$4:$N$1016)</f>
        <v>1D</v>
      </c>
      <c r="N301" t="str">
        <f>Lookup($A301, Students!$A$4:$A$1016,Students!$M$4:$M$1016)</f>
        <v>2S</v>
      </c>
      <c r="O301" s="71">
        <f>Lookup($A301, Students!$A$4:$A$1016,Students!$P$4:$P$1016)</f>
        <v>36484</v>
      </c>
      <c r="P301" s="72">
        <f t="shared" si="2"/>
        <v>42917</v>
      </c>
      <c r="Q301">
        <f>Lookup($A301, Students!$A$4:$A$1016,Students!$Q$4:$Q$1016)</f>
        <v>17</v>
      </c>
      <c r="V301" s="71" t="str">
        <f>Lookup($A301, Students!$A$4:$A$1016,Students!$G$4:$G$1016)</f>
        <v/>
      </c>
    </row>
    <row r="302" hidden="1">
      <c r="A302" s="36">
        <v>301.0</v>
      </c>
      <c r="B302" s="36" t="str">
        <f>LOOKUP($A302,Students!$A$4:$A$1016,Students!$C$4:$C$1016)</f>
        <v>Steven</v>
      </c>
      <c r="C302" s="36" t="str">
        <f>LOOKUP($A302,Students!$A$4:$A$1016,Students!$D$4:$D$1016)</f>
        <v/>
      </c>
      <c r="D302" s="36" t="str">
        <f>LOOKUP($A302,Students!$A$4:$A$1016,Students!$E$4:$E$1016)</f>
        <v>Waxon</v>
      </c>
      <c r="E302" s="36" t="str">
        <f>LOOKUP($A302,Students!$A$4:$A1302,Students!$F$4:$F$1016)</f>
        <v/>
      </c>
      <c r="F302" s="148">
        <f>Lookup($A302, Students!$A$4:$A$1016,Students!$X$4:$X$1016)</f>
        <v>42695</v>
      </c>
      <c r="G302" s="148" t="str">
        <f>Lookup($A302, Students!$A$4:$A$1016,Students!$Z$4:$Z$1016)</f>
        <v/>
      </c>
      <c r="H302" s="49"/>
      <c r="I302" t="str">
        <f t="shared" si="1"/>
        <v>Steven Waxon</v>
      </c>
      <c r="J302" t="str">
        <f>Lookup($A302, Students!$A$4:$A$1016,Students!$K$4:$K$1016)</f>
        <v>Seattle</v>
      </c>
      <c r="K302" s="54" t="str">
        <f>Lookup($A302, Students!$A$4:$A$1016,Students!$H$4:$H1302)</f>
        <v>Active</v>
      </c>
      <c r="L302" s="54" t="str">
        <f>Lookup($A302, Students!$A$4:$A$1016,Students!$O$4:$O$1016)</f>
        <v>Child</v>
      </c>
      <c r="M302" s="117" t="str">
        <f>Lookup($A302, Students!$A$4:$A$1016,Students!$N$4:$N$1016)</f>
        <v>1D</v>
      </c>
      <c r="N302" t="str">
        <f>Lookup($A302, Students!$A$4:$A$1016,Students!$M$4:$M$1016)</f>
        <v>2S</v>
      </c>
      <c r="O302" s="71">
        <f>Lookup($A302, Students!$A$4:$A$1016,Students!$P$4:$P$1016)</f>
        <v>39462</v>
      </c>
      <c r="P302" s="72">
        <f t="shared" si="2"/>
        <v>42917</v>
      </c>
      <c r="Q302">
        <f>Lookup($A302, Students!$A$4:$A$1016,Students!$Q$4:$Q$1016)</f>
        <v>9</v>
      </c>
      <c r="V302" s="71">
        <f>Lookup($A302, Students!$A$4:$A$1016,Students!$G$4:$G$1016)</f>
        <v>42695</v>
      </c>
    </row>
    <row r="303" hidden="1">
      <c r="A303" s="36">
        <v>302.0</v>
      </c>
      <c r="B303" s="36" t="str">
        <f>LOOKUP($A303,Students!$A$4:$A$1016,Students!$C$4:$C$1016)</f>
        <v>Athithan</v>
      </c>
      <c r="C303" s="36" t="str">
        <f>LOOKUP($A303,Students!$A$4:$A$1016,Students!$D$4:$D$1016)</f>
        <v/>
      </c>
      <c r="D303" s="36" t="str">
        <f>LOOKUP($A303,Students!$A$4:$A$1016,Students!$E$4:$E$1016)</f>
        <v>Veeravendhan</v>
      </c>
      <c r="E303" s="36" t="str">
        <f>LOOKUP($A303,Students!$A$4:$A1303,Students!$F$4:$F$1016)</f>
        <v/>
      </c>
      <c r="F303" s="148">
        <f>Lookup($A303, Students!$A$4:$A$1016,Students!$X$4:$X$1016)</f>
        <v>42789</v>
      </c>
      <c r="G303" s="148" t="str">
        <f>Lookup($A303, Students!$A$4:$A$1016,Students!$Z$4:$Z$1016)</f>
        <v/>
      </c>
      <c r="H303" s="49"/>
      <c r="I303" t="str">
        <f t="shared" si="1"/>
        <v>Athithan Veeravendhan</v>
      </c>
      <c r="J303" t="str">
        <f>Lookup($A303, Students!$A$4:$A$1016,Students!$K$4:$K$1016)</f>
        <v>Kirkland</v>
      </c>
      <c r="K303" s="54" t="str">
        <f>Lookup($A303, Students!$A$4:$A$1016,Students!$H$4:$H1303)</f>
        <v>Inactive</v>
      </c>
      <c r="L303" s="54" t="str">
        <f>Lookup($A303, Students!$A$4:$A$1016,Students!$O$4:$O$1016)</f>
        <v>Junior</v>
      </c>
      <c r="M303" s="117" t="str">
        <f>Lookup($A303, Students!$A$4:$A$1016,Students!$N$4:$N$1016)</f>
        <v>1D</v>
      </c>
      <c r="N303" t="str">
        <f>Lookup($A303, Students!$A$4:$A$1016,Students!$M$4:$M$1016)</f>
        <v>1S</v>
      </c>
      <c r="O303" s="71">
        <f>Lookup($A303, Students!$A$4:$A$1016,Students!$P$4:$P$1016)</f>
        <v>38781</v>
      </c>
      <c r="P303" s="72">
        <f t="shared" si="2"/>
        <v>42917</v>
      </c>
      <c r="Q303">
        <f>Lookup($A303, Students!$A$4:$A$1016,Students!$Q$4:$Q$1016)</f>
        <v>11</v>
      </c>
      <c r="V303" s="71">
        <f>Lookup($A303, Students!$A$4:$A$1016,Students!$G$4:$G$1016)</f>
        <v>42741</v>
      </c>
    </row>
    <row r="304" hidden="1">
      <c r="A304" s="36">
        <v>303.0</v>
      </c>
      <c r="B304" s="36" t="str">
        <f>LOOKUP($A304,Students!$A$4:$A$1016,Students!$C$4:$C$1016)</f>
        <v>Emily</v>
      </c>
      <c r="C304" s="36" t="str">
        <f>LOOKUP($A304,Students!$A$4:$A$1016,Students!$D$4:$D$1016)</f>
        <v/>
      </c>
      <c r="D304" s="36" t="str">
        <f>LOOKUP($A304,Students!$A$4:$A$1016,Students!$E$4:$E$1016)</f>
        <v>Ledina</v>
      </c>
      <c r="E304" s="36" t="str">
        <f>LOOKUP($A304,Students!$A$4:$A1304,Students!$F$4:$F$1016)</f>
        <v/>
      </c>
      <c r="F304" s="148">
        <f>Lookup($A304, Students!$A$4:$A$1016,Students!$X$4:$X$1016)</f>
        <v>42789</v>
      </c>
      <c r="G304" s="148" t="str">
        <f>Lookup($A304, Students!$A$4:$A$1016,Students!$Z$4:$Z$1016)</f>
        <v/>
      </c>
      <c r="H304" s="49"/>
      <c r="I304" t="str">
        <f t="shared" si="1"/>
        <v>Emily Ledina</v>
      </c>
      <c r="J304" t="str">
        <f>Lookup($A304, Students!$A$4:$A$1016,Students!$K$4:$K$1016)</f>
        <v>Kirkland</v>
      </c>
      <c r="K304" s="54" t="str">
        <f>Lookup($A304, Students!$A$4:$A$1016,Students!$H$4:$H1304)</f>
        <v>Active</v>
      </c>
      <c r="L304" s="54" t="str">
        <f>Lookup($A304, Students!$A$4:$A$1016,Students!$O$4:$O$1016)</f>
        <v>Child</v>
      </c>
      <c r="M304" s="117" t="str">
        <f>Lookup($A304, Students!$A$4:$A$1016,Students!$N$4:$N$1016)</f>
        <v>1D</v>
      </c>
      <c r="N304" t="str">
        <f>Lookup($A304, Students!$A$4:$A$1016,Students!$M$4:$M$1016)</f>
        <v>1S</v>
      </c>
      <c r="O304" s="71">
        <f>Lookup($A304, Students!$A$4:$A$1016,Students!$P$4:$P$1016)</f>
        <v>40982</v>
      </c>
      <c r="P304" s="72">
        <f t="shared" si="2"/>
        <v>42917</v>
      </c>
      <c r="Q304">
        <f>Lookup($A304, Students!$A$4:$A$1016,Students!$Q$4:$Q$1016)</f>
        <v>5</v>
      </c>
      <c r="V304" s="71">
        <f>Lookup($A304, Students!$A$4:$A$1016,Students!$G$4:$G$1016)</f>
        <v>42740</v>
      </c>
    </row>
    <row r="305" hidden="1">
      <c r="A305" s="36">
        <v>304.0</v>
      </c>
      <c r="B305" s="36" t="str">
        <f>LOOKUP($A305,Students!$A$4:$A$1016,Students!$C$4:$C$1016)</f>
        <v>Urja</v>
      </c>
      <c r="C305" s="36" t="str">
        <f>LOOKUP($A305,Students!$A$4:$A$1016,Students!$D$4:$D$1016)</f>
        <v/>
      </c>
      <c r="D305" s="36" t="str">
        <f>LOOKUP($A305,Students!$A$4:$A$1016,Students!$E$4:$E$1016)</f>
        <v>Pasricha</v>
      </c>
      <c r="E305" s="36" t="str">
        <f>LOOKUP($A305,Students!$A$4:$A1305,Students!$F$4:$F$1016)</f>
        <v/>
      </c>
      <c r="F305" s="148">
        <f>Lookup($A305, Students!$A$4:$A$1016,Students!$X$4:$X$1016)</f>
        <v>42789</v>
      </c>
      <c r="G305" s="148" t="str">
        <f>Lookup($A305, Students!$A$4:$A$1016,Students!$Z$4:$Z$1016)</f>
        <v/>
      </c>
      <c r="H305" s="49"/>
      <c r="I305" t="str">
        <f t="shared" si="1"/>
        <v>Urja Pasricha</v>
      </c>
      <c r="J305" t="str">
        <f>Lookup($A305, Students!$A$4:$A$1016,Students!$K$4:$K$1016)</f>
        <v>Kirkland</v>
      </c>
      <c r="K305" s="54" t="str">
        <f>Lookup($A305, Students!$A$4:$A$1016,Students!$H$4:$H1305)</f>
        <v>Inactive</v>
      </c>
      <c r="L305" s="54" t="str">
        <f>Lookup($A305, Students!$A$4:$A$1016,Students!$O$4:$O$1016)</f>
        <v>Child</v>
      </c>
      <c r="M305" s="117" t="str">
        <f>Lookup($A305, Students!$A$4:$A$1016,Students!$N$4:$N$1016)</f>
        <v>1D</v>
      </c>
      <c r="N305" t="str">
        <f>Lookup($A305, Students!$A$4:$A$1016,Students!$M$4:$M$1016)</f>
        <v>1S</v>
      </c>
      <c r="O305" s="71">
        <f>Lookup($A305, Students!$A$4:$A$1016,Students!$P$4:$P$1016)</f>
        <v>40777</v>
      </c>
      <c r="P305" s="72">
        <f t="shared" si="2"/>
        <v>42917</v>
      </c>
      <c r="Q305">
        <f>Lookup($A305, Students!$A$4:$A$1016,Students!$Q$4:$Q$1016)</f>
        <v>5</v>
      </c>
      <c r="V305" s="71">
        <f>Lookup($A305, Students!$A$4:$A$1016,Students!$G$4:$G$1016)</f>
        <v>42740</v>
      </c>
    </row>
    <row r="306" hidden="1">
      <c r="A306" s="36">
        <v>305.0</v>
      </c>
      <c r="B306" s="36" t="str">
        <f>LOOKUP($A306,Students!$A$4:$A$1016,Students!$C$4:$C$1016)</f>
        <v>Grant</v>
      </c>
      <c r="C306" s="36" t="str">
        <f>LOOKUP($A306,Students!$A$4:$A$1016,Students!$D$4:$D$1016)</f>
        <v>William</v>
      </c>
      <c r="D306" s="36" t="str">
        <f>LOOKUP($A306,Students!$A$4:$A$1016,Students!$E$4:$E$1016)</f>
        <v>Lormis</v>
      </c>
      <c r="E306" s="36" t="str">
        <f>LOOKUP($A306,Students!$A$4:$A1306,Students!$F$4:$F$1016)</f>
        <v/>
      </c>
      <c r="F306" s="148">
        <f>Lookup($A306, Students!$A$4:$A$1016,Students!$X$4:$X$1016)</f>
        <v>42789</v>
      </c>
      <c r="G306" s="148" t="str">
        <f>Lookup($A306, Students!$A$4:$A$1016,Students!$Z$4:$Z$1016)</f>
        <v/>
      </c>
      <c r="H306" s="49"/>
      <c r="I306" t="str">
        <f t="shared" si="1"/>
        <v>Grant Lormis</v>
      </c>
      <c r="J306" t="str">
        <f>Lookup($A306, Students!$A$4:$A$1016,Students!$K$4:$K$1016)</f>
        <v>Kirkland</v>
      </c>
      <c r="K306" s="54" t="str">
        <f>Lookup($A306, Students!$A$4:$A$1016,Students!$H$4:$H1306)</f>
        <v>Active</v>
      </c>
      <c r="L306" s="54" t="str">
        <f>Lookup($A306, Students!$A$4:$A$1016,Students!$O$4:$O$1016)</f>
        <v>Junior</v>
      </c>
      <c r="M306" s="117" t="str">
        <f>Lookup($A306, Students!$A$4:$A$1016,Students!$N$4:$N$1016)</f>
        <v>1D</v>
      </c>
      <c r="N306" t="str">
        <f>Lookup($A306, Students!$A$4:$A$1016,Students!$M$4:$M$1016)</f>
        <v>1S</v>
      </c>
      <c r="O306" s="71">
        <f>Lookup($A306, Students!$A$4:$A$1016,Students!$P$4:$P$1016)</f>
        <v>38158</v>
      </c>
      <c r="P306" s="72">
        <f t="shared" si="2"/>
        <v>42917</v>
      </c>
      <c r="Q306">
        <f>Lookup($A306, Students!$A$4:$A$1016,Students!$Q$4:$Q$1016)</f>
        <v>13</v>
      </c>
      <c r="V306" s="71">
        <f>Lookup($A306, Students!$A$4:$A$1016,Students!$G$4:$G$1016)</f>
        <v>42767</v>
      </c>
    </row>
    <row r="307" hidden="1">
      <c r="A307" s="36">
        <v>306.0</v>
      </c>
      <c r="B307" s="36" t="str">
        <f>LOOKUP($A307,Students!$A$4:$A$1016,Students!$C$4:$C$1016)</f>
        <v>Christian</v>
      </c>
      <c r="C307" s="36" t="str">
        <f>LOOKUP($A307,Students!$A$4:$A$1016,Students!$D$4:$D$1016)</f>
        <v>Casey</v>
      </c>
      <c r="D307" s="36" t="str">
        <f>LOOKUP($A307,Students!$A$4:$A$1016,Students!$E$4:$E$1016)</f>
        <v>Chenier</v>
      </c>
      <c r="E307" s="36" t="str">
        <f>LOOKUP($A307,Students!$A$4:$A1307,Students!$F$4:$F$1016)</f>
        <v/>
      </c>
      <c r="F307" s="148" t="str">
        <f>Lookup($A307, Students!$A$4:$A$1016,Students!$X$4:$X$1016)</f>
        <v/>
      </c>
      <c r="G307" s="148" t="str">
        <f>Lookup($A307, Students!$A$4:$A$1016,Students!$Z$4:$Z$1016)</f>
        <v/>
      </c>
      <c r="H307" s="49"/>
      <c r="I307" t="str">
        <f t="shared" si="1"/>
        <v>Christian Chenier</v>
      </c>
      <c r="J307" t="str">
        <f>Lookup($A307, Students!$A$4:$A$1016,Students!$K$4:$K$1016)</f>
        <v>Kirkland</v>
      </c>
      <c r="K307" s="54" t="str">
        <f>Lookup($A307, Students!$A$4:$A$1016,Students!$H$4:$H1307)</f>
        <v>Dropped</v>
      </c>
      <c r="L307" s="54" t="str">
        <f>Lookup($A307, Students!$A$4:$A$1016,Students!$O$4:$O$1016)</f>
        <v>Child</v>
      </c>
      <c r="M307" s="117" t="str">
        <f>Lookup($A307, Students!$A$4:$A$1016,Students!$N$4:$N$1016)</f>
        <v>1D</v>
      </c>
      <c r="N307" t="str">
        <f>Lookup($A307, Students!$A$4:$A$1016,Students!$M$4:$M$1016)</f>
        <v>WB</v>
      </c>
      <c r="O307" s="71">
        <f>Lookup($A307, Students!$A$4:$A$1016,Students!$P$4:$P$1016)</f>
        <v>40889</v>
      </c>
      <c r="P307" s="72">
        <f t="shared" si="2"/>
        <v>42917</v>
      </c>
      <c r="Q307">
        <f>Lookup($A307, Students!$A$4:$A$1016,Students!$Q$4:$Q$1016)</f>
        <v>5</v>
      </c>
      <c r="V307" s="71">
        <f>Lookup($A307, Students!$A$4:$A$1016,Students!$G$4:$G$1016)</f>
        <v>42769</v>
      </c>
    </row>
    <row r="308" hidden="1">
      <c r="A308" s="36">
        <v>307.0</v>
      </c>
      <c r="B308" s="36" t="str">
        <f>LOOKUP($A308,Students!$A$4:$A$1016,Students!$C$4:$C$1016)</f>
        <v>Jason</v>
      </c>
      <c r="C308" s="36" t="str">
        <f>LOOKUP($A308,Students!$A$4:$A$1016,Students!$D$4:$D$1016)</f>
        <v/>
      </c>
      <c r="D308" s="36" t="str">
        <f>LOOKUP($A308,Students!$A$4:$A$1016,Students!$E$4:$E$1016)</f>
        <v>Walsh</v>
      </c>
      <c r="E308" s="36" t="str">
        <f>LOOKUP($A308,Students!$A$4:$A1308,Students!$F$4:$F$1016)</f>
        <v/>
      </c>
      <c r="F308" s="148" t="str">
        <f>Lookup($A308, Students!$A$4:$A$1016,Students!$X$4:$X$1016)</f>
        <v/>
      </c>
      <c r="G308" s="148" t="str">
        <f>Lookup($A308, Students!$A$4:$A$1016,Students!$Z$4:$Z$1016)</f>
        <v/>
      </c>
      <c r="H308" s="49"/>
      <c r="I308" t="str">
        <f t="shared" si="1"/>
        <v>Jason Walsh</v>
      </c>
      <c r="J308" t="str">
        <f>Lookup($A308, Students!$A$4:$A$1016,Students!$K$4:$K$1016)</f>
        <v>Redmond</v>
      </c>
      <c r="K308" s="54" t="str">
        <f>Lookup($A308, Students!$A$4:$A$1016,Students!$H$4:$H1308)</f>
        <v>Dropped</v>
      </c>
      <c r="L308" s="54" t="str">
        <f>Lookup($A308, Students!$A$4:$A$1016,Students!$O$4:$O$1016)</f>
        <v>Adult</v>
      </c>
      <c r="M308" s="117" t="str">
        <f>Lookup($A308, Students!$A$4:$A$1016,Students!$N$4:$N$1016)</f>
        <v>1D</v>
      </c>
      <c r="N308" t="str">
        <f>Lookup($A308, Students!$A$4:$A$1016,Students!$M$4:$M$1016)</f>
        <v>WB</v>
      </c>
      <c r="O308" s="71">
        <f>Lookup($A308, Students!$A$4:$A$1016,Students!$P$4:$P$1016)</f>
        <v>31433</v>
      </c>
      <c r="P308" s="72">
        <f t="shared" si="2"/>
        <v>42917</v>
      </c>
      <c r="Q308">
        <f>Lookup($A308, Students!$A$4:$A$1016,Students!$Q$4:$Q$1016)</f>
        <v>31</v>
      </c>
      <c r="V308" s="71">
        <f>Lookup($A308, Students!$A$4:$A$1016,Students!$G$4:$G$1016)</f>
        <v>42774</v>
      </c>
    </row>
    <row r="309" hidden="1">
      <c r="A309" s="36">
        <v>308.0</v>
      </c>
      <c r="B309" s="36" t="str">
        <f>LOOKUP($A309,Students!$A$4:$A$1016,Students!$C$4:$C$1016)</f>
        <v>Kristi </v>
      </c>
      <c r="C309" s="36" t="str">
        <f>LOOKUP($A309,Students!$A$4:$A$1016,Students!$D$4:$D$1016)</f>
        <v>R.</v>
      </c>
      <c r="D309" s="36" t="str">
        <f>LOOKUP($A309,Students!$A$4:$A$1016,Students!$E$4:$E$1016)</f>
        <v>Baird</v>
      </c>
      <c r="E309" s="36" t="str">
        <f>LOOKUP($A309,Students!$A$4:$A1309,Students!$F$4:$F$1016)</f>
        <v/>
      </c>
      <c r="F309" s="148" t="str">
        <f>Lookup($A309, Students!$A$4:$A$1016,Students!$X$4:$X$1016)</f>
        <v/>
      </c>
      <c r="G309" s="148" t="str">
        <f>Lookup($A309, Students!$A$4:$A$1016,Students!$Z$4:$Z$1016)</f>
        <v/>
      </c>
      <c r="H309" s="49"/>
      <c r="I309" t="str">
        <f t="shared" si="1"/>
        <v>Kristi  Baird</v>
      </c>
      <c r="J309" t="str">
        <f>Lookup($A309, Students!$A$4:$A$1016,Students!$K$4:$K$1016)</f>
        <v>Redmond</v>
      </c>
      <c r="K309" s="54" t="str">
        <f>Lookup($A309, Students!$A$4:$A$1016,Students!$H$4:$H1309)</f>
        <v>Inactive</v>
      </c>
      <c r="L309" s="54" t="str">
        <f>Lookup($A309, Students!$A$4:$A$1016,Students!$O$4:$O$1016)</f>
        <v>Adult</v>
      </c>
      <c r="M309" s="117" t="str">
        <f>Lookup($A309, Students!$A$4:$A$1016,Students!$N$4:$N$1016)</f>
        <v>1D</v>
      </c>
      <c r="N309" t="str">
        <f>Lookup($A309, Students!$A$4:$A$1016,Students!$M$4:$M$1016)</f>
        <v>WB</v>
      </c>
      <c r="O309" s="71">
        <f>Lookup($A309, Students!$A$4:$A$1016,Students!$P$4:$P$1016)</f>
        <v>27306</v>
      </c>
      <c r="P309" s="72">
        <f t="shared" si="2"/>
        <v>42917</v>
      </c>
      <c r="Q309">
        <f>Lookup($A309, Students!$A$4:$A$1016,Students!$Q$4:$Q$1016)</f>
        <v>42</v>
      </c>
      <c r="V309" s="71">
        <f>Lookup($A309, Students!$A$4:$A$1016,Students!$G$4:$G$1016)</f>
        <v>42788</v>
      </c>
    </row>
    <row r="310" hidden="1">
      <c r="A310" s="36">
        <v>309.0</v>
      </c>
      <c r="B310" s="36" t="str">
        <f>LOOKUP($A310,Students!$A$4:$A$1016,Students!$C$4:$C$1016)</f>
        <v>Danny</v>
      </c>
      <c r="C310" s="36" t="str">
        <f>LOOKUP($A310,Students!$A$4:$A$1016,Students!$D$4:$D$1016)</f>
        <v>Verinder</v>
      </c>
      <c r="D310" s="36" t="str">
        <f>LOOKUP($A310,Students!$A$4:$A$1016,Students!$E$4:$E$1016)</f>
        <v>Dhillon</v>
      </c>
      <c r="E310" s="36" t="str">
        <f>LOOKUP($A310,Students!$A$4:$A1310,Students!$F$4:$F$1016)</f>
        <v/>
      </c>
      <c r="F310" s="148" t="str">
        <f>Lookup($A310, Students!$A$4:$A$1016,Students!$X$4:$X$1016)</f>
        <v/>
      </c>
      <c r="G310" s="148" t="str">
        <f>Lookup($A310, Students!$A$4:$A$1016,Students!$Z$4:$Z$1016)</f>
        <v/>
      </c>
      <c r="H310" s="49"/>
      <c r="I310" t="str">
        <f t="shared" si="1"/>
        <v>Danny Dhillon</v>
      </c>
      <c r="J310" t="str">
        <f>Lookup($A310, Students!$A$4:$A$1016,Students!$K$4:$K$1016)</f>
        <v>Redmond</v>
      </c>
      <c r="K310" s="54" t="str">
        <f>Lookup($A310, Students!$A$4:$A$1016,Students!$H$4:$H1310)</f>
        <v>Active</v>
      </c>
      <c r="L310" s="54" t="str">
        <f>Lookup($A310, Students!$A$4:$A$1016,Students!$O$4:$O$1016)</f>
        <v>Adult</v>
      </c>
      <c r="M310" t="str">
        <f>Lookup($A310, Students!$A$4:$A$1016,Students!$N$4:$N$1016)</f>
        <v>2D</v>
      </c>
      <c r="N310" t="str">
        <f>Lookup($A310, Students!$A$4:$A$1016,Students!$M$4:$M$1016)</f>
        <v>1D</v>
      </c>
      <c r="O310" s="71">
        <f>Lookup($A310, Students!$A$4:$A$1016,Students!$P$4:$P$1016)</f>
        <v>30181</v>
      </c>
      <c r="P310" s="72">
        <f t="shared" si="2"/>
        <v>42917</v>
      </c>
      <c r="Q310">
        <f>Lookup($A310, Students!$A$4:$A$1016,Students!$Q$4:$Q$1016)</f>
        <v>34</v>
      </c>
      <c r="V310" s="71">
        <f>Lookup($A310, Students!$A$4:$A$1016,Students!$G$4:$G$1016)</f>
        <v>42774</v>
      </c>
    </row>
    <row r="311" hidden="1">
      <c r="A311" s="36">
        <v>310.0</v>
      </c>
      <c r="B311" s="36" t="str">
        <f>LOOKUP($A311,Students!$A$4:$A$1016,Students!$C$4:$C$1016)</f>
        <v>Isaiah</v>
      </c>
      <c r="C311" s="36" t="str">
        <f>LOOKUP($A311,Students!$A$4:$A$1016,Students!$D$4:$D$1016)</f>
        <v/>
      </c>
      <c r="D311" s="36" t="str">
        <f>LOOKUP($A311,Students!$A$4:$A$1016,Students!$E$4:$E$1016)</f>
        <v>Lawrence</v>
      </c>
      <c r="E311" s="36" t="str">
        <f>LOOKUP($A311,Students!$A$4:$A1311,Students!$F$4:$F$1016)</f>
        <v/>
      </c>
      <c r="F311" s="148" t="str">
        <f>Lookup($A311, Students!$A$4:$A$1016,Students!$X$4:$X$1016)</f>
        <v/>
      </c>
      <c r="G311" s="148" t="str">
        <f>Lookup($A311, Students!$A$4:$A$1016,Students!$Z$4:$Z$1016)</f>
        <v/>
      </c>
      <c r="H311" s="49"/>
      <c r="I311" t="str">
        <f t="shared" si="1"/>
        <v>Isaiah Lawrence</v>
      </c>
      <c r="J311" t="str">
        <f>Lookup($A311, Students!$A$4:$A$1016,Students!$K$4:$K$1016)</f>
        <v>Redmond</v>
      </c>
      <c r="K311" s="54" t="str">
        <f>Lookup($A311, Students!$A$4:$A$1016,Students!$H$4:$H1311)</f>
        <v>Inactive</v>
      </c>
      <c r="L311" s="54" t="str">
        <f>Lookup($A311, Students!$A$4:$A$1016,Students!$O$4:$O$1016)</f>
        <v>Junior</v>
      </c>
      <c r="M311" s="117" t="str">
        <f>Lookup($A311, Students!$A$4:$A$1016,Students!$N$4:$N$1016)</f>
        <v>1D</v>
      </c>
      <c r="N311" t="str">
        <f>Lookup($A311, Students!$A$4:$A$1016,Students!$M$4:$M$1016)</f>
        <v>WB</v>
      </c>
      <c r="O311" s="71">
        <f>Lookup($A311, Students!$A$4:$A$1016,Students!$P$4:$P$1016)</f>
        <v>39762</v>
      </c>
      <c r="P311" s="72">
        <f t="shared" si="2"/>
        <v>42917</v>
      </c>
      <c r="Q311">
        <f>Lookup($A311, Students!$A$4:$A$1016,Students!$Q$4:$Q$1016)</f>
        <v>8</v>
      </c>
      <c r="V311" s="71">
        <f>Lookup($A311, Students!$A$4:$A$1016,Students!$G$4:$G$1016)</f>
        <v>42774</v>
      </c>
    </row>
    <row r="312" hidden="1">
      <c r="A312" s="36">
        <v>311.0</v>
      </c>
      <c r="B312" s="36" t="str">
        <f>LOOKUP($A312,Students!$A$4:$A$1016,Students!$C$4:$C$1016)</f>
        <v>Sharayu</v>
      </c>
      <c r="C312" s="36" t="str">
        <f>LOOKUP($A312,Students!$A$4:$A$1016,Students!$D$4:$D$1016)</f>
        <v/>
      </c>
      <c r="D312" s="36" t="str">
        <f>LOOKUP($A312,Students!$A$4:$A$1016,Students!$E$4:$E$1016)</f>
        <v>Kulkarni</v>
      </c>
      <c r="E312" s="36" t="str">
        <f>LOOKUP($A312,Students!$A$4:$A1312,Students!$F$4:$F$1016)</f>
        <v/>
      </c>
      <c r="F312" s="148">
        <f>Lookup($A312, Students!$A$4:$A$1016,Students!$X$4:$X$1016)</f>
        <v>42851</v>
      </c>
      <c r="G312" s="148" t="str">
        <f>Lookup($A312, Students!$A$4:$A$1016,Students!$Z$4:$Z$1016)</f>
        <v/>
      </c>
      <c r="H312" s="49"/>
      <c r="I312" t="str">
        <f t="shared" si="1"/>
        <v>Sharayu Kulkarni</v>
      </c>
      <c r="J312" t="str">
        <f>Lookup($A312, Students!$A$4:$A$1016,Students!$K$4:$K$1016)</f>
        <v>Redmond</v>
      </c>
      <c r="K312" s="54" t="str">
        <f>Lookup($A312, Students!$A$4:$A$1016,Students!$H$4:$H1312)</f>
        <v>Active</v>
      </c>
      <c r="L312" s="54" t="str">
        <f>Lookup($A312, Students!$A$4:$A$1016,Students!$O$4:$O$1016)</f>
        <v>Child</v>
      </c>
      <c r="M312" s="117" t="str">
        <f>Lookup($A312, Students!$A$4:$A$1016,Students!$N$4:$N$1016)</f>
        <v>1D</v>
      </c>
      <c r="N312" t="str">
        <f>Lookup($A312, Students!$A$4:$A$1016,Students!$M$4:$M$1016)</f>
        <v>WB</v>
      </c>
      <c r="O312" s="71">
        <f>Lookup($A312, Students!$A$4:$A$1016,Students!$P$4:$P$1016)</f>
        <v>40440</v>
      </c>
      <c r="P312" s="72">
        <f t="shared" si="2"/>
        <v>42917</v>
      </c>
      <c r="Q312">
        <f>Lookup($A312, Students!$A$4:$A$1016,Students!$Q$4:$Q$1016)</f>
        <v>6</v>
      </c>
      <c r="V312" s="71">
        <f>Lookup($A312, Students!$A$4:$A$1016,Students!$G$4:$G$1016)</f>
        <v>42779</v>
      </c>
    </row>
    <row r="313" hidden="1">
      <c r="A313" s="36">
        <v>312.0</v>
      </c>
      <c r="B313" s="36" t="str">
        <f>LOOKUP($A313,Students!$A$4:$A$1016,Students!$C$4:$C$1016)</f>
        <v>Ahana</v>
      </c>
      <c r="C313" s="36" t="str">
        <f>LOOKUP($A313,Students!$A$4:$A$1016,Students!$D$4:$D$1016)</f>
        <v/>
      </c>
      <c r="D313" s="36" t="str">
        <f>LOOKUP($A313,Students!$A$4:$A$1016,Students!$E$4:$E$1016)</f>
        <v>Ranade</v>
      </c>
      <c r="E313" s="36" t="str">
        <f>LOOKUP($A313,Students!$A$4:$A1313,Students!$F$4:$F$1016)</f>
        <v/>
      </c>
      <c r="F313" s="148">
        <f>Lookup($A313, Students!$A$4:$A$1016,Students!$X$4:$X$1016)</f>
        <v>42851</v>
      </c>
      <c r="G313" s="148" t="str">
        <f>Lookup($A313, Students!$A$4:$A$1016,Students!$Z$4:$Z$1016)</f>
        <v/>
      </c>
      <c r="H313" s="49"/>
      <c r="I313" t="str">
        <f t="shared" si="1"/>
        <v>Ahana Ranade</v>
      </c>
      <c r="J313" t="str">
        <f>Lookup($A313, Students!$A$4:$A$1016,Students!$K$4:$K$1016)</f>
        <v>Redmond</v>
      </c>
      <c r="K313" s="54" t="str">
        <f>Lookup($A313, Students!$A$4:$A$1016,Students!$H$4:$H1313)</f>
        <v>Active</v>
      </c>
      <c r="L313" s="54" t="str">
        <f>Lookup($A313, Students!$A$4:$A$1016,Students!$O$4:$O$1016)</f>
        <v>Child</v>
      </c>
      <c r="M313" s="117" t="str">
        <f>Lookup($A313, Students!$A$4:$A$1016,Students!$N$4:$N$1016)</f>
        <v>1D</v>
      </c>
      <c r="N313" t="str">
        <f>Lookup($A313, Students!$A$4:$A$1016,Students!$M$4:$M$1016)</f>
        <v>WB</v>
      </c>
      <c r="O313" s="71">
        <f>Lookup($A313, Students!$A$4:$A$1016,Students!$P$4:$P$1016)</f>
        <v>40261</v>
      </c>
      <c r="P313" s="72">
        <f t="shared" si="2"/>
        <v>42917</v>
      </c>
      <c r="Q313">
        <f>Lookup($A313, Students!$A$4:$A$1016,Students!$Q$4:$Q$1016)</f>
        <v>7</v>
      </c>
      <c r="V313" s="71">
        <f>Lookup($A313, Students!$A$4:$A$1016,Students!$G$4:$G$1016)</f>
        <v>42779</v>
      </c>
    </row>
    <row r="314" hidden="1">
      <c r="A314" s="36">
        <v>313.0</v>
      </c>
      <c r="B314" s="36" t="str">
        <f>LOOKUP($A314,Students!$A$4:$A$1016,Students!$C$4:$C$1016)</f>
        <v>Stephen</v>
      </c>
      <c r="C314" s="36" t="str">
        <f>LOOKUP($A314,Students!$A$4:$A$1016,Students!$D$4:$D$1016)</f>
        <v/>
      </c>
      <c r="D314" s="36" t="str">
        <f>LOOKUP($A314,Students!$A$4:$A$1016,Students!$E$4:$E$1016)</f>
        <v>Lee</v>
      </c>
      <c r="E314" s="36" t="str">
        <f>LOOKUP($A314,Students!$A$4:$A1314,Students!$F$4:$F$1016)</f>
        <v/>
      </c>
      <c r="F314" s="148" t="str">
        <f>Lookup($A314, Students!$A$4:$A$1016,Students!$X$4:$X$1016)</f>
        <v/>
      </c>
      <c r="G314" s="148" t="str">
        <f>Lookup($A314, Students!$A$4:$A$1016,Students!$Z$4:$Z$1016)</f>
        <v/>
      </c>
      <c r="H314" s="49"/>
      <c r="I314" t="str">
        <f t="shared" si="1"/>
        <v>Stephen Lee</v>
      </c>
      <c r="J314" t="str">
        <f>Lookup($A314, Students!$A$4:$A$1016,Students!$K$4:$K$1016)</f>
        <v>Kirkland</v>
      </c>
      <c r="K314" s="54" t="str">
        <f>Lookup($A314, Students!$A$4:$A$1016,Students!$H$4:$H1314)</f>
        <v>Dropped</v>
      </c>
      <c r="L314" s="54" t="str">
        <f>Lookup($A314, Students!$A$4:$A$1016,Students!$O$4:$O$1016)</f>
        <v>Junior</v>
      </c>
      <c r="M314" s="117" t="str">
        <f>Lookup($A314, Students!$A$4:$A$1016,Students!$N$4:$N$1016)</f>
        <v>1D</v>
      </c>
      <c r="N314" t="str">
        <f>Lookup($A314, Students!$A$4:$A$1016,Students!$M$4:$M$1016)</f>
        <v>WB</v>
      </c>
      <c r="O314" s="71">
        <f>Lookup($A314, Students!$A$4:$A$1016,Students!$P$4:$P$1016)</f>
        <v>39469</v>
      </c>
      <c r="P314" s="72">
        <f t="shared" si="2"/>
        <v>42917</v>
      </c>
      <c r="Q314">
        <f>Lookup($A314, Students!$A$4:$A$1016,Students!$Q$4:$Q$1016)</f>
        <v>9</v>
      </c>
      <c r="V314" s="71">
        <f>Lookup($A314, Students!$A$4:$A$1016,Students!$G$4:$G$1016)</f>
        <v>42794</v>
      </c>
    </row>
    <row r="315" hidden="1">
      <c r="A315" s="36">
        <v>314.0</v>
      </c>
      <c r="B315" s="36" t="str">
        <f>LOOKUP($A315,Students!$A$4:$A$1016,Students!$C$4:$C$1016)</f>
        <v>Arjun</v>
      </c>
      <c r="C315" s="36" t="str">
        <f>LOOKUP($A315,Students!$A$4:$A$1016,Students!$D$4:$D$1016)</f>
        <v/>
      </c>
      <c r="D315" s="36" t="str">
        <f>LOOKUP($A315,Students!$A$4:$A$1016,Students!$E$4:$E$1016)</f>
        <v>Shenoy</v>
      </c>
      <c r="E315" s="36" t="str">
        <f>LOOKUP($A315,Students!$A$4:$A1315,Students!$F$4:$F$1016)</f>
        <v/>
      </c>
      <c r="F315" s="148" t="str">
        <f>Lookup($A315, Students!$A$4:$A$1016,Students!$X$4:$X$1016)</f>
        <v/>
      </c>
      <c r="G315" s="148" t="str">
        <f>Lookup($A315, Students!$A$4:$A$1016,Students!$Z$4:$Z$1016)</f>
        <v/>
      </c>
      <c r="H315" s="49"/>
      <c r="I315" t="str">
        <f t="shared" si="1"/>
        <v>Arjun Shenoy</v>
      </c>
      <c r="J315" t="str">
        <f>Lookup($A315, Students!$A$4:$A$1016,Students!$K$4:$K$1016)</f>
        <v>Kirkland</v>
      </c>
      <c r="K315" s="54" t="str">
        <f>Lookup($A315, Students!$A$4:$A$1016,Students!$H$4:$H1315)</f>
        <v>Inactive</v>
      </c>
      <c r="L315" s="54" t="str">
        <f>Lookup($A315, Students!$A$4:$A$1016,Students!$O$4:$O$1016)</f>
        <v>Child</v>
      </c>
      <c r="M315" s="117" t="str">
        <f>Lookup($A315, Students!$A$4:$A$1016,Students!$N$4:$N$1016)</f>
        <v>1D</v>
      </c>
      <c r="N315" t="str">
        <f>Lookup($A315, Students!$A$4:$A$1016,Students!$M$4:$M$1016)</f>
        <v>WB</v>
      </c>
      <c r="O315" s="71">
        <f>Lookup($A315, Students!$A$4:$A$1016,Students!$P$4:$P$1016)</f>
        <v>40054</v>
      </c>
      <c r="P315" s="72">
        <f t="shared" si="2"/>
        <v>42917</v>
      </c>
      <c r="Q315">
        <f>Lookup($A315, Students!$A$4:$A$1016,Students!$Q$4:$Q$1016)</f>
        <v>7</v>
      </c>
      <c r="V315" s="71">
        <f>Lookup($A315, Students!$A$4:$A$1016,Students!$G$4:$G$1016)</f>
        <v>42787</v>
      </c>
    </row>
    <row r="316" hidden="1">
      <c r="A316" s="36">
        <v>315.0</v>
      </c>
      <c r="B316" s="36" t="str">
        <f>LOOKUP($A316,Students!$A$4:$A$1016,Students!$C$4:$C$1016)</f>
        <v>Datev</v>
      </c>
      <c r="C316" s="36" t="str">
        <f>LOOKUP($A316,Students!$A$4:$A$1016,Students!$D$4:$D$1016)</f>
        <v/>
      </c>
      <c r="D316" s="36" t="str">
        <f>LOOKUP($A316,Students!$A$4:$A$1016,Students!$E$4:$E$1016)</f>
        <v>Tavi Tian</v>
      </c>
      <c r="E316" s="36" t="str">
        <f>LOOKUP($A316,Students!$A$4:$A1316,Students!$F$4:$F$1016)</f>
        <v/>
      </c>
      <c r="F316" s="148" t="str">
        <f>Lookup($A316, Students!$A$4:$A$1016,Students!$X$4:$X$1016)</f>
        <v/>
      </c>
      <c r="G316" s="148" t="str">
        <f>Lookup($A316, Students!$A$4:$A$1016,Students!$Z$4:$Z$1016)</f>
        <v/>
      </c>
      <c r="H316" s="49"/>
      <c r="I316" t="str">
        <f t="shared" si="1"/>
        <v>Datev Tavi Tian</v>
      </c>
      <c r="J316" t="str">
        <f>Lookup($A316, Students!$A$4:$A$1016,Students!$K$4:$K$1016)</f>
        <v>Kirkland</v>
      </c>
      <c r="K316" s="54" t="str">
        <f>Lookup($A316, Students!$A$4:$A$1016,Students!$H$4:$H1316)</f>
        <v>Active</v>
      </c>
      <c r="L316" s="54" t="str">
        <f>Lookup($A316, Students!$A$4:$A$1016,Students!$O$4:$O$1016)</f>
        <v>Junior</v>
      </c>
      <c r="M316" s="117" t="str">
        <f>Lookup($A316, Students!$A$4:$A$1016,Students!$N$4:$N$1016)</f>
        <v>1D</v>
      </c>
      <c r="N316" t="str">
        <f>Lookup($A316, Students!$A$4:$A$1016,Students!$M$4:$M$1016)</f>
        <v>WB</v>
      </c>
      <c r="O316" s="71">
        <f>Lookup($A316, Students!$A$4:$A$1016,Students!$P$4:$P$1016)</f>
        <v>39290</v>
      </c>
      <c r="P316" s="72">
        <f t="shared" si="2"/>
        <v>42917</v>
      </c>
      <c r="Q316">
        <f>Lookup($A316, Students!$A$4:$A$1016,Students!$Q$4:$Q$1016)</f>
        <v>9</v>
      </c>
      <c r="V316" s="71">
        <f>Lookup($A316, Students!$A$4:$A$1016,Students!$G$4:$G$1016)</f>
        <v>42780</v>
      </c>
    </row>
    <row r="317" hidden="1">
      <c r="A317" s="36">
        <v>316.0</v>
      </c>
      <c r="B317" s="36" t="str">
        <f>LOOKUP($A317,Students!$A$4:$A$1016,Students!$C$4:$C$1016)</f>
        <v>Brecken</v>
      </c>
      <c r="C317" s="36" t="str">
        <f>LOOKUP($A317,Students!$A$4:$A$1016,Students!$D$4:$D$1016)</f>
        <v>Edan</v>
      </c>
      <c r="D317" s="36" t="str">
        <f>LOOKUP($A317,Students!$A$4:$A$1016,Students!$E$4:$E$1016)</f>
        <v>Tachell</v>
      </c>
      <c r="E317" s="36" t="str">
        <f>LOOKUP($A317,Students!$A$4:$A1317,Students!$F$4:$F$1016)</f>
        <v/>
      </c>
      <c r="F317" s="148" t="str">
        <f>Lookup($A317, Students!$A$4:$A$1016,Students!$X$4:$X$1016)</f>
        <v/>
      </c>
      <c r="G317" s="148" t="str">
        <f>Lookup($A317, Students!$A$4:$A$1016,Students!$Z$4:$Z$1016)</f>
        <v/>
      </c>
      <c r="H317" s="49"/>
      <c r="I317" t="str">
        <f t="shared" si="1"/>
        <v>Brecken Tachell</v>
      </c>
      <c r="J317" t="str">
        <f>Lookup($A317, Students!$A$4:$A$1016,Students!$K$4:$K$1016)</f>
        <v>Kirkland</v>
      </c>
      <c r="K317" s="54" t="str">
        <f>Lookup($A317, Students!$A$4:$A$1016,Students!$H$4:$H1317)</f>
        <v>Dropped</v>
      </c>
      <c r="L317" s="54" t="str">
        <f>Lookup($A317, Students!$A$4:$A$1016,Students!$O$4:$O$1016)</f>
        <v>Child</v>
      </c>
      <c r="M317" s="117" t="str">
        <f>Lookup($A317, Students!$A$4:$A$1016,Students!$N$4:$N$1016)</f>
        <v>1D</v>
      </c>
      <c r="N317" t="str">
        <f>Lookup($A317, Students!$A$4:$A$1016,Students!$M$4:$M$1016)</f>
        <v>WB</v>
      </c>
      <c r="O317" s="71">
        <f>Lookup($A317, Students!$A$4:$A$1016,Students!$P$4:$P$1016)</f>
        <v>41099</v>
      </c>
      <c r="P317" s="72">
        <f t="shared" si="2"/>
        <v>42917</v>
      </c>
      <c r="Q317">
        <f>Lookup($A317, Students!$A$4:$A$1016,Students!$Q$4:$Q$1016)</f>
        <v>4</v>
      </c>
      <c r="V317" s="71">
        <f>Lookup($A317, Students!$A$4:$A$1016,Students!$G$4:$G$1016)</f>
        <v>42803</v>
      </c>
    </row>
    <row r="318" hidden="1">
      <c r="A318" s="36">
        <v>317.0</v>
      </c>
      <c r="B318" s="36" t="str">
        <f>LOOKUP($A318,Students!$A$4:$A$1016,Students!$C$4:$C$1016)</f>
        <v>Sienna</v>
      </c>
      <c r="C318" s="36" t="str">
        <f>LOOKUP($A318,Students!$A$4:$A$1016,Students!$D$4:$D$1016)</f>
        <v>Eliesa</v>
      </c>
      <c r="D318" s="36" t="str">
        <f>LOOKUP($A318,Students!$A$4:$A$1016,Students!$E$4:$E$1016)</f>
        <v>Tachell</v>
      </c>
      <c r="E318" s="36" t="str">
        <f>LOOKUP($A318,Students!$A$4:$A1318,Students!$F$4:$F$1016)</f>
        <v/>
      </c>
      <c r="F318" s="148" t="str">
        <f>Lookup($A318, Students!$A$4:$A$1016,Students!$X$4:$X$1016)</f>
        <v/>
      </c>
      <c r="G318" s="148" t="str">
        <f>Lookup($A318, Students!$A$4:$A$1016,Students!$Z$4:$Z$1016)</f>
        <v/>
      </c>
      <c r="H318" s="49"/>
      <c r="I318" t="str">
        <f t="shared" si="1"/>
        <v>Sienna Tachell</v>
      </c>
      <c r="J318" t="str">
        <f>Lookup($A318, Students!$A$4:$A$1016,Students!$K$4:$K$1016)</f>
        <v>Kirkland</v>
      </c>
      <c r="K318" s="54" t="str">
        <f>Lookup($A318, Students!$A$4:$A$1016,Students!$H$4:$H1318)</f>
        <v>Dropped</v>
      </c>
      <c r="L318" s="54" t="str">
        <f>Lookup($A318, Students!$A$4:$A$1016,Students!$O$4:$O$1016)</f>
        <v>Child</v>
      </c>
      <c r="M318" s="117" t="str">
        <f>Lookup($A318, Students!$A$4:$A$1016,Students!$N$4:$N$1016)</f>
        <v>1D</v>
      </c>
      <c r="N318" t="str">
        <f>Lookup($A318, Students!$A$4:$A$1016,Students!$M$4:$M$1016)</f>
        <v>WB</v>
      </c>
      <c r="O318" s="71">
        <f>Lookup($A318, Students!$A$4:$A$1016,Students!$P$4:$P$1016)</f>
        <v>40468</v>
      </c>
      <c r="P318" s="72">
        <f t="shared" si="2"/>
        <v>42917</v>
      </c>
      <c r="Q318">
        <f>Lookup($A318, Students!$A$4:$A$1016,Students!$Q$4:$Q$1016)</f>
        <v>6</v>
      </c>
      <c r="V318" s="71">
        <f>Lookup($A318, Students!$A$4:$A$1016,Students!$G$4:$G$1016)</f>
        <v>42803</v>
      </c>
    </row>
    <row r="319" hidden="1">
      <c r="A319" s="36">
        <v>318.0</v>
      </c>
      <c r="B319" s="36" t="str">
        <f>LOOKUP($A319,Students!$A$4:$A$1016,Students!$C$4:$C$1016)</f>
        <v>Dalton</v>
      </c>
      <c r="C319" s="36" t="str">
        <f>LOOKUP($A319,Students!$A$4:$A$1016,Students!$D$4:$D$1016)</f>
        <v>MacKintosh</v>
      </c>
      <c r="D319" s="36" t="str">
        <f>LOOKUP($A319,Students!$A$4:$A$1016,Students!$E$4:$E$1016)</f>
        <v>Tachell</v>
      </c>
      <c r="E319" s="36" t="str">
        <f>LOOKUP($A319,Students!$A$4:$A1319,Students!$F$4:$F$1016)</f>
        <v/>
      </c>
      <c r="F319" s="148" t="str">
        <f>Lookup($A319, Students!$A$4:$A$1016,Students!$X$4:$X$1016)</f>
        <v/>
      </c>
      <c r="G319" s="148" t="str">
        <f>Lookup($A319, Students!$A$4:$A$1016,Students!$Z$4:$Z$1016)</f>
        <v/>
      </c>
      <c r="H319" s="49"/>
      <c r="I319" t="str">
        <f t="shared" si="1"/>
        <v>Dalton Tachell</v>
      </c>
      <c r="J319" t="str">
        <f>Lookup($A319, Students!$A$4:$A$1016,Students!$K$4:$K$1016)</f>
        <v>Kirkland</v>
      </c>
      <c r="K319" s="54" t="str">
        <f>Lookup($A319, Students!$A$4:$A$1016,Students!$H$4:$H1319)</f>
        <v>Dropped</v>
      </c>
      <c r="L319" s="54" t="str">
        <f>Lookup($A319, Students!$A$4:$A$1016,Students!$O$4:$O$1016)</f>
        <v>Child</v>
      </c>
      <c r="M319" s="117" t="str">
        <f>Lookup($A319, Students!$A$4:$A$1016,Students!$N$4:$N$1016)</f>
        <v>1D</v>
      </c>
      <c r="N319" t="str">
        <f>Lookup($A319, Students!$A$4:$A$1016,Students!$M$4:$M$1016)</f>
        <v>WB</v>
      </c>
      <c r="O319" s="71">
        <f>Lookup($A319, Students!$A$4:$A$1016,Students!$P$4:$P$1016)</f>
        <v>40344</v>
      </c>
      <c r="P319" s="72">
        <f t="shared" si="2"/>
        <v>42917</v>
      </c>
      <c r="Q319">
        <f>Lookup($A319, Students!$A$4:$A$1016,Students!$Q$4:$Q$1016)</f>
        <v>7</v>
      </c>
      <c r="V319" s="71">
        <f>Lookup($A319, Students!$A$4:$A$1016,Students!$G$4:$G$1016)</f>
        <v>42803</v>
      </c>
    </row>
    <row r="320" hidden="1">
      <c r="A320" s="36">
        <v>319.0</v>
      </c>
      <c r="B320" s="36" t="str">
        <f>LOOKUP($A320,Students!$A$4:$A$1016,Students!$C$4:$C$1016)</f>
        <v>Mason</v>
      </c>
      <c r="C320" s="36" t="str">
        <f>LOOKUP($A320,Students!$A$4:$A$1016,Students!$D$4:$D$1016)</f>
        <v>James</v>
      </c>
      <c r="D320" s="36" t="str">
        <f>LOOKUP($A320,Students!$A$4:$A$1016,Students!$E$4:$E$1016)</f>
        <v>Tachell</v>
      </c>
      <c r="E320" s="36" t="str">
        <f>LOOKUP($A320,Students!$A$4:$A1320,Students!$F$4:$F$1016)</f>
        <v/>
      </c>
      <c r="F320" s="148" t="str">
        <f>Lookup($A320, Students!$A$4:$A$1016,Students!$X$4:$X$1016)</f>
        <v/>
      </c>
      <c r="G320" s="148" t="str">
        <f>Lookup($A320, Students!$A$4:$A$1016,Students!$Z$4:$Z$1016)</f>
        <v/>
      </c>
      <c r="H320" s="49"/>
      <c r="I320" t="str">
        <f t="shared" si="1"/>
        <v>Mason Tachell</v>
      </c>
      <c r="J320" t="str">
        <f>Lookup($A320, Students!$A$4:$A$1016,Students!$K$4:$K$1016)</f>
        <v>Kirkland</v>
      </c>
      <c r="K320" s="54" t="str">
        <f>Lookup($A320, Students!$A$4:$A$1016,Students!$H$4:$H1320)</f>
        <v>Dropped</v>
      </c>
      <c r="L320" s="54" t="str">
        <f>Lookup($A320, Students!$A$4:$A$1016,Students!$O$4:$O$1016)</f>
        <v>Child</v>
      </c>
      <c r="M320" s="117" t="str">
        <f>Lookup($A320, Students!$A$4:$A$1016,Students!$N$4:$N$1016)</f>
        <v>1D</v>
      </c>
      <c r="N320" t="str">
        <f>Lookup($A320, Students!$A$4:$A$1016,Students!$M$4:$M$1016)</f>
        <v>WB</v>
      </c>
      <c r="O320" s="71">
        <f>Lookup($A320, Students!$A$4:$A$1016,Students!$P$4:$P$1016)</f>
        <v>41037</v>
      </c>
      <c r="P320" s="72">
        <f t="shared" si="2"/>
        <v>42917</v>
      </c>
      <c r="Q320">
        <f>Lookup($A320, Students!$A$4:$A$1016,Students!$Q$4:$Q$1016)</f>
        <v>5</v>
      </c>
      <c r="V320" s="71">
        <f>Lookup($A320, Students!$A$4:$A$1016,Students!$G$4:$G$1016)</f>
        <v>42803</v>
      </c>
    </row>
    <row r="321" hidden="1">
      <c r="A321" s="36">
        <v>320.0</v>
      </c>
      <c r="B321" s="36" t="str">
        <f>LOOKUP($A321,Students!$A$4:$A$1016,Students!$C$4:$C$1016)</f>
        <v>Aaron</v>
      </c>
      <c r="C321" s="36" t="str">
        <f>LOOKUP($A321,Students!$A$4:$A$1016,Students!$D$4:$D$1016)</f>
        <v/>
      </c>
      <c r="D321" s="36" t="str">
        <f>LOOKUP($A321,Students!$A$4:$A$1016,Students!$E$4:$E$1016)</f>
        <v>Zhou</v>
      </c>
      <c r="E321" s="36" t="str">
        <f>LOOKUP($A321,Students!$A$4:$A1321,Students!$F$4:$F$1016)</f>
        <v/>
      </c>
      <c r="F321" s="148" t="str">
        <f>Lookup($A321, Students!$A$4:$A$1016,Students!$X$4:$X$1016)</f>
        <v/>
      </c>
      <c r="G321" s="148" t="str">
        <f>Lookup($A321, Students!$A$4:$A$1016,Students!$Z$4:$Z$1016)</f>
        <v/>
      </c>
      <c r="H321" s="49"/>
      <c r="I321" t="str">
        <f t="shared" si="1"/>
        <v>Aaron Zhou</v>
      </c>
      <c r="J321" t="str">
        <f>Lookup($A321, Students!$A$4:$A$1016,Students!$K$4:$K$1016)</f>
        <v>Kirkland</v>
      </c>
      <c r="K321" s="54" t="str">
        <f>Lookup($A321, Students!$A$4:$A$1016,Students!$H$4:$H1321)</f>
        <v>Active</v>
      </c>
      <c r="L321" s="54" t="str">
        <f>Lookup($A321, Students!$A$4:$A$1016,Students!$O$4:$O$1016)</f>
        <v>Child</v>
      </c>
      <c r="M321" s="117" t="str">
        <f>Lookup($A321, Students!$A$4:$A$1016,Students!$N$4:$N$1016)</f>
        <v>1D</v>
      </c>
      <c r="N321" t="str">
        <f>Lookup($A321, Students!$A$4:$A$1016,Students!$M$4:$M$1016)</f>
        <v>WB</v>
      </c>
      <c r="O321" s="71">
        <f>Lookup($A321, Students!$A$4:$A$1016,Students!$P$4:$P$1016)</f>
        <v>40569</v>
      </c>
      <c r="P321" s="72">
        <f t="shared" si="2"/>
        <v>42917</v>
      </c>
      <c r="Q321">
        <f>Lookup($A321, Students!$A$4:$A$1016,Students!$Q$4:$Q$1016)</f>
        <v>6</v>
      </c>
      <c r="V321" s="71">
        <f>Lookup($A321, Students!$A$4:$A$1016,Students!$G$4:$G$1016)</f>
        <v>42811</v>
      </c>
    </row>
    <row r="322" hidden="1">
      <c r="A322" s="36">
        <v>321.0</v>
      </c>
      <c r="B322" s="36" t="str">
        <f>LOOKUP($A322,Students!$A$4:$A$1016,Students!$C$4:$C$1016)</f>
        <v>Wesley</v>
      </c>
      <c r="C322" s="36" t="str">
        <f>LOOKUP($A322,Students!$A$4:$A$1016,Students!$D$4:$D$1016)</f>
        <v/>
      </c>
      <c r="D322" s="36" t="str">
        <f>LOOKUP($A322,Students!$A$4:$A$1016,Students!$E$4:$E$1016)</f>
        <v>Moreira</v>
      </c>
      <c r="E322" s="36" t="str">
        <f>LOOKUP($A322,Students!$A$4:$A1322,Students!$F$4:$F$1016)</f>
        <v/>
      </c>
      <c r="F322" s="148">
        <f>Lookup($A322, Students!$A$4:$A$1016,Students!$X$4:$X$1016)</f>
        <v>42847</v>
      </c>
      <c r="G322" s="148" t="str">
        <f>Lookup($A322, Students!$A$4:$A$1016,Students!$Z$4:$Z$1016)</f>
        <v/>
      </c>
      <c r="H322" s="49"/>
      <c r="I322" t="str">
        <f t="shared" si="1"/>
        <v>Wesley Moreira</v>
      </c>
      <c r="J322" t="str">
        <f>Lookup($A322, Students!$A$4:$A$1016,Students!$K$4:$K$1016)</f>
        <v>Kirkland</v>
      </c>
      <c r="K322" s="54" t="str">
        <f>Lookup($A322, Students!$A$4:$A$1016,Students!$H$4:$H1322)</f>
        <v>Active</v>
      </c>
      <c r="L322" s="54" t="str">
        <f>Lookup($A322, Students!$A$4:$A$1016,Students!$O$4:$O$1016)</f>
        <v>Junior</v>
      </c>
      <c r="M322" s="117" t="str">
        <f>Lookup($A322, Students!$A$4:$A$1016,Students!$N$4:$N$1016)</f>
        <v>1D</v>
      </c>
      <c r="N322" t="str">
        <f>Lookup($A322, Students!$A$4:$A$1016,Students!$M$4:$M$1016)</f>
        <v>1S</v>
      </c>
      <c r="O322" s="71">
        <f>Lookup($A322, Students!$A$4:$A$1016,Students!$P$4:$P$1016)</f>
        <v>38970</v>
      </c>
      <c r="P322" s="72">
        <f t="shared" si="2"/>
        <v>42917</v>
      </c>
      <c r="Q322">
        <f>Lookup($A322, Students!$A$4:$A$1016,Students!$Q$4:$Q$1016)</f>
        <v>10</v>
      </c>
      <c r="V322" s="71">
        <f>Lookup($A322, Students!$A$4:$A$1016,Students!$G$4:$G$1016)</f>
        <v>42811</v>
      </c>
    </row>
    <row r="323" hidden="1">
      <c r="A323" s="36">
        <v>322.0</v>
      </c>
      <c r="B323" s="36" t="str">
        <f>LOOKUP($A323,Students!$A$4:$A$1016,Students!$C$4:$C$1016)</f>
        <v>Casey</v>
      </c>
      <c r="C323" s="36" t="str">
        <f>LOOKUP($A323,Students!$A$4:$A$1016,Students!$D$4:$D$1016)</f>
        <v/>
      </c>
      <c r="D323" s="36" t="str">
        <f>LOOKUP($A323,Students!$A$4:$A$1016,Students!$E$4:$E$1016)</f>
        <v>Ekman</v>
      </c>
      <c r="E323" s="36" t="str">
        <f>LOOKUP($A323,Students!$A$4:$A1323,Students!$F$4:$F$1016)</f>
        <v/>
      </c>
      <c r="F323" s="148">
        <f>Lookup($A323, Students!$A$4:$A$1016,Students!$X$4:$X$1016)</f>
        <v>42847</v>
      </c>
      <c r="G323" s="148" t="str">
        <f>Lookup($A323, Students!$A$4:$A$1016,Students!$Z$4:$Z$1016)</f>
        <v/>
      </c>
      <c r="H323" s="49"/>
      <c r="I323" t="str">
        <f t="shared" si="1"/>
        <v>Casey Ekman</v>
      </c>
      <c r="J323" t="str">
        <f>Lookup($A323, Students!$A$4:$A$1016,Students!$K$4:$K$1016)</f>
        <v>Kirkland</v>
      </c>
      <c r="K323" s="54" t="str">
        <f>Lookup($A323, Students!$A$4:$A$1016,Students!$H$4:$H1323)</f>
        <v>Active</v>
      </c>
      <c r="L323" s="54" t="str">
        <f>Lookup($A323, Students!$A$4:$A$1016,Students!$O$4:$O$1016)</f>
        <v>Adult</v>
      </c>
      <c r="M323" s="117" t="str">
        <f>Lookup($A323, Students!$A$4:$A$1016,Students!$N$4:$N$1016)</f>
        <v>1D</v>
      </c>
      <c r="N323" t="str">
        <f>Lookup($A323, Students!$A$4:$A$1016,Students!$M$4:$M$1016)</f>
        <v>1S</v>
      </c>
      <c r="O323" s="71">
        <f>Lookup($A323, Students!$A$4:$A$1016,Students!$P$4:$P$1016)</f>
        <v>32062</v>
      </c>
      <c r="P323" s="72">
        <f t="shared" si="2"/>
        <v>42917</v>
      </c>
      <c r="Q323">
        <f>Lookup($A323, Students!$A$4:$A$1016,Students!$Q$4:$Q$1016)</f>
        <v>29</v>
      </c>
      <c r="V323" s="71">
        <f>Lookup($A323, Students!$A$4:$A$1016,Students!$G$4:$G$1016)</f>
        <v>42823</v>
      </c>
    </row>
    <row r="324" hidden="1">
      <c r="A324" s="36">
        <v>323.0</v>
      </c>
      <c r="B324" s="36" t="str">
        <f>LOOKUP($A324,Students!$A$4:$A$1016,Students!$C$4:$C$1016)</f>
        <v>Nikolai</v>
      </c>
      <c r="C324" s="36" t="str">
        <f>LOOKUP($A324,Students!$A$4:$A$1016,Students!$D$4:$D$1016)</f>
        <v/>
      </c>
      <c r="D324" s="36" t="str">
        <f>LOOKUP($A324,Students!$A$4:$A$1016,Students!$E$4:$E$1016)</f>
        <v>Carpenkco</v>
      </c>
      <c r="E324" s="36" t="str">
        <f>LOOKUP($A324,Students!$A$4:$A1324,Students!$F$4:$F$1016)</f>
        <v/>
      </c>
      <c r="F324" s="148" t="str">
        <f>Lookup($A324, Students!$A$4:$A$1016,Students!$X$4:$X$1016)</f>
        <v/>
      </c>
      <c r="G324" s="148" t="str">
        <f>Lookup($A324, Students!$A$4:$A$1016,Students!$Z$4:$Z$1016)</f>
        <v/>
      </c>
      <c r="H324" s="49"/>
      <c r="I324" t="str">
        <f t="shared" si="1"/>
        <v>Nikolai Carpenkco</v>
      </c>
      <c r="J324" t="str">
        <f>Lookup($A324, Students!$A$4:$A$1016,Students!$K$4:$K$1016)</f>
        <v>Kirkland</v>
      </c>
      <c r="K324" s="54" t="str">
        <f>Lookup($A324, Students!$A$4:$A$1016,Students!$H$4:$H1324)</f>
        <v>Inactive</v>
      </c>
      <c r="L324" s="54" t="str">
        <f>Lookup($A324, Students!$A$4:$A$1016,Students!$O$4:$O$1016)</f>
        <v>Child</v>
      </c>
      <c r="M324" s="117" t="str">
        <f>Lookup($A324, Students!$A$4:$A$1016,Students!$N$4:$N$1016)</f>
        <v>1D</v>
      </c>
      <c r="N324" t="str">
        <f>Lookup($A324, Students!$A$4:$A$1016,Students!$M$4:$M$1016)</f>
        <v>WB</v>
      </c>
      <c r="O324" s="71">
        <f>Lookup($A324, Students!$A$4:$A$1016,Students!$P$4:$P$1016)</f>
        <v>40888</v>
      </c>
      <c r="P324" s="72">
        <f t="shared" si="2"/>
        <v>42917</v>
      </c>
      <c r="Q324">
        <f>Lookup($A324, Students!$A$4:$A$1016,Students!$Q$4:$Q$1016)</f>
        <v>5</v>
      </c>
      <c r="V324" s="71">
        <f>Lookup($A324, Students!$A$4:$A$1016,Students!$G$4:$G$1016)</f>
        <v>42814</v>
      </c>
    </row>
    <row r="325" hidden="1">
      <c r="A325" s="36">
        <v>324.0</v>
      </c>
      <c r="B325" s="36" t="str">
        <f>LOOKUP($A325,Students!$A$4:$A$1016,Students!$C$4:$C$1016)</f>
        <v>Lyla</v>
      </c>
      <c r="C325" s="36" t="str">
        <f>LOOKUP($A325,Students!$A$4:$A$1016,Students!$D$4:$D$1016)</f>
        <v/>
      </c>
      <c r="D325" s="36" t="str">
        <f>LOOKUP($A325,Students!$A$4:$A$1016,Students!$E$4:$E$1016)</f>
        <v>Whiting</v>
      </c>
      <c r="E325" s="36" t="str">
        <f>LOOKUP($A325,Students!$A$4:$A1325,Students!$F$4:$F$1016)</f>
        <v/>
      </c>
      <c r="F325" s="148" t="str">
        <f>Lookup($A325, Students!$A$4:$A$1016,Students!$X$4:$X$1016)</f>
        <v/>
      </c>
      <c r="G325" s="148" t="str">
        <f>Lookup($A325, Students!$A$4:$A$1016,Students!$Z$4:$Z$1016)</f>
        <v/>
      </c>
      <c r="H325" s="49"/>
      <c r="I325" t="str">
        <f t="shared" si="1"/>
        <v>Lyla Whiting</v>
      </c>
      <c r="J325" t="str">
        <f>Lookup($A325, Students!$A$4:$A$1016,Students!$K$4:$K$1016)</f>
        <v>Kirkland</v>
      </c>
      <c r="K325" s="54" t="str">
        <f>Lookup($A325, Students!$A$4:$A$1016,Students!$H$4:$H1325)</f>
        <v>Inactive</v>
      </c>
      <c r="L325" s="54" t="str">
        <f>Lookup($A325, Students!$A$4:$A$1016,Students!$O$4:$O$1016)</f>
        <v>Child</v>
      </c>
      <c r="M325" s="117" t="str">
        <f>Lookup($A325, Students!$A$4:$A$1016,Students!$N$4:$N$1016)</f>
        <v>1D</v>
      </c>
      <c r="N325" t="str">
        <f>Lookup($A325, Students!$A$4:$A$1016,Students!$M$4:$M$1016)</f>
        <v>WB</v>
      </c>
      <c r="O325" s="71">
        <f>Lookup($A325, Students!$A$4:$A$1016,Students!$P$4:$P$1016)</f>
        <v>41724</v>
      </c>
      <c r="P325" s="72">
        <f t="shared" si="2"/>
        <v>42917</v>
      </c>
      <c r="Q325">
        <f>Lookup($A325, Students!$A$4:$A$1016,Students!$Q$4:$Q$1016)</f>
        <v>3</v>
      </c>
      <c r="V325" s="71">
        <f>Lookup($A325, Students!$A$4:$A$1016,Students!$G$4:$G$1016)</f>
        <v>42844</v>
      </c>
    </row>
    <row r="326" hidden="1">
      <c r="A326" s="36">
        <v>325.0</v>
      </c>
      <c r="B326" s="36" t="str">
        <f>LOOKUP($A326,Students!$A$4:$A$1016,Students!$C$4:$C$1016)</f>
        <v>Mara</v>
      </c>
      <c r="C326" s="36" t="str">
        <f>LOOKUP($A326,Students!$A$4:$A$1016,Students!$D$4:$D$1016)</f>
        <v/>
      </c>
      <c r="D326" s="36" t="str">
        <f>LOOKUP($A326,Students!$A$4:$A$1016,Students!$E$4:$E$1016)</f>
        <v>Garrison</v>
      </c>
      <c r="E326" s="36" t="str">
        <f>LOOKUP($A326,Students!$A$4:$A1326,Students!$F$4:$F$1016)</f>
        <v/>
      </c>
      <c r="F326" s="148" t="str">
        <f>Lookup($A326, Students!$A$4:$A$1016,Students!$X$4:$X$1016)</f>
        <v/>
      </c>
      <c r="G326" s="148" t="str">
        <f>Lookup($A326, Students!$A$4:$A$1016,Students!$Z$4:$Z$1016)</f>
        <v/>
      </c>
      <c r="H326" s="49"/>
      <c r="I326" t="str">
        <f t="shared" si="1"/>
        <v>Mara Garrison</v>
      </c>
      <c r="J326" t="str">
        <f>Lookup($A326, Students!$A$4:$A$1016,Students!$K$4:$K$1016)</f>
        <v>Kirkland</v>
      </c>
      <c r="K326" s="54" t="str">
        <f>Lookup($A326, Students!$A$4:$A$1016,Students!$H$4:$H1326)</f>
        <v>Active</v>
      </c>
      <c r="L326" s="54" t="str">
        <f>Lookup($A326, Students!$A$4:$A$1016,Students!$O$4:$O$1016)</f>
        <v>Child</v>
      </c>
      <c r="M326" s="117" t="str">
        <f>Lookup($A326, Students!$A$4:$A$1016,Students!$N$4:$N$1016)</f>
        <v>1D</v>
      </c>
      <c r="N326" t="str">
        <f>Lookup($A326, Students!$A$4:$A$1016,Students!$M$4:$M$1016)</f>
        <v>WB</v>
      </c>
      <c r="O326" s="71">
        <f>Lookup($A326, Students!$A$4:$A$1016,Students!$P$4:$P$1016)</f>
        <v>40615</v>
      </c>
      <c r="P326" s="72">
        <f t="shared" si="2"/>
        <v>42917</v>
      </c>
      <c r="Q326">
        <f>Lookup($A326, Students!$A$4:$A$1016,Students!$Q$4:$Q$1016)</f>
        <v>6</v>
      </c>
      <c r="V326" s="71">
        <f>Lookup($A326, Students!$A$4:$A$1016,Students!$G$4:$G$1016)</f>
        <v>42853</v>
      </c>
    </row>
    <row r="327" hidden="1">
      <c r="A327" s="36">
        <v>326.0</v>
      </c>
      <c r="B327" s="36" t="str">
        <f>LOOKUP($A327,Students!$A$4:$A$1016,Students!$C$4:$C$1016)</f>
        <v>Kajal</v>
      </c>
      <c r="C327" s="36" t="str">
        <f>LOOKUP($A327,Students!$A$4:$A$1016,Students!$D$4:$D$1016)</f>
        <v/>
      </c>
      <c r="D327" s="36" t="str">
        <f>LOOKUP($A327,Students!$A$4:$A$1016,Students!$E$4:$E$1016)</f>
        <v>Sapkota</v>
      </c>
      <c r="E327" s="36" t="str">
        <f>LOOKUP($A327,Students!$A$4:$A1327,Students!$F$4:$F$1016)</f>
        <v/>
      </c>
      <c r="F327" s="148" t="str">
        <f>Lookup($A327, Students!$A$4:$A$1016,Students!$X$4:$X$1016)</f>
        <v/>
      </c>
      <c r="G327" s="148" t="str">
        <f>Lookup($A327, Students!$A$4:$A$1016,Students!$Z$4:$Z$1016)</f>
        <v/>
      </c>
      <c r="H327" s="49"/>
      <c r="I327" t="str">
        <f t="shared" si="1"/>
        <v>Kajal Sapkota</v>
      </c>
      <c r="J327" t="str">
        <f>Lookup($A327, Students!$A$4:$A$1016,Students!$K$4:$K$1016)</f>
        <v>Kirkland</v>
      </c>
      <c r="K327" s="54" t="str">
        <f>Lookup($A327, Students!$A$4:$A$1016,Students!$H$4:$H1327)</f>
        <v>Dropped</v>
      </c>
      <c r="L327" s="54" t="str">
        <f>Lookup($A327, Students!$A$4:$A$1016,Students!$O$4:$O$1016)</f>
        <v>Adult</v>
      </c>
      <c r="M327" s="117" t="str">
        <f>Lookup($A327, Students!$A$4:$A$1016,Students!$N$4:$N$1016)</f>
        <v>1D</v>
      </c>
      <c r="N327" t="str">
        <f>Lookup($A327, Students!$A$4:$A$1016,Students!$M$4:$M$1016)</f>
        <v>WB</v>
      </c>
      <c r="O327" s="71">
        <f>Lookup($A327, Students!$A$4:$A$1016,Students!$P$4:$P$1016)</f>
        <v>36407</v>
      </c>
      <c r="P327" s="72">
        <f t="shared" si="2"/>
        <v>42917</v>
      </c>
      <c r="Q327">
        <f>Lookup($A327, Students!$A$4:$A$1016,Students!$Q$4:$Q$1016)</f>
        <v>17</v>
      </c>
      <c r="V327" s="71">
        <f>Lookup($A327, Students!$A$4:$A$1016,Students!$G$4:$G$1016)</f>
        <v>42840</v>
      </c>
    </row>
    <row r="328" hidden="1">
      <c r="A328" s="36">
        <v>327.0</v>
      </c>
      <c r="B328" s="36" t="str">
        <f>LOOKUP($A328,Students!$A$4:$A$1016,Students!$C$4:$C$1016)</f>
        <v>Constantine</v>
      </c>
      <c r="C328" s="36" t="str">
        <f>LOOKUP($A328,Students!$A$4:$A$1016,Students!$D$4:$D$1016)</f>
        <v/>
      </c>
      <c r="D328" s="36" t="str">
        <f>LOOKUP($A328,Students!$A$4:$A$1016,Students!$E$4:$E$1016)</f>
        <v>Arustanian</v>
      </c>
      <c r="E328" s="36" t="str">
        <f>LOOKUP($A328,Students!$A$4:$A1328,Students!$F$4:$F$1016)</f>
        <v/>
      </c>
      <c r="F328" s="148" t="str">
        <f>Lookup($A328, Students!$A$4:$A$1016,Students!$X$4:$X$1016)</f>
        <v/>
      </c>
      <c r="G328" s="148" t="str">
        <f>Lookup($A328, Students!$A$4:$A$1016,Students!$Z$4:$Z$1016)</f>
        <v/>
      </c>
      <c r="H328" s="49"/>
      <c r="I328" t="str">
        <f t="shared" si="1"/>
        <v>Constantine Arustanian</v>
      </c>
      <c r="J328" t="str">
        <f>Lookup($A328, Students!$A$4:$A$1016,Students!$K$4:$K$1016)</f>
        <v>Kirkland</v>
      </c>
      <c r="K328" s="54" t="str">
        <f>Lookup($A328, Students!$A$4:$A$1016,Students!$H$4:$H1328)</f>
        <v>Active</v>
      </c>
      <c r="L328" s="54" t="str">
        <f>Lookup($A328, Students!$A$4:$A$1016,Students!$O$4:$O$1016)</f>
        <v>Adult</v>
      </c>
      <c r="M328" s="117" t="str">
        <f>Lookup($A328, Students!$A$4:$A$1016,Students!$N$4:$N$1016)</f>
        <v>1D</v>
      </c>
      <c r="N328" t="str">
        <f>Lookup($A328, Students!$A$4:$A$1016,Students!$M$4:$M$1016)</f>
        <v>WB</v>
      </c>
      <c r="O328" s="71">
        <f>Lookup($A328, Students!$A$4:$A$1016,Students!$P$4:$P$1016)</f>
        <v>23169</v>
      </c>
      <c r="P328" s="72">
        <f t="shared" si="2"/>
        <v>42917</v>
      </c>
      <c r="Q328">
        <f>Lookup($A328, Students!$A$4:$A$1016,Students!$Q$4:$Q$1016)</f>
        <v>54</v>
      </c>
      <c r="V328" s="71">
        <f>Lookup($A328, Students!$A$4:$A$1016,Students!$G$4:$G$1016)</f>
        <v>42856</v>
      </c>
    </row>
    <row r="329" hidden="1">
      <c r="A329" s="36">
        <v>328.0</v>
      </c>
      <c r="B329" s="36" t="str">
        <f>LOOKUP($A329,Students!$A$4:$A$1016,Students!$C$4:$C$1016)</f>
        <v>Joy</v>
      </c>
      <c r="C329" s="36" t="str">
        <f>LOOKUP($A329,Students!$A$4:$A$1016,Students!$D$4:$D$1016)</f>
        <v/>
      </c>
      <c r="D329" s="36" t="str">
        <f>LOOKUP($A329,Students!$A$4:$A$1016,Students!$E$4:$E$1016)</f>
        <v>Hou</v>
      </c>
      <c r="E329" s="36" t="str">
        <f>LOOKUP($A329,Students!$A$4:$A1329,Students!$F$4:$F$1016)</f>
        <v/>
      </c>
      <c r="F329" s="148">
        <f>Lookup($A329, Students!$A$4:$A$1016,Students!$X$4:$X$1016)</f>
        <v>42812</v>
      </c>
      <c r="G329" s="148" t="str">
        <f>Lookup($A329, Students!$A$4:$A$1016,Students!$Z$4:$Z$1016)</f>
        <v/>
      </c>
      <c r="H329" s="49"/>
      <c r="I329" t="str">
        <f t="shared" si="1"/>
        <v>Joy Hou</v>
      </c>
      <c r="J329" t="str">
        <f>Lookup($A329, Students!$A$4:$A$1016,Students!$K$4:$K$1016)</f>
        <v>Seattle</v>
      </c>
      <c r="K329" s="54" t="str">
        <f>Lookup($A329, Students!$A$4:$A$1016,Students!$H$4:$H1329)</f>
        <v>Active</v>
      </c>
      <c r="L329" s="54" t="str">
        <f>Lookup($A329, Students!$A$4:$A$1016,Students!$O$4:$O$1016)</f>
        <v>Adult</v>
      </c>
      <c r="M329" s="117" t="str">
        <f>Lookup($A329, Students!$A$4:$A$1016,Students!$N$4:$N$1016)</f>
        <v>1D</v>
      </c>
      <c r="N329" t="str">
        <f>Lookup($A329, Students!$A$4:$A$1016,Students!$M$4:$M$1016)</f>
        <v>1S</v>
      </c>
      <c r="O329" s="71">
        <f>Lookup($A329, Students!$A$4:$A$1016,Students!$P$4:$P$1016)</f>
        <v>31894</v>
      </c>
      <c r="P329" s="72">
        <f t="shared" si="2"/>
        <v>42917</v>
      </c>
      <c r="Q329">
        <f>Lookup($A329, Students!$A$4:$A$1016,Students!$Q$4:$Q$1016)</f>
        <v>30</v>
      </c>
      <c r="V329" s="71">
        <f>Lookup($A329, Students!$A$4:$A$1016,Students!$G$4:$G$1016)</f>
        <v>42812</v>
      </c>
    </row>
    <row r="330">
      <c r="A330" s="36">
        <v>329.0</v>
      </c>
      <c r="B330" s="36" t="str">
        <f>LOOKUP($A330,Students!$A$4:$A$1016,Students!$C$4:$C$1016)</f>
        <v>Irina</v>
      </c>
      <c r="C330" s="36" t="str">
        <f>LOOKUP($A330,Students!$A$4:$A$1016,Students!$D$4:$D$1016)</f>
        <v/>
      </c>
      <c r="D330" s="36" t="str">
        <f>LOOKUP($A330,Students!$A$4:$A$1016,Students!$E$4:$E$1016)</f>
        <v>Berger</v>
      </c>
      <c r="E330" s="36" t="str">
        <f>LOOKUP($A330,Students!$A$4:$A1330,Students!$F$4:$F$1016)</f>
        <v/>
      </c>
      <c r="F330" s="148">
        <f>Lookup($A330, Students!$A$4:$A$1016,Students!$X$4:$X$1016)</f>
        <v>40179</v>
      </c>
      <c r="G330" s="148" t="str">
        <f>Lookup($A330, Students!$A$4:$A$1016,Students!$Z$4:$Z$1016)</f>
        <v/>
      </c>
      <c r="H330" s="49"/>
      <c r="I330" t="str">
        <f t="shared" si="1"/>
        <v>Irina Berger</v>
      </c>
      <c r="J330" t="str">
        <f>Lookup($A330, Students!$A$4:$A$1016,Students!$K$4:$K$1016)</f>
        <v>Redmond</v>
      </c>
      <c r="K330" s="54" t="str">
        <f>Lookup($A330, Students!$A$4:$A$1016,Students!$H$4:$H1330)</f>
        <v>Active</v>
      </c>
      <c r="L330" s="54" t="str">
        <f>Lookup($A330, Students!$A$4:$A$1016,Students!$O$4:$O$1016)</f>
        <v>Adult</v>
      </c>
      <c r="M330" t="str">
        <f>Lookup($A330, Students!$A$4:$A$1016,Students!$N$4:$N$1016)</f>
        <v>2D</v>
      </c>
      <c r="N330" t="str">
        <f>Lookup($A330, Students!$A$4:$A$1016,Students!$M$4:$M$1016)</f>
        <v>1D</v>
      </c>
      <c r="O330" s="71">
        <f>Lookup($A330, Students!$A$4:$A$1016,Students!$P$4:$P$1016)</f>
        <v>22146</v>
      </c>
      <c r="P330" s="72">
        <f t="shared" si="2"/>
        <v>42917</v>
      </c>
      <c r="Q330">
        <f>Lookup($A330, Students!$A$4:$A$1016,Students!$Q$4:$Q$1016)</f>
        <v>56</v>
      </c>
      <c r="V330" s="71">
        <f>Lookup($A330, Students!$A$4:$A$1016,Students!$G$4:$G$1016)</f>
        <v>37987</v>
      </c>
      <c r="AE330" s="91">
        <v>40179.0</v>
      </c>
    </row>
    <row r="331" hidden="1">
      <c r="A331" s="36">
        <v>330.0</v>
      </c>
      <c r="B331" s="36" t="str">
        <f>LOOKUP($A331,Students!$A$4:$A$1016,Students!$C$4:$C$1016)</f>
        <v>Manoj</v>
      </c>
      <c r="C331" s="36" t="str">
        <f>LOOKUP($A331,Students!$A$4:$A$1016,Students!$D$4:$D$1016)</f>
        <v/>
      </c>
      <c r="D331" s="36" t="str">
        <f>LOOKUP($A331,Students!$A$4:$A$1016,Students!$E$4:$E$1016)</f>
        <v>Chulki</v>
      </c>
      <c r="E331" s="36" t="str">
        <f>LOOKUP($A331,Students!$A$4:$A1331,Students!$F$4:$F$1016)</f>
        <v/>
      </c>
      <c r="F331" s="148">
        <f>Lookup($A331, Students!$A$4:$A$1016,Students!$X$4:$X$1016)</f>
        <v>42803</v>
      </c>
      <c r="G331" s="148" t="str">
        <f>Lookup($A331, Students!$A$4:$A$1016,Students!$Z$4:$Z$1016)</f>
        <v/>
      </c>
      <c r="H331" s="49"/>
      <c r="I331" t="str">
        <f t="shared" si="1"/>
        <v>Manoj Chulki</v>
      </c>
      <c r="J331" t="str">
        <f>Lookup($A331, Students!$A$4:$A$1016,Students!$K$4:$K$1016)</f>
        <v>Issaquah</v>
      </c>
      <c r="K331" s="54" t="str">
        <f>Lookup($A331, Students!$A$4:$A$1016,Students!$H$4:$H1331)</f>
        <v>Active</v>
      </c>
      <c r="L331" s="54" t="str">
        <f>Lookup($A331, Students!$A$4:$A$1016,Students!$O$4:$O$1016)</f>
        <v>Adult</v>
      </c>
      <c r="M331" t="str">
        <f>Lookup($A331, Students!$A$4:$A$1016,Students!$N$4:$N$1016)</f>
        <v>1D</v>
      </c>
      <c r="N331" t="str">
        <f>Lookup($A331, Students!$A$4:$A$1016,Students!$M$4:$M$1016)</f>
        <v>1S</v>
      </c>
      <c r="O331" s="71">
        <f>Lookup($A331, Students!$A$4:$A$1016,Students!$P$4:$P$1016)</f>
        <v>29221</v>
      </c>
      <c r="P331" s="72">
        <f t="shared" si="2"/>
        <v>42917</v>
      </c>
      <c r="Q331">
        <f>Lookup($A331, Students!$A$4:$A$1016,Students!$Q$4:$Q$1016)</f>
        <v>37</v>
      </c>
      <c r="V331" s="71">
        <f>Lookup($A331, Students!$A$4:$A$1016,Students!$G$4:$G$1016)</f>
        <v>42552</v>
      </c>
    </row>
    <row r="332" hidden="1">
      <c r="A332" s="36">
        <v>331.0</v>
      </c>
      <c r="B332" s="36" t="str">
        <f>LOOKUP($A332,Students!$A$4:$A$1016,Students!$C$4:$C$1016)</f>
        <v>Regis</v>
      </c>
      <c r="C332" s="36" t="str">
        <f>LOOKUP($A332,Students!$A$4:$A$1016,Students!$D$4:$D$1016)</f>
        <v/>
      </c>
      <c r="D332" s="36" t="str">
        <f>LOOKUP($A332,Students!$A$4:$A$1016,Students!$E$4:$E$1016)</f>
        <v>Gimenis</v>
      </c>
      <c r="E332" s="36" t="str">
        <f>LOOKUP($A332,Students!$A$4:$A1332,Students!$F$4:$F$1016)</f>
        <v/>
      </c>
      <c r="F332" s="148">
        <f>Lookup($A332, Students!$A$4:$A$1016,Students!$X$4:$X$1016)</f>
        <v>42802</v>
      </c>
      <c r="G332" s="148" t="str">
        <f>Lookup($A332, Students!$A$4:$A$1016,Students!$Z$4:$Z$1016)</f>
        <v/>
      </c>
      <c r="H332" s="49"/>
      <c r="I332" t="str">
        <f t="shared" si="1"/>
        <v>Regis Gimenis</v>
      </c>
      <c r="J332" t="str">
        <f>Lookup($A332, Students!$A$4:$A$1016,Students!$K$4:$K$1016)</f>
        <v>Issaquah</v>
      </c>
      <c r="K332" s="54" t="str">
        <f>Lookup($A332, Students!$A$4:$A$1016,Students!$H$4:$H1332)</f>
        <v>Active</v>
      </c>
      <c r="L332" s="54" t="str">
        <f>Lookup($A332, Students!$A$4:$A$1016,Students!$O$4:$O$1016)</f>
        <v>Adult</v>
      </c>
      <c r="M332" t="str">
        <f>Lookup($A332, Students!$A$4:$A$1016,Students!$N$4:$N$1016)</f>
        <v>1D</v>
      </c>
      <c r="N332" t="str">
        <f>Lookup($A332, Students!$A$4:$A$1016,Students!$M$4:$M$1016)</f>
        <v>1S</v>
      </c>
      <c r="O332" s="71">
        <f>Lookup($A332, Students!$A$4:$A$1016,Students!$P$4:$P$1016)</f>
        <v>26584</v>
      </c>
      <c r="P332" s="72">
        <f t="shared" si="2"/>
        <v>42917</v>
      </c>
      <c r="Q332">
        <f>Lookup($A332, Students!$A$4:$A$1016,Students!$Q$4:$Q$1016)</f>
        <v>44</v>
      </c>
      <c r="V332" s="71">
        <f>Lookup($A332, Students!$A$4:$A$1016,Students!$G$4:$G$1016)</f>
        <v>42767</v>
      </c>
    </row>
    <row r="333" hidden="1">
      <c r="A333" s="36">
        <v>332.0</v>
      </c>
      <c r="B333" s="36" t="str">
        <f>LOOKUP($A333,Students!$A$4:$A$1016,Students!$C$4:$C$1016)</f>
        <v>Shikha</v>
      </c>
      <c r="C333" s="36" t="str">
        <f>LOOKUP($A333,Students!$A$4:$A$1016,Students!$D$4:$D$1016)</f>
        <v/>
      </c>
      <c r="D333" s="36" t="str">
        <f>LOOKUP($A333,Students!$A$4:$A$1016,Students!$E$4:$E$1016)</f>
        <v>Sukumaran</v>
      </c>
      <c r="E333" s="36" t="str">
        <f>LOOKUP($A333,Students!$A$4:$A1333,Students!$F$4:$F$1016)</f>
        <v/>
      </c>
      <c r="F333" s="148">
        <f>Lookup($A333, Students!$A$4:$A$1016,Students!$X$4:$X$1016)</f>
        <v>42817</v>
      </c>
      <c r="G333" s="148" t="str">
        <f>Lookup($A333, Students!$A$4:$A$1016,Students!$Z$4:$Z$1016)</f>
        <v/>
      </c>
      <c r="H333" s="49"/>
      <c r="I333" t="str">
        <f t="shared" si="1"/>
        <v>Shikha Sukumaran</v>
      </c>
      <c r="J333" t="str">
        <f>Lookup($A333, Students!$A$4:$A$1016,Students!$K$4:$K$1016)</f>
        <v>Issaquah</v>
      </c>
      <c r="K333" s="54" t="str">
        <f>Lookup($A333, Students!$A$4:$A$1016,Students!$H$4:$H1333)</f>
        <v>Active</v>
      </c>
      <c r="L333" s="54" t="str">
        <f>Lookup($A333, Students!$A$4:$A$1016,Students!$O$4:$O$1016)</f>
        <v>Adult</v>
      </c>
      <c r="M333" t="str">
        <f>Lookup($A333, Students!$A$4:$A$1016,Students!$N$4:$N$1016)</f>
        <v>1D</v>
      </c>
      <c r="N333" t="str">
        <f>Lookup($A333, Students!$A$4:$A$1016,Students!$M$4:$M$1016)</f>
        <v>1S</v>
      </c>
      <c r="O333" s="71">
        <f>Lookup($A333, Students!$A$4:$A$1016,Students!$P$4:$P$1016)</f>
        <v>30754</v>
      </c>
      <c r="P333" s="72">
        <f t="shared" si="2"/>
        <v>42917</v>
      </c>
      <c r="Q333">
        <f>Lookup($A333, Students!$A$4:$A$1016,Students!$Q$4:$Q$1016)</f>
        <v>33</v>
      </c>
      <c r="V333" s="71">
        <f>Lookup($A333, Students!$A$4:$A$1016,Students!$G$4:$G$1016)</f>
        <v>42750</v>
      </c>
    </row>
    <row r="334" hidden="1">
      <c r="A334" s="36">
        <v>333.0</v>
      </c>
      <c r="B334" s="36" t="str">
        <f>LOOKUP($A334,Students!$A$4:$A$1016,Students!$C$4:$C$1016)</f>
        <v>Anton</v>
      </c>
      <c r="C334" s="36" t="str">
        <f>LOOKUP($A334,Students!$A$4:$A$1016,Students!$D$4:$D$1016)</f>
        <v/>
      </c>
      <c r="D334" s="36" t="str">
        <f>LOOKUP($A334,Students!$A$4:$A$1016,Students!$E$4:$E$1016)</f>
        <v>Friedrich</v>
      </c>
      <c r="E334" s="36" t="str">
        <f>LOOKUP($A334,Students!$A$4:$A1334,Students!$F$4:$F$1016)</f>
        <v/>
      </c>
      <c r="F334" s="148" t="str">
        <f>Lookup($A334, Students!$A$4:$A$1016,Students!$X$4:$X$1016)</f>
        <v/>
      </c>
      <c r="G334" s="148" t="str">
        <f>Lookup($A334, Students!$A$4:$A$1016,Students!$Z$4:$Z$1016)</f>
        <v/>
      </c>
      <c r="H334" s="49"/>
      <c r="I334" t="str">
        <f t="shared" si="1"/>
        <v>Anton Friedrich</v>
      </c>
      <c r="J334" t="str">
        <f>Lookup($A334, Students!$A$4:$A$1016,Students!$K$4:$K$1016)</f>
        <v>Seattle</v>
      </c>
      <c r="K334" s="54" t="str">
        <f>Lookup($A334, Students!$A$4:$A$1016,Students!$H$4:$H1334)</f>
        <v>Active</v>
      </c>
      <c r="L334" s="54" t="str">
        <f>Lookup($A334, Students!$A$4:$A$1016,Students!$O$4:$O$1016)</f>
        <v>Child</v>
      </c>
      <c r="M334" t="str">
        <f>Lookup($A334, Students!$A$4:$A$1016,Students!$N$4:$N$1016)</f>
        <v>1D</v>
      </c>
      <c r="N334" t="str">
        <f>Lookup($A334, Students!$A$4:$A$1016,Students!$M$4:$M$1016)</f>
        <v>WB</v>
      </c>
      <c r="O334" s="71">
        <f>Lookup($A334, Students!$A$4:$A$1016,Students!$P$4:$P$1016)</f>
        <v>41313</v>
      </c>
      <c r="P334" s="72">
        <f t="shared" si="2"/>
        <v>42917</v>
      </c>
      <c r="Q334">
        <f>Lookup($A334, Students!$A$4:$A$1016,Students!$Q$4:$Q$1016)</f>
        <v>4</v>
      </c>
      <c r="V334" s="71">
        <f>Lookup($A334, Students!$A$4:$A$1016,Students!$G$4:$G$1016)</f>
        <v>42780</v>
      </c>
    </row>
    <row r="335" hidden="1">
      <c r="A335" s="36">
        <v>334.0</v>
      </c>
      <c r="B335" s="205" t="str">
        <f>LOOKUP($A335,Students!$A$4:$A$1016,Students!$C$4:$C$1016)</f>
        <v>Pia</v>
      </c>
      <c r="C335" s="206" t="str">
        <f>LOOKUP($A335,Students!$A$4:$A$1016,Students!$D$4:$D$1016)</f>
        <v/>
      </c>
      <c r="D335" s="207" t="str">
        <f>LOOKUP($A335,Students!$A$4:$A$1016,Students!$E$4:$E$1016)</f>
        <v>Friedrich</v>
      </c>
      <c r="E335" s="206" t="str">
        <f>LOOKUP($A335,Students!$A$4:$A1335,Students!$F$4:$F$1016)</f>
        <v/>
      </c>
      <c r="F335" s="208" t="str">
        <f>Lookup($A335, Students!$A$4:$A$1016,Students!$X$4:$X$1016)</f>
        <v/>
      </c>
      <c r="G335" s="209" t="str">
        <f>Lookup($A335, Students!$A$4:$A$1016,Students!$Z$4:$Z$1016)</f>
        <v/>
      </c>
      <c r="H335" s="210"/>
      <c r="I335" s="211" t="str">
        <f t="shared" si="1"/>
        <v>Pia Friedrich</v>
      </c>
      <c r="J335" s="211" t="str">
        <f>Lookup($A335, Students!$A$4:$A$1016,Students!$K$4:$K$1016)</f>
        <v>Seattle</v>
      </c>
      <c r="K335" s="212" t="str">
        <f>Lookup($A335, Students!$A$4:$A$1016,Students!$H$4:$H1335)</f>
        <v>Active</v>
      </c>
      <c r="L335" s="212" t="str">
        <f>Lookup($A335, Students!$A$4:$A$1016,Students!$O$4:$O$1016)</f>
        <v>Child</v>
      </c>
      <c r="M335" s="211" t="str">
        <f>Lookup($A335, Students!$A$4:$A$1016,Students!$N$4:$N$1016)</f>
        <v>1D</v>
      </c>
      <c r="N335" s="211" t="str">
        <f>Lookup($A335, Students!$A$4:$A$1016,Students!$M$4:$M$1016)</f>
        <v>WB</v>
      </c>
      <c r="O335" s="213">
        <f>Lookup($A335, Students!$A$4:$A$1016,Students!$P$4:$P$1016)</f>
        <v>40398</v>
      </c>
      <c r="P335" s="72">
        <f t="shared" si="2"/>
        <v>42917</v>
      </c>
      <c r="Q335" s="214">
        <f>Lookup($A335, Students!$A$4:$A$1016,Students!$Q$4:$Q$1016)</f>
        <v>6</v>
      </c>
      <c r="R335" s="211"/>
      <c r="S335" s="211"/>
      <c r="T335" s="211"/>
      <c r="U335" s="211"/>
      <c r="V335" s="213">
        <f>Lookup($A335, Students!$A$4:$A$1016,Students!$G$4:$G$1016)</f>
        <v>42780</v>
      </c>
    </row>
  </sheetData>
  <autoFilter ref="$A$1:$AT$335">
    <filterColumn colId="13">
      <filters>
        <filter val="3s"/>
        <filter val="2s"/>
        <filter val="1s"/>
        <filter val="4D"/>
        <filter val="3D"/>
        <filter val="2D"/>
        <filter val="1D"/>
        <filter val="6s"/>
        <filter val="5s"/>
      </filters>
    </filterColumn>
    <filterColumn colId="10">
      <filters>
        <filter val="Active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5" width="11.0"/>
    <col customWidth="1" min="6" max="6" width="1.0"/>
    <col customWidth="1" min="7" max="17" width="11.0"/>
    <col customWidth="1" min="18" max="18" width="21.67"/>
    <col customWidth="1" min="19" max="26" width="11.0"/>
  </cols>
  <sheetData>
    <row r="1" ht="33.0" customHeight="1">
      <c r="A1" s="35" t="s">
        <v>1898</v>
      </c>
      <c r="B1" s="185" t="s">
        <v>1</v>
      </c>
      <c r="C1" s="185" t="s">
        <v>2</v>
      </c>
      <c r="D1" s="186" t="s">
        <v>3</v>
      </c>
      <c r="E1" s="186" t="s">
        <v>4</v>
      </c>
      <c r="F1" s="187"/>
      <c r="G1" s="188" t="s">
        <v>1899</v>
      </c>
      <c r="H1" s="188" t="s">
        <v>1900</v>
      </c>
      <c r="I1" s="188" t="s">
        <v>1901</v>
      </c>
      <c r="J1" s="188" t="s">
        <v>1902</v>
      </c>
      <c r="K1" s="188" t="s">
        <v>1903</v>
      </c>
      <c r="L1" s="188" t="s">
        <v>1904</v>
      </c>
      <c r="M1" s="188" t="s">
        <v>1905</v>
      </c>
      <c r="N1" s="188" t="s">
        <v>1906</v>
      </c>
      <c r="O1" s="188" t="s">
        <v>1907</v>
      </c>
      <c r="P1" s="188" t="s">
        <v>1908</v>
      </c>
      <c r="Q1" s="188" t="s">
        <v>1909</v>
      </c>
      <c r="R1" s="188" t="s">
        <v>88</v>
      </c>
    </row>
    <row r="2" ht="16.5" customHeight="1">
      <c r="A2" s="51" t="s">
        <v>1910</v>
      </c>
      <c r="B2" s="189"/>
      <c r="C2" s="189"/>
      <c r="D2" s="189"/>
      <c r="E2" s="189"/>
      <c r="F2" s="187"/>
      <c r="R2" s="69"/>
    </row>
    <row r="3" ht="15.75" customHeight="1">
      <c r="A3" s="69"/>
      <c r="B3" s="189"/>
      <c r="C3" s="189"/>
      <c r="D3" s="189"/>
      <c r="E3" s="189"/>
      <c r="F3" s="187"/>
      <c r="R3" s="69"/>
    </row>
    <row r="4" ht="15.75" customHeight="1">
      <c r="A4" s="69"/>
      <c r="B4" s="189"/>
      <c r="C4" s="189"/>
      <c r="D4" s="189"/>
      <c r="E4" s="189"/>
      <c r="F4" s="187"/>
      <c r="R4" s="69"/>
    </row>
    <row r="5" ht="15.75" customHeight="1">
      <c r="A5" s="69"/>
      <c r="B5" s="189"/>
      <c r="C5" s="189"/>
      <c r="D5" s="189"/>
      <c r="E5" s="189"/>
      <c r="F5" s="187"/>
      <c r="R5" s="69"/>
    </row>
    <row r="6" ht="15.75" customHeight="1">
      <c r="A6" s="69"/>
      <c r="B6" s="189"/>
      <c r="C6" s="189"/>
      <c r="D6" s="189"/>
      <c r="E6" s="189"/>
      <c r="F6" s="187"/>
      <c r="R6" s="69"/>
    </row>
    <row r="7" ht="15.75" customHeight="1">
      <c r="A7" s="69"/>
      <c r="B7" s="189"/>
      <c r="C7" s="189"/>
      <c r="D7" s="189"/>
      <c r="E7" s="189"/>
      <c r="F7" s="187"/>
      <c r="R7" s="69"/>
    </row>
    <row r="8" ht="15.75" customHeight="1">
      <c r="A8" s="69"/>
      <c r="B8" s="189"/>
      <c r="C8" s="189"/>
      <c r="D8" s="189"/>
      <c r="E8" s="189"/>
      <c r="F8" s="187"/>
      <c r="R8" s="69"/>
    </row>
    <row r="9" ht="15.75" customHeight="1">
      <c r="A9" s="69"/>
      <c r="B9" s="189"/>
      <c r="C9" s="189"/>
      <c r="D9" s="189"/>
      <c r="E9" s="189"/>
      <c r="F9" s="187"/>
      <c r="R9" s="69"/>
    </row>
    <row r="10" ht="15.75" customHeight="1">
      <c r="A10" s="69"/>
      <c r="B10" s="189"/>
      <c r="C10" s="189"/>
      <c r="D10" s="189"/>
      <c r="E10" s="189"/>
      <c r="F10" s="187"/>
      <c r="R10" s="69"/>
    </row>
    <row r="11" ht="15.75" customHeight="1">
      <c r="A11" s="69"/>
      <c r="B11" s="189"/>
      <c r="C11" s="189"/>
      <c r="D11" s="189"/>
      <c r="E11" s="189"/>
      <c r="F11" s="187"/>
      <c r="R11" s="69"/>
    </row>
    <row r="12" ht="15.75" customHeight="1">
      <c r="A12" s="69"/>
      <c r="B12" s="189"/>
      <c r="C12" s="189"/>
      <c r="D12" s="189"/>
      <c r="E12" s="189"/>
      <c r="F12" s="187"/>
      <c r="R12" s="69"/>
    </row>
    <row r="13" ht="15.75" customHeight="1">
      <c r="A13" s="69"/>
      <c r="B13" s="189"/>
      <c r="C13" s="189"/>
      <c r="D13" s="189"/>
      <c r="E13" s="189"/>
      <c r="F13" s="187"/>
      <c r="R13" s="69"/>
    </row>
    <row r="14" ht="15.75" customHeight="1">
      <c r="A14" s="69"/>
      <c r="B14" s="189"/>
      <c r="C14" s="189"/>
      <c r="D14" s="189"/>
      <c r="E14" s="189"/>
      <c r="F14" s="187"/>
      <c r="R14" s="69"/>
    </row>
    <row r="15" ht="15.75" customHeight="1">
      <c r="A15" s="69"/>
      <c r="B15" s="189"/>
      <c r="C15" s="189"/>
      <c r="D15" s="189"/>
      <c r="E15" s="189"/>
      <c r="F15" s="187"/>
      <c r="R15" s="69"/>
    </row>
    <row r="16" ht="15.75" customHeight="1">
      <c r="A16" s="69"/>
      <c r="B16" s="189"/>
      <c r="C16" s="189"/>
      <c r="D16" s="189"/>
      <c r="E16" s="189"/>
      <c r="F16" s="187"/>
      <c r="R16" s="69"/>
    </row>
    <row r="17" ht="15.75" customHeight="1">
      <c r="A17" s="69"/>
      <c r="B17" s="189"/>
      <c r="C17" s="189"/>
      <c r="D17" s="189"/>
      <c r="E17" s="189"/>
      <c r="F17" s="187"/>
      <c r="R17" s="69"/>
    </row>
    <row r="18" ht="15.75" customHeight="1">
      <c r="A18" s="69"/>
      <c r="B18" s="189"/>
      <c r="C18" s="189"/>
      <c r="D18" s="189"/>
      <c r="E18" s="189"/>
      <c r="F18" s="187"/>
      <c r="R18" s="69"/>
    </row>
    <row r="19" ht="15.75" customHeight="1">
      <c r="A19" s="69"/>
      <c r="B19" s="189"/>
      <c r="C19" s="189"/>
      <c r="D19" s="189"/>
      <c r="E19" s="189"/>
      <c r="F19" s="187"/>
      <c r="R19" s="69"/>
    </row>
    <row r="20" ht="15.75" customHeight="1">
      <c r="A20" s="69"/>
      <c r="B20" s="189"/>
      <c r="C20" s="189"/>
      <c r="D20" s="189"/>
      <c r="E20" s="189"/>
      <c r="F20" s="187"/>
      <c r="R20" s="69"/>
    </row>
    <row r="21" ht="15.75" customHeight="1">
      <c r="A21" s="69"/>
      <c r="B21" s="189"/>
      <c r="C21" s="189"/>
      <c r="D21" s="189"/>
      <c r="E21" s="189"/>
      <c r="F21" s="187"/>
      <c r="R21" s="69"/>
    </row>
    <row r="22" ht="15.75" customHeight="1">
      <c r="A22" s="69"/>
      <c r="B22" s="189"/>
      <c r="C22" s="189"/>
      <c r="D22" s="189"/>
      <c r="E22" s="189"/>
      <c r="F22" s="187"/>
      <c r="R22" s="69"/>
    </row>
    <row r="23" ht="15.75" customHeight="1">
      <c r="A23" s="69"/>
      <c r="B23" s="189"/>
      <c r="C23" s="189"/>
      <c r="D23" s="189"/>
      <c r="E23" s="189"/>
      <c r="F23" s="187"/>
      <c r="R23" s="69"/>
    </row>
    <row r="24" ht="15.75" customHeight="1">
      <c r="A24" s="69"/>
      <c r="B24" s="189"/>
      <c r="C24" s="189"/>
      <c r="D24" s="189"/>
      <c r="E24" s="189"/>
      <c r="F24" s="187"/>
      <c r="R24" s="69"/>
    </row>
    <row r="25" ht="15.75" customHeight="1">
      <c r="A25" s="69"/>
      <c r="B25" s="189"/>
      <c r="C25" s="189"/>
      <c r="D25" s="189"/>
      <c r="E25" s="189"/>
      <c r="F25" s="187"/>
      <c r="R25" s="69"/>
    </row>
    <row r="26" ht="15.75" customHeight="1">
      <c r="A26" s="69"/>
      <c r="B26" s="189"/>
      <c r="C26" s="189"/>
      <c r="D26" s="189"/>
      <c r="E26" s="189"/>
      <c r="F26" s="187"/>
      <c r="R26" s="69"/>
    </row>
    <row r="27" ht="15.75" customHeight="1">
      <c r="A27" s="69"/>
      <c r="B27" s="189"/>
      <c r="C27" s="189"/>
      <c r="D27" s="189"/>
      <c r="E27" s="189"/>
      <c r="F27" s="187"/>
      <c r="R27" s="69"/>
    </row>
    <row r="28" ht="15.75" customHeight="1">
      <c r="A28" s="69"/>
      <c r="B28" s="189"/>
      <c r="C28" s="189"/>
      <c r="D28" s="189"/>
      <c r="E28" s="189"/>
      <c r="F28" s="187"/>
      <c r="R28" s="69"/>
    </row>
    <row r="29" ht="15.75" customHeight="1">
      <c r="A29" s="69"/>
      <c r="B29" s="189"/>
      <c r="C29" s="189"/>
      <c r="D29" s="189"/>
      <c r="E29" s="189"/>
      <c r="F29" s="187"/>
      <c r="R29" s="69"/>
    </row>
    <row r="30" ht="15.75" customHeight="1">
      <c r="A30" s="69"/>
      <c r="B30" s="189"/>
      <c r="C30" s="189"/>
      <c r="D30" s="189"/>
      <c r="E30" s="189"/>
      <c r="F30" s="187"/>
      <c r="R30" s="69"/>
    </row>
    <row r="31" ht="15.75" customHeight="1">
      <c r="A31" s="69"/>
      <c r="B31" s="189"/>
      <c r="C31" s="189"/>
      <c r="D31" s="189"/>
      <c r="E31" s="189"/>
      <c r="F31" s="187"/>
      <c r="R31" s="69"/>
    </row>
    <row r="32" ht="15.75" customHeight="1">
      <c r="A32" s="69"/>
      <c r="B32" s="189"/>
      <c r="C32" s="189"/>
      <c r="D32" s="189"/>
      <c r="E32" s="189"/>
      <c r="F32" s="187"/>
      <c r="R32" s="69"/>
    </row>
    <row r="33" ht="15.75" customHeight="1">
      <c r="A33" s="69"/>
      <c r="B33" s="189"/>
      <c r="C33" s="189"/>
      <c r="D33" s="189"/>
      <c r="E33" s="189"/>
      <c r="F33" s="187"/>
      <c r="R33" s="69"/>
    </row>
    <row r="34" ht="15.75" customHeight="1">
      <c r="A34" s="69"/>
      <c r="B34" s="189"/>
      <c r="C34" s="189"/>
      <c r="D34" s="189"/>
      <c r="E34" s="189"/>
      <c r="F34" s="187"/>
      <c r="R34" s="69"/>
    </row>
    <row r="35" ht="15.75" customHeight="1">
      <c r="A35" s="69"/>
      <c r="B35" s="189"/>
      <c r="C35" s="189"/>
      <c r="D35" s="189"/>
      <c r="E35" s="189"/>
      <c r="F35" s="187"/>
      <c r="R35" s="69"/>
    </row>
    <row r="36" ht="15.75" customHeight="1">
      <c r="A36" s="69"/>
      <c r="B36" s="189"/>
      <c r="C36" s="189"/>
      <c r="D36" s="189"/>
      <c r="E36" s="189"/>
      <c r="F36" s="187"/>
      <c r="R36" s="69"/>
    </row>
    <row r="37" ht="15.75" customHeight="1">
      <c r="A37" s="69"/>
      <c r="B37" s="189"/>
      <c r="C37" s="189"/>
      <c r="D37" s="189"/>
      <c r="E37" s="189"/>
      <c r="F37" s="187"/>
      <c r="R37" s="69"/>
    </row>
    <row r="38" ht="15.75" customHeight="1">
      <c r="A38" s="69"/>
      <c r="B38" s="189"/>
      <c r="C38" s="189"/>
      <c r="D38" s="189"/>
      <c r="E38" s="189"/>
      <c r="F38" s="187"/>
      <c r="R38" s="69"/>
    </row>
    <row r="39" ht="15.75" customHeight="1">
      <c r="A39" s="69"/>
      <c r="B39" s="189"/>
      <c r="C39" s="189"/>
      <c r="D39" s="189"/>
      <c r="E39" s="189"/>
      <c r="F39" s="187"/>
      <c r="R39" s="69"/>
    </row>
    <row r="40" ht="15.75" customHeight="1">
      <c r="A40" s="69"/>
      <c r="B40" s="189"/>
      <c r="C40" s="189"/>
      <c r="D40" s="189"/>
      <c r="E40" s="189"/>
      <c r="F40" s="187"/>
      <c r="R40" s="69"/>
    </row>
    <row r="41" ht="15.75" customHeight="1">
      <c r="A41" s="69"/>
      <c r="B41" s="189"/>
      <c r="C41" s="189"/>
      <c r="D41" s="189"/>
      <c r="E41" s="189"/>
      <c r="F41" s="187"/>
      <c r="R41" s="69"/>
    </row>
    <row r="42" ht="15.75" customHeight="1">
      <c r="A42" s="69"/>
      <c r="B42" s="189"/>
      <c r="C42" s="189"/>
      <c r="D42" s="189"/>
      <c r="E42" s="189"/>
      <c r="F42" s="187"/>
      <c r="R42" s="69"/>
    </row>
    <row r="43" ht="15.75" customHeight="1">
      <c r="A43" s="69"/>
      <c r="B43" s="189"/>
      <c r="C43" s="189"/>
      <c r="D43" s="189"/>
      <c r="E43" s="189"/>
      <c r="F43" s="187"/>
      <c r="R43" s="69"/>
    </row>
    <row r="44" ht="15.75" customHeight="1">
      <c r="A44" s="69"/>
      <c r="B44" s="189"/>
      <c r="C44" s="189"/>
      <c r="D44" s="189"/>
      <c r="E44" s="189"/>
      <c r="F44" s="187"/>
      <c r="R44" s="69"/>
    </row>
    <row r="45" ht="15.75" customHeight="1">
      <c r="A45" s="69"/>
      <c r="B45" s="189"/>
      <c r="C45" s="189"/>
      <c r="D45" s="189"/>
      <c r="E45" s="189"/>
      <c r="F45" s="187"/>
      <c r="R45" s="69"/>
    </row>
    <row r="46" ht="15.75" customHeight="1">
      <c r="A46" s="69"/>
      <c r="B46" s="189"/>
      <c r="C46" s="189"/>
      <c r="D46" s="189"/>
      <c r="E46" s="189"/>
      <c r="F46" s="187"/>
      <c r="R46" s="69"/>
    </row>
    <row r="47" ht="15.75" customHeight="1">
      <c r="A47" s="69"/>
      <c r="B47" s="189"/>
      <c r="C47" s="189"/>
      <c r="D47" s="189"/>
      <c r="E47" s="189"/>
      <c r="F47" s="187"/>
      <c r="R47" s="69"/>
    </row>
    <row r="48" ht="15.75" customHeight="1">
      <c r="A48" s="69"/>
      <c r="B48" s="189"/>
      <c r="C48" s="189"/>
      <c r="D48" s="189"/>
      <c r="E48" s="189"/>
      <c r="F48" s="187"/>
      <c r="R48" s="69"/>
    </row>
    <row r="49" ht="15.75" customHeight="1">
      <c r="A49" s="69"/>
      <c r="B49" s="189"/>
      <c r="C49" s="189"/>
      <c r="D49" s="189"/>
      <c r="E49" s="189"/>
      <c r="F49" s="187"/>
      <c r="R49" s="69"/>
    </row>
    <row r="50" ht="15.75" customHeight="1">
      <c r="A50" s="69"/>
      <c r="B50" s="189"/>
      <c r="C50" s="189"/>
      <c r="D50" s="189"/>
      <c r="E50" s="189"/>
      <c r="F50" s="187"/>
      <c r="R50" s="69"/>
    </row>
    <row r="51" ht="15.75" customHeight="1">
      <c r="A51" s="69"/>
      <c r="B51" s="189"/>
      <c r="C51" s="189"/>
      <c r="D51" s="189"/>
      <c r="E51" s="189"/>
      <c r="F51" s="187"/>
      <c r="R51" s="69"/>
    </row>
    <row r="52" ht="15.75" customHeight="1">
      <c r="A52" s="69"/>
      <c r="B52" s="189"/>
      <c r="C52" s="189"/>
      <c r="D52" s="189"/>
      <c r="E52" s="189"/>
      <c r="F52" s="187"/>
      <c r="R52" s="69"/>
    </row>
    <row r="53" ht="15.75" customHeight="1">
      <c r="A53" s="69"/>
      <c r="B53" s="189"/>
      <c r="C53" s="189"/>
      <c r="D53" s="189"/>
      <c r="E53" s="189"/>
      <c r="F53" s="187"/>
      <c r="R53" s="69"/>
    </row>
    <row r="54" ht="15.75" customHeight="1">
      <c r="A54" s="69"/>
      <c r="B54" s="189"/>
      <c r="C54" s="189"/>
      <c r="D54" s="189"/>
      <c r="E54" s="189"/>
      <c r="F54" s="187"/>
      <c r="R54" s="69"/>
    </row>
    <row r="55" ht="15.75" customHeight="1">
      <c r="A55" s="69"/>
      <c r="B55" s="189"/>
      <c r="C55" s="189"/>
      <c r="D55" s="189"/>
      <c r="E55" s="189"/>
      <c r="F55" s="187"/>
      <c r="R55" s="69"/>
    </row>
    <row r="56" ht="15.75" customHeight="1">
      <c r="A56" s="69"/>
      <c r="B56" s="189"/>
      <c r="C56" s="189"/>
      <c r="D56" s="189"/>
      <c r="E56" s="189"/>
      <c r="F56" s="187"/>
      <c r="R56" s="69"/>
    </row>
    <row r="57" ht="15.75" customHeight="1">
      <c r="A57" s="69"/>
      <c r="B57" s="189"/>
      <c r="C57" s="189"/>
      <c r="D57" s="189"/>
      <c r="E57" s="189"/>
      <c r="F57" s="187"/>
      <c r="R57" s="69"/>
    </row>
    <row r="58" ht="15.75" customHeight="1">
      <c r="A58" s="69"/>
      <c r="B58" s="189"/>
      <c r="C58" s="189"/>
      <c r="D58" s="189"/>
      <c r="E58" s="189"/>
      <c r="F58" s="187"/>
      <c r="R58" s="69"/>
    </row>
    <row r="59" ht="15.75" customHeight="1">
      <c r="A59" s="69"/>
      <c r="B59" s="189"/>
      <c r="C59" s="189"/>
      <c r="D59" s="189"/>
      <c r="E59" s="189"/>
      <c r="F59" s="187"/>
      <c r="R59" s="69"/>
    </row>
    <row r="60" ht="15.75" customHeight="1">
      <c r="A60" s="69"/>
      <c r="B60" s="189"/>
      <c r="C60" s="189"/>
      <c r="D60" s="189"/>
      <c r="E60" s="189"/>
      <c r="F60" s="187"/>
      <c r="R60" s="69"/>
    </row>
    <row r="61" ht="15.75" customHeight="1">
      <c r="A61" s="69"/>
      <c r="B61" s="189"/>
      <c r="C61" s="189"/>
      <c r="D61" s="189"/>
      <c r="E61" s="189"/>
      <c r="F61" s="187"/>
      <c r="R61" s="69"/>
    </row>
    <row r="62" ht="15.75" customHeight="1">
      <c r="A62" s="69"/>
      <c r="B62" s="189"/>
      <c r="C62" s="189"/>
      <c r="D62" s="189"/>
      <c r="E62" s="189"/>
      <c r="F62" s="187"/>
      <c r="R62" s="69"/>
    </row>
    <row r="63" ht="15.75" customHeight="1">
      <c r="A63" s="69"/>
      <c r="B63" s="189"/>
      <c r="C63" s="189"/>
      <c r="D63" s="189"/>
      <c r="E63" s="189"/>
      <c r="F63" s="187"/>
      <c r="R63" s="69"/>
    </row>
    <row r="64" ht="15.75" customHeight="1">
      <c r="A64" s="69"/>
      <c r="B64" s="189"/>
      <c r="C64" s="189"/>
      <c r="D64" s="189"/>
      <c r="E64" s="189"/>
      <c r="F64" s="187"/>
      <c r="R64" s="69"/>
    </row>
    <row r="65" ht="15.75" customHeight="1">
      <c r="A65" s="69"/>
      <c r="B65" s="189"/>
      <c r="C65" s="189"/>
      <c r="D65" s="189"/>
      <c r="E65" s="189"/>
      <c r="F65" s="187"/>
      <c r="R65" s="69"/>
    </row>
    <row r="66" ht="15.75" customHeight="1">
      <c r="A66" s="69"/>
      <c r="B66" s="189"/>
      <c r="C66" s="189"/>
      <c r="D66" s="189"/>
      <c r="E66" s="189"/>
      <c r="F66" s="187"/>
      <c r="R66" s="69"/>
    </row>
    <row r="67" ht="15.75" customHeight="1">
      <c r="A67" s="69"/>
      <c r="B67" s="189"/>
      <c r="C67" s="189"/>
      <c r="D67" s="189"/>
      <c r="E67" s="189"/>
      <c r="F67" s="187"/>
      <c r="R67" s="69"/>
    </row>
    <row r="68" ht="15.75" customHeight="1">
      <c r="A68" s="69"/>
      <c r="B68" s="189"/>
      <c r="C68" s="189"/>
      <c r="D68" s="189"/>
      <c r="E68" s="189"/>
      <c r="F68" s="187"/>
      <c r="R68" s="69"/>
    </row>
    <row r="69" ht="15.75" customHeight="1">
      <c r="A69" s="69"/>
      <c r="B69" s="189"/>
      <c r="C69" s="189"/>
      <c r="D69" s="189"/>
      <c r="E69" s="189"/>
      <c r="F69" s="187"/>
      <c r="R69" s="69"/>
    </row>
    <row r="70" ht="15.75" customHeight="1">
      <c r="A70" s="69"/>
      <c r="B70" s="189"/>
      <c r="C70" s="189"/>
      <c r="D70" s="189"/>
      <c r="E70" s="189"/>
      <c r="F70" s="187"/>
      <c r="R70" s="69"/>
    </row>
    <row r="71" ht="15.75" customHeight="1">
      <c r="A71" s="69"/>
      <c r="B71" s="189"/>
      <c r="C71" s="189"/>
      <c r="D71" s="189"/>
      <c r="E71" s="189"/>
      <c r="F71" s="187"/>
      <c r="R71" s="69"/>
    </row>
    <row r="72" ht="15.75" customHeight="1">
      <c r="A72" s="69"/>
      <c r="B72" s="189"/>
      <c r="C72" s="189"/>
      <c r="D72" s="189"/>
      <c r="E72" s="189"/>
      <c r="F72" s="187"/>
      <c r="R72" s="69"/>
    </row>
    <row r="73" ht="15.75" customHeight="1">
      <c r="A73" s="69"/>
      <c r="B73" s="189"/>
      <c r="C73" s="189"/>
      <c r="D73" s="189"/>
      <c r="E73" s="189"/>
      <c r="F73" s="187"/>
      <c r="R73" s="69"/>
    </row>
    <row r="74" ht="15.75" customHeight="1">
      <c r="A74" s="69"/>
      <c r="B74" s="189"/>
      <c r="C74" s="189"/>
      <c r="D74" s="189"/>
      <c r="E74" s="189"/>
      <c r="F74" s="187"/>
      <c r="R74" s="69"/>
    </row>
    <row r="75" ht="15.75" customHeight="1">
      <c r="A75" s="69"/>
      <c r="B75" s="189"/>
      <c r="C75" s="189"/>
      <c r="D75" s="189"/>
      <c r="E75" s="189"/>
      <c r="F75" s="187"/>
      <c r="R75" s="69"/>
    </row>
    <row r="76" ht="15.75" customHeight="1">
      <c r="A76" s="69"/>
      <c r="B76" s="189"/>
      <c r="C76" s="189"/>
      <c r="D76" s="189"/>
      <c r="E76" s="189"/>
      <c r="F76" s="187"/>
      <c r="R76" s="69"/>
    </row>
    <row r="77" ht="15.75" customHeight="1">
      <c r="A77" s="69"/>
      <c r="B77" s="189"/>
      <c r="C77" s="189"/>
      <c r="D77" s="189"/>
      <c r="E77" s="189"/>
      <c r="F77" s="187"/>
      <c r="R77" s="69"/>
    </row>
    <row r="78" ht="15.75" customHeight="1">
      <c r="A78" s="69"/>
      <c r="B78" s="189"/>
      <c r="C78" s="189"/>
      <c r="D78" s="189"/>
      <c r="E78" s="189"/>
      <c r="F78" s="187"/>
      <c r="R78" s="69"/>
    </row>
    <row r="79" ht="15.75" customHeight="1">
      <c r="A79" s="69"/>
      <c r="B79" s="189"/>
      <c r="C79" s="189"/>
      <c r="D79" s="189"/>
      <c r="E79" s="189"/>
      <c r="F79" s="187"/>
      <c r="R79" s="69"/>
    </row>
    <row r="80" ht="15.75" customHeight="1">
      <c r="A80" s="69"/>
      <c r="B80" s="189"/>
      <c r="C80" s="189"/>
      <c r="D80" s="189"/>
      <c r="E80" s="189"/>
      <c r="F80" s="187"/>
      <c r="R80" s="69"/>
    </row>
    <row r="81" ht="15.75" customHeight="1">
      <c r="A81" s="69"/>
      <c r="B81" s="189"/>
      <c r="C81" s="189"/>
      <c r="D81" s="189"/>
      <c r="E81" s="189"/>
      <c r="F81" s="187"/>
      <c r="R81" s="69"/>
    </row>
    <row r="82" ht="15.75" customHeight="1">
      <c r="A82" s="69"/>
      <c r="B82" s="189"/>
      <c r="C82" s="189"/>
      <c r="D82" s="189"/>
      <c r="E82" s="189"/>
      <c r="F82" s="187"/>
      <c r="R82" s="69"/>
    </row>
    <row r="83" ht="15.75" customHeight="1">
      <c r="A83" s="69"/>
      <c r="B83" s="189"/>
      <c r="C83" s="189"/>
      <c r="D83" s="189"/>
      <c r="E83" s="189"/>
      <c r="F83" s="187"/>
      <c r="R83" s="69"/>
    </row>
    <row r="84" ht="15.75" customHeight="1">
      <c r="A84" s="69"/>
      <c r="B84" s="189"/>
      <c r="C84" s="189"/>
      <c r="D84" s="189"/>
      <c r="E84" s="189"/>
      <c r="F84" s="187"/>
      <c r="R84" s="69"/>
    </row>
    <row r="85" ht="15.75" customHeight="1">
      <c r="A85" s="69"/>
      <c r="B85" s="189"/>
      <c r="C85" s="189"/>
      <c r="D85" s="189"/>
      <c r="E85" s="189"/>
      <c r="F85" s="187"/>
      <c r="R85" s="69"/>
    </row>
    <row r="86" ht="15.75" customHeight="1">
      <c r="A86" s="69"/>
      <c r="B86" s="189"/>
      <c r="C86" s="189"/>
      <c r="D86" s="189"/>
      <c r="E86" s="189"/>
      <c r="F86" s="187"/>
      <c r="R86" s="69"/>
    </row>
    <row r="87" ht="15.75" customHeight="1">
      <c r="A87" s="69"/>
      <c r="B87" s="189"/>
      <c r="C87" s="189"/>
      <c r="D87" s="189"/>
      <c r="E87" s="189"/>
      <c r="F87" s="187"/>
      <c r="R87" s="69"/>
    </row>
    <row r="88" ht="15.75" customHeight="1">
      <c r="A88" s="69"/>
      <c r="B88" s="189"/>
      <c r="C88" s="189"/>
      <c r="D88" s="189"/>
      <c r="E88" s="189"/>
      <c r="F88" s="187"/>
      <c r="R88" s="69"/>
    </row>
    <row r="89" ht="15.75" customHeight="1">
      <c r="A89" s="69"/>
      <c r="B89" s="189"/>
      <c r="C89" s="189"/>
      <c r="D89" s="189"/>
      <c r="E89" s="189"/>
      <c r="F89" s="187"/>
      <c r="R89" s="69"/>
    </row>
    <row r="90" ht="15.75" customHeight="1">
      <c r="A90" s="69"/>
      <c r="B90" s="189"/>
      <c r="C90" s="189"/>
      <c r="D90" s="189"/>
      <c r="E90" s="189"/>
      <c r="F90" s="187"/>
      <c r="R90" s="69"/>
    </row>
    <row r="91" ht="15.75" customHeight="1">
      <c r="A91" s="69"/>
      <c r="B91" s="189"/>
      <c r="C91" s="189"/>
      <c r="D91" s="189"/>
      <c r="E91" s="189"/>
      <c r="F91" s="187"/>
      <c r="R91" s="69"/>
    </row>
    <row r="92" ht="15.75" customHeight="1">
      <c r="A92" s="69"/>
      <c r="B92" s="189"/>
      <c r="C92" s="189"/>
      <c r="D92" s="189"/>
      <c r="E92" s="189"/>
      <c r="F92" s="187"/>
      <c r="R92" s="69"/>
    </row>
    <row r="93" ht="15.75" customHeight="1">
      <c r="A93" s="69"/>
      <c r="B93" s="189"/>
      <c r="C93" s="189"/>
      <c r="D93" s="189"/>
      <c r="E93" s="189"/>
      <c r="F93" s="187"/>
      <c r="R93" s="69"/>
    </row>
    <row r="94" ht="15.75" customHeight="1">
      <c r="A94" s="69"/>
      <c r="B94" s="189"/>
      <c r="C94" s="189"/>
      <c r="D94" s="189"/>
      <c r="E94" s="189"/>
      <c r="F94" s="187"/>
      <c r="R94" s="69"/>
    </row>
    <row r="95" ht="15.75" customHeight="1">
      <c r="A95" s="69"/>
      <c r="B95" s="189"/>
      <c r="C95" s="189"/>
      <c r="D95" s="189"/>
      <c r="E95" s="189"/>
      <c r="F95" s="187"/>
      <c r="R95" s="69"/>
    </row>
    <row r="96" ht="15.75" customHeight="1">
      <c r="A96" s="69"/>
      <c r="B96" s="189"/>
      <c r="C96" s="189"/>
      <c r="D96" s="189"/>
      <c r="E96" s="189"/>
      <c r="F96" s="187"/>
      <c r="R96" s="69"/>
    </row>
    <row r="97" ht="15.75" customHeight="1">
      <c r="A97" s="69"/>
      <c r="B97" s="189"/>
      <c r="C97" s="189"/>
      <c r="D97" s="189"/>
      <c r="E97" s="189"/>
      <c r="F97" s="187"/>
      <c r="R97" s="69"/>
    </row>
    <row r="98" ht="15.75" customHeight="1">
      <c r="A98" s="69"/>
      <c r="B98" s="189"/>
      <c r="C98" s="189"/>
      <c r="D98" s="189"/>
      <c r="E98" s="189"/>
      <c r="F98" s="187"/>
      <c r="R98" s="69"/>
    </row>
    <row r="99" ht="15.75" customHeight="1">
      <c r="A99" s="69"/>
      <c r="B99" s="189"/>
      <c r="C99" s="189"/>
      <c r="D99" s="189"/>
      <c r="E99" s="189"/>
      <c r="F99" s="187"/>
      <c r="R99" s="69"/>
    </row>
    <row r="100" ht="15.75" customHeight="1">
      <c r="A100" s="69"/>
      <c r="B100" s="189"/>
      <c r="C100" s="189"/>
      <c r="D100" s="189"/>
      <c r="E100" s="189"/>
      <c r="F100" s="187"/>
      <c r="R100" s="69"/>
    </row>
    <row r="101" ht="15.75" customHeight="1">
      <c r="A101" s="69"/>
      <c r="B101" s="189"/>
      <c r="C101" s="189"/>
      <c r="D101" s="189"/>
      <c r="E101" s="189"/>
      <c r="F101" s="187"/>
      <c r="R101" s="69"/>
    </row>
    <row r="102" ht="15.75" customHeight="1">
      <c r="A102" s="69"/>
      <c r="B102" s="189"/>
      <c r="C102" s="189"/>
      <c r="D102" s="189"/>
      <c r="E102" s="189"/>
      <c r="F102" s="187"/>
      <c r="R102" s="69"/>
    </row>
    <row r="103" ht="15.75" customHeight="1">
      <c r="A103" s="69"/>
      <c r="B103" s="189"/>
      <c r="C103" s="189"/>
      <c r="D103" s="189"/>
      <c r="E103" s="189"/>
      <c r="F103" s="187"/>
      <c r="R103" s="69"/>
    </row>
    <row r="104" ht="15.75" customHeight="1">
      <c r="A104" s="69"/>
      <c r="B104" s="189"/>
      <c r="C104" s="189"/>
      <c r="D104" s="189"/>
      <c r="E104" s="189"/>
      <c r="F104" s="187"/>
      <c r="R104" s="69"/>
    </row>
    <row r="105" ht="15.75" customHeight="1">
      <c r="A105" s="69"/>
      <c r="B105" s="189"/>
      <c r="C105" s="189"/>
      <c r="D105" s="189"/>
      <c r="E105" s="189"/>
      <c r="F105" s="187"/>
      <c r="R105" s="69"/>
    </row>
    <row r="106" ht="15.75" customHeight="1">
      <c r="A106" s="69"/>
      <c r="B106" s="189"/>
      <c r="C106" s="189"/>
      <c r="D106" s="189"/>
      <c r="E106" s="189"/>
      <c r="F106" s="187"/>
      <c r="R106" s="69"/>
    </row>
    <row r="107" ht="15.75" customHeight="1">
      <c r="A107" s="69"/>
      <c r="B107" s="189"/>
      <c r="C107" s="189"/>
      <c r="D107" s="189"/>
      <c r="E107" s="189"/>
      <c r="F107" s="187"/>
      <c r="R107" s="69"/>
    </row>
    <row r="108" ht="15.75" customHeight="1">
      <c r="A108" s="69"/>
      <c r="B108" s="189"/>
      <c r="C108" s="189"/>
      <c r="D108" s="189"/>
      <c r="E108" s="189"/>
      <c r="F108" s="187"/>
      <c r="R108" s="69"/>
    </row>
    <row r="109" ht="15.75" customHeight="1">
      <c r="A109" s="69"/>
      <c r="B109" s="189"/>
      <c r="C109" s="189"/>
      <c r="D109" s="189"/>
      <c r="E109" s="189"/>
      <c r="F109" s="187"/>
      <c r="R109" s="69"/>
    </row>
    <row r="110" ht="15.75" customHeight="1">
      <c r="A110" s="69"/>
      <c r="B110" s="189"/>
      <c r="C110" s="189"/>
      <c r="D110" s="189"/>
      <c r="E110" s="189"/>
      <c r="F110" s="187"/>
      <c r="R110" s="69"/>
    </row>
    <row r="111" ht="15.75" customHeight="1">
      <c r="A111" s="69"/>
      <c r="B111" s="189"/>
      <c r="C111" s="189"/>
      <c r="D111" s="189"/>
      <c r="E111" s="189"/>
      <c r="F111" s="187"/>
      <c r="R111" s="69"/>
    </row>
    <row r="112" ht="15.75" customHeight="1">
      <c r="A112" s="69"/>
      <c r="B112" s="189"/>
      <c r="C112" s="189"/>
      <c r="D112" s="189"/>
      <c r="E112" s="189"/>
      <c r="F112" s="187"/>
      <c r="R112" s="69"/>
    </row>
    <row r="113" ht="15.75" customHeight="1">
      <c r="A113" s="69"/>
      <c r="B113" s="189"/>
      <c r="C113" s="189"/>
      <c r="D113" s="189"/>
      <c r="E113" s="189"/>
      <c r="F113" s="187"/>
      <c r="R113" s="69"/>
    </row>
    <row r="114" ht="15.75" customHeight="1">
      <c r="A114" s="69"/>
      <c r="B114" s="189"/>
      <c r="C114" s="189"/>
      <c r="D114" s="189"/>
      <c r="E114" s="189"/>
      <c r="F114" s="187"/>
      <c r="R114" s="69"/>
    </row>
    <row r="115" ht="15.75" customHeight="1">
      <c r="A115" s="69"/>
      <c r="B115" s="189"/>
      <c r="C115" s="189"/>
      <c r="D115" s="189"/>
      <c r="E115" s="189"/>
      <c r="F115" s="187"/>
      <c r="R115" s="69"/>
    </row>
    <row r="116" ht="15.75" customHeight="1">
      <c r="A116" s="69"/>
      <c r="B116" s="189"/>
      <c r="C116" s="189"/>
      <c r="D116" s="189"/>
      <c r="E116" s="189"/>
      <c r="F116" s="187"/>
      <c r="R116" s="69"/>
    </row>
    <row r="117" ht="15.75" customHeight="1">
      <c r="A117" s="69"/>
      <c r="B117" s="189"/>
      <c r="C117" s="189"/>
      <c r="D117" s="189"/>
      <c r="E117" s="189"/>
      <c r="F117" s="187"/>
      <c r="R117" s="69"/>
    </row>
    <row r="118" ht="15.75" customHeight="1">
      <c r="A118" s="69"/>
      <c r="B118" s="189"/>
      <c r="C118" s="189"/>
      <c r="D118" s="189"/>
      <c r="E118" s="189"/>
      <c r="F118" s="187"/>
      <c r="R118" s="69"/>
    </row>
    <row r="119" ht="15.75" customHeight="1">
      <c r="A119" s="69"/>
      <c r="B119" s="189"/>
      <c r="C119" s="189"/>
      <c r="D119" s="189"/>
      <c r="E119" s="189"/>
      <c r="F119" s="187"/>
      <c r="R119" s="69"/>
    </row>
    <row r="120" ht="15.75" customHeight="1">
      <c r="A120" s="69"/>
      <c r="B120" s="189"/>
      <c r="C120" s="189"/>
      <c r="D120" s="189"/>
      <c r="E120" s="189"/>
      <c r="F120" s="187"/>
      <c r="R120" s="69"/>
    </row>
    <row r="121" ht="15.75" customHeight="1">
      <c r="A121" s="69"/>
      <c r="B121" s="189"/>
      <c r="C121" s="189"/>
      <c r="D121" s="189"/>
      <c r="E121" s="189"/>
      <c r="F121" s="187"/>
      <c r="R121" s="69"/>
    </row>
    <row r="122" ht="15.75" customHeight="1">
      <c r="A122" s="69"/>
      <c r="B122" s="189"/>
      <c r="C122" s="189"/>
      <c r="D122" s="189"/>
      <c r="E122" s="189"/>
      <c r="F122" s="187"/>
      <c r="R122" s="69"/>
    </row>
    <row r="123" ht="15.75" customHeight="1">
      <c r="A123" s="69"/>
      <c r="B123" s="189"/>
      <c r="C123" s="189"/>
      <c r="D123" s="189"/>
      <c r="E123" s="189"/>
      <c r="F123" s="187"/>
      <c r="R123" s="69"/>
    </row>
    <row r="124" ht="15.75" customHeight="1">
      <c r="A124" s="69"/>
      <c r="B124" s="189"/>
      <c r="C124" s="189"/>
      <c r="D124" s="189"/>
      <c r="E124" s="189"/>
      <c r="F124" s="187"/>
      <c r="R124" s="69"/>
    </row>
    <row r="125" ht="15.75" customHeight="1">
      <c r="A125" s="69"/>
      <c r="B125" s="189"/>
      <c r="C125" s="189"/>
      <c r="D125" s="189"/>
      <c r="E125" s="189"/>
      <c r="F125" s="187"/>
      <c r="R125" s="69"/>
    </row>
    <row r="126" ht="15.75" customHeight="1">
      <c r="A126" s="69"/>
      <c r="B126" s="189"/>
      <c r="C126" s="189"/>
      <c r="D126" s="189"/>
      <c r="E126" s="189"/>
      <c r="F126" s="187"/>
      <c r="R126" s="69"/>
    </row>
    <row r="127" ht="15.75" customHeight="1">
      <c r="A127" s="69"/>
      <c r="B127" s="189"/>
      <c r="C127" s="189"/>
      <c r="D127" s="189"/>
      <c r="E127" s="189"/>
      <c r="F127" s="187"/>
      <c r="R127" s="69"/>
    </row>
    <row r="128" ht="15.75" customHeight="1">
      <c r="A128" s="69"/>
      <c r="B128" s="189"/>
      <c r="C128" s="189"/>
      <c r="D128" s="189"/>
      <c r="E128" s="189"/>
      <c r="F128" s="187"/>
      <c r="R128" s="69"/>
    </row>
    <row r="129" ht="15.75" customHeight="1">
      <c r="A129" s="69"/>
      <c r="B129" s="189"/>
      <c r="C129" s="189"/>
      <c r="D129" s="189"/>
      <c r="E129" s="189"/>
      <c r="F129" s="187"/>
      <c r="R129" s="69"/>
    </row>
    <row r="130" ht="15.75" customHeight="1">
      <c r="A130" s="69"/>
      <c r="B130" s="189"/>
      <c r="C130" s="189"/>
      <c r="D130" s="189"/>
      <c r="E130" s="189"/>
      <c r="F130" s="187"/>
      <c r="R130" s="69"/>
    </row>
    <row r="131" ht="15.75" customHeight="1">
      <c r="A131" s="69"/>
      <c r="B131" s="189"/>
      <c r="C131" s="189"/>
      <c r="D131" s="189"/>
      <c r="E131" s="189"/>
      <c r="F131" s="187"/>
      <c r="R131" s="69"/>
    </row>
    <row r="132" ht="15.75" customHeight="1">
      <c r="A132" s="69"/>
      <c r="B132" s="189"/>
      <c r="C132" s="189"/>
      <c r="D132" s="189"/>
      <c r="E132" s="189"/>
      <c r="F132" s="187"/>
      <c r="R132" s="69"/>
    </row>
    <row r="133" ht="15.75" customHeight="1">
      <c r="A133" s="69"/>
      <c r="B133" s="189"/>
      <c r="C133" s="189"/>
      <c r="D133" s="189"/>
      <c r="E133" s="189"/>
      <c r="F133" s="187"/>
      <c r="R133" s="69"/>
    </row>
    <row r="134" ht="15.75" customHeight="1">
      <c r="F134" s="187"/>
      <c r="R134" s="69"/>
    </row>
    <row r="135" ht="15.75" customHeight="1">
      <c r="F135" s="187"/>
      <c r="R135" s="69"/>
    </row>
    <row r="136" ht="15.75" customHeight="1">
      <c r="F136" s="187"/>
      <c r="R136" s="69"/>
    </row>
    <row r="137" ht="15.75" customHeight="1">
      <c r="F137" s="187"/>
      <c r="R137" s="69"/>
    </row>
    <row r="138" ht="15.75" customHeight="1">
      <c r="F138" s="187"/>
      <c r="R138" s="69"/>
    </row>
    <row r="139" ht="15.75" customHeight="1">
      <c r="F139" s="187"/>
      <c r="R139" s="69"/>
    </row>
    <row r="140" ht="15.75" customHeight="1">
      <c r="F140" s="187"/>
      <c r="R140" s="69"/>
    </row>
    <row r="141" ht="15.75" customHeight="1">
      <c r="F141" s="187"/>
      <c r="R141" s="69"/>
    </row>
    <row r="142" ht="15.75" customHeight="1">
      <c r="F142" s="187"/>
      <c r="R142" s="69"/>
    </row>
    <row r="143" ht="15.75" customHeight="1">
      <c r="F143" s="187"/>
      <c r="R143" s="69"/>
    </row>
    <row r="144" ht="15.75" customHeight="1">
      <c r="F144" s="187"/>
      <c r="R144" s="69"/>
    </row>
    <row r="145" ht="15.75" customHeight="1">
      <c r="F145" s="187"/>
      <c r="R145" s="69"/>
    </row>
    <row r="146" ht="15.75" customHeight="1">
      <c r="F146" s="187"/>
      <c r="R146" s="69"/>
    </row>
    <row r="147" ht="15.75" customHeight="1">
      <c r="F147" s="187"/>
      <c r="R147" s="69"/>
    </row>
    <row r="148" ht="15.75" customHeight="1">
      <c r="F148" s="187"/>
      <c r="R148" s="69"/>
    </row>
    <row r="149" ht="15.75" customHeight="1">
      <c r="F149" s="187"/>
      <c r="R149" s="69"/>
    </row>
    <row r="150" ht="15.75" customHeight="1">
      <c r="F150" s="187"/>
      <c r="R150" s="69"/>
    </row>
    <row r="151" ht="15.75" customHeight="1">
      <c r="F151" s="187"/>
      <c r="R151" s="69"/>
    </row>
    <row r="152" ht="15.75" customHeight="1">
      <c r="F152" s="187"/>
      <c r="R152" s="69"/>
    </row>
    <row r="153" ht="15.75" customHeight="1">
      <c r="F153" s="187"/>
      <c r="R153" s="69"/>
    </row>
    <row r="154" ht="15.75" customHeight="1">
      <c r="F154" s="187"/>
      <c r="R154" s="69"/>
    </row>
    <row r="155" ht="15.75" customHeight="1">
      <c r="F155" s="187"/>
      <c r="R155" s="69"/>
    </row>
    <row r="156" ht="15.75" customHeight="1">
      <c r="F156" s="187"/>
      <c r="R156" s="69"/>
    </row>
    <row r="157" ht="15.75" customHeight="1">
      <c r="F157" s="187"/>
      <c r="R157" s="69"/>
    </row>
    <row r="158" ht="15.75" customHeight="1">
      <c r="F158" s="187"/>
      <c r="R158" s="69"/>
    </row>
    <row r="159" ht="15.75" customHeight="1">
      <c r="F159" s="187"/>
      <c r="R159" s="69"/>
    </row>
    <row r="160" ht="15.75" customHeight="1">
      <c r="F160" s="187"/>
      <c r="R160" s="69"/>
    </row>
    <row r="161" ht="15.75" customHeight="1">
      <c r="F161" s="187"/>
      <c r="R161" s="69"/>
    </row>
    <row r="162" ht="15.75" customHeight="1">
      <c r="F162" s="187"/>
      <c r="R162" s="69"/>
    </row>
    <row r="163" ht="15.75" customHeight="1">
      <c r="F163" s="187"/>
      <c r="R163" s="69"/>
    </row>
    <row r="164" ht="15.75" customHeight="1">
      <c r="F164" s="187"/>
      <c r="R164" s="69"/>
    </row>
    <row r="165" ht="15.75" customHeight="1">
      <c r="F165" s="187"/>
      <c r="R165" s="69"/>
    </row>
    <row r="166" ht="15.75" customHeight="1">
      <c r="F166" s="187"/>
      <c r="R166" s="69"/>
    </row>
    <row r="167" ht="15.75" customHeight="1">
      <c r="F167" s="187"/>
      <c r="R167" s="69"/>
    </row>
    <row r="168" ht="15.75" customHeight="1">
      <c r="F168" s="187"/>
      <c r="R168" s="69"/>
    </row>
    <row r="169" ht="15.75" customHeight="1">
      <c r="F169" s="187"/>
      <c r="R169" s="69"/>
    </row>
    <row r="170" ht="15.75" customHeight="1">
      <c r="F170" s="187"/>
      <c r="R170" s="69"/>
    </row>
    <row r="171" ht="15.75" customHeight="1">
      <c r="F171" s="187"/>
      <c r="R171" s="69"/>
    </row>
    <row r="172" ht="15.75" customHeight="1">
      <c r="F172" s="187"/>
      <c r="R172" s="69"/>
    </row>
    <row r="173" ht="15.75" customHeight="1">
      <c r="F173" s="187"/>
      <c r="R173" s="69"/>
    </row>
    <row r="174" ht="15.75" customHeight="1">
      <c r="F174" s="187"/>
      <c r="R174" s="69"/>
    </row>
    <row r="175" ht="15.75" customHeight="1">
      <c r="F175" s="187"/>
      <c r="R175" s="69"/>
    </row>
    <row r="176" ht="15.75" customHeight="1">
      <c r="F176" s="187"/>
      <c r="R176" s="69"/>
    </row>
    <row r="177" ht="15.75" customHeight="1">
      <c r="F177" s="187"/>
      <c r="R177" s="69"/>
    </row>
    <row r="178" ht="15.75" customHeight="1">
      <c r="F178" s="187"/>
      <c r="R178" s="69"/>
    </row>
    <row r="179" ht="15.75" customHeight="1">
      <c r="F179" s="187"/>
      <c r="R179" s="69"/>
    </row>
    <row r="180" ht="15.75" customHeight="1">
      <c r="F180" s="187"/>
      <c r="R180" s="69"/>
    </row>
    <row r="181" ht="15.75" customHeight="1">
      <c r="F181" s="187"/>
      <c r="R181" s="69"/>
    </row>
    <row r="182" ht="15.75" customHeight="1">
      <c r="F182" s="187"/>
      <c r="R182" s="69"/>
    </row>
    <row r="183" ht="15.75" customHeight="1">
      <c r="F183" s="187"/>
      <c r="R183" s="69"/>
    </row>
    <row r="184" ht="15.75" customHeight="1">
      <c r="F184" s="187"/>
      <c r="R184" s="69"/>
    </row>
    <row r="185" ht="15.75" customHeight="1">
      <c r="F185" s="187"/>
      <c r="R185" s="69"/>
    </row>
    <row r="186" ht="15.75" customHeight="1">
      <c r="F186" s="187"/>
      <c r="R186" s="69"/>
    </row>
    <row r="187" ht="15.75" customHeight="1">
      <c r="F187" s="187"/>
      <c r="R187" s="69"/>
    </row>
    <row r="188" ht="15.75" customHeight="1">
      <c r="F188" s="187"/>
      <c r="R188" s="69"/>
    </row>
    <row r="189" ht="15.75" customHeight="1">
      <c r="F189" s="187"/>
      <c r="R189" s="69"/>
    </row>
    <row r="190" ht="15.75" customHeight="1">
      <c r="F190" s="187"/>
      <c r="R190" s="69"/>
    </row>
    <row r="191" ht="15.75" customHeight="1">
      <c r="F191" s="187"/>
      <c r="R191" s="69"/>
    </row>
    <row r="192" ht="15.75" customHeight="1">
      <c r="F192" s="187"/>
      <c r="R192" s="69"/>
    </row>
    <row r="193" ht="15.75" customHeight="1">
      <c r="F193" s="187"/>
      <c r="R193" s="69"/>
    </row>
    <row r="194" ht="15.75" customHeight="1">
      <c r="F194" s="187"/>
      <c r="R194" s="69"/>
    </row>
    <row r="195" ht="15.75" customHeight="1">
      <c r="F195" s="187"/>
      <c r="R195" s="69"/>
    </row>
    <row r="196" ht="15.75" customHeight="1">
      <c r="F196" s="187"/>
      <c r="R196" s="69"/>
    </row>
    <row r="197" ht="15.75" customHeight="1">
      <c r="F197" s="187"/>
      <c r="R197" s="69"/>
    </row>
    <row r="198" ht="15.75" customHeight="1">
      <c r="F198" s="187"/>
      <c r="R198" s="69"/>
    </row>
    <row r="199" ht="15.75" customHeight="1">
      <c r="F199" s="187"/>
      <c r="R199" s="69"/>
    </row>
    <row r="200" ht="15.75" customHeight="1">
      <c r="F200" s="187"/>
      <c r="R200" s="69"/>
    </row>
    <row r="201" ht="15.75" customHeight="1">
      <c r="F201" s="187"/>
      <c r="R201" s="69"/>
    </row>
    <row r="202" ht="15.75" customHeight="1">
      <c r="F202" s="187"/>
      <c r="R202" s="69"/>
    </row>
    <row r="203" ht="15.75" customHeight="1">
      <c r="F203" s="187"/>
      <c r="R203" s="69"/>
    </row>
    <row r="204" ht="15.75" customHeight="1">
      <c r="F204" s="187"/>
      <c r="R204" s="69"/>
    </row>
    <row r="205" ht="15.75" customHeight="1">
      <c r="F205" s="187"/>
      <c r="R205" s="69"/>
    </row>
    <row r="206" ht="15.75" customHeight="1">
      <c r="F206" s="187"/>
      <c r="R206" s="69"/>
    </row>
    <row r="207" ht="15.75" customHeight="1">
      <c r="F207" s="187"/>
      <c r="R207" s="69"/>
    </row>
    <row r="208" ht="15.75" customHeight="1">
      <c r="F208" s="187"/>
      <c r="R208" s="69"/>
    </row>
    <row r="209" ht="15.75" customHeight="1">
      <c r="F209" s="187"/>
      <c r="R209" s="69"/>
    </row>
    <row r="210" ht="15.75" customHeight="1">
      <c r="F210" s="187"/>
      <c r="R210" s="69"/>
    </row>
    <row r="211" ht="15.75" customHeight="1">
      <c r="F211" s="187"/>
      <c r="R211" s="69"/>
    </row>
    <row r="212" ht="15.75" customHeight="1">
      <c r="F212" s="187"/>
      <c r="R212" s="69"/>
    </row>
    <row r="213" ht="15.75" customHeight="1">
      <c r="F213" s="187"/>
      <c r="R213" s="69"/>
    </row>
    <row r="214" ht="15.75" customHeight="1">
      <c r="F214" s="187"/>
      <c r="R214" s="69"/>
    </row>
    <row r="215" ht="15.75" customHeight="1">
      <c r="F215" s="187"/>
      <c r="R215" s="69"/>
    </row>
    <row r="216" ht="15.75" customHeight="1">
      <c r="F216" s="187"/>
      <c r="R216" s="69"/>
    </row>
    <row r="217" ht="15.75" customHeight="1">
      <c r="F217" s="187"/>
      <c r="R217" s="69"/>
    </row>
    <row r="218" ht="15.75" customHeight="1">
      <c r="F218" s="187"/>
      <c r="R218" s="69"/>
    </row>
    <row r="219" ht="15.75" customHeight="1">
      <c r="F219" s="187"/>
      <c r="R219" s="69"/>
    </row>
    <row r="220" ht="15.75" customHeight="1">
      <c r="F220" s="187"/>
      <c r="R220" s="69"/>
    </row>
    <row r="221" ht="15.75" customHeight="1">
      <c r="F221" s="187"/>
      <c r="R221" s="69"/>
    </row>
    <row r="222" ht="15.75" customHeight="1">
      <c r="F222" s="187"/>
      <c r="R222" s="69"/>
    </row>
    <row r="223" ht="15.75" customHeight="1">
      <c r="F223" s="187"/>
      <c r="R223" s="69"/>
    </row>
    <row r="224" ht="15.75" customHeight="1">
      <c r="F224" s="187"/>
      <c r="R224" s="69"/>
    </row>
    <row r="225" ht="15.75" customHeight="1">
      <c r="F225" s="187"/>
      <c r="R225" s="69"/>
    </row>
    <row r="226" ht="15.75" customHeight="1">
      <c r="F226" s="187"/>
      <c r="R226" s="69"/>
    </row>
    <row r="227" ht="15.75" customHeight="1">
      <c r="F227" s="187"/>
      <c r="R227" s="69"/>
    </row>
    <row r="228" ht="15.75" customHeight="1">
      <c r="F228" s="187"/>
      <c r="R228" s="69"/>
    </row>
    <row r="229" ht="15.75" customHeight="1">
      <c r="F229" s="187"/>
      <c r="R229" s="69"/>
    </row>
    <row r="230" ht="15.75" customHeight="1">
      <c r="F230" s="187"/>
      <c r="R230" s="69"/>
    </row>
    <row r="231" ht="15.75" customHeight="1">
      <c r="F231" s="187"/>
      <c r="R231" s="69"/>
    </row>
    <row r="232" ht="15.75" customHeight="1">
      <c r="F232" s="187"/>
      <c r="R232" s="69"/>
    </row>
    <row r="233" ht="15.75" customHeight="1">
      <c r="F233" s="187"/>
      <c r="R233" s="69"/>
    </row>
    <row r="234" ht="15.75" customHeight="1">
      <c r="F234" s="187"/>
      <c r="R234" s="69"/>
    </row>
    <row r="235" ht="15.75" customHeight="1">
      <c r="F235" s="187"/>
      <c r="R235" s="69"/>
    </row>
    <row r="236" ht="15.75" customHeight="1">
      <c r="F236" s="187"/>
      <c r="R236" s="69"/>
    </row>
    <row r="237" ht="15.75" customHeight="1">
      <c r="F237" s="187"/>
      <c r="R237" s="69"/>
    </row>
    <row r="238" ht="15.75" customHeight="1">
      <c r="F238" s="187"/>
      <c r="R238" s="69"/>
    </row>
    <row r="239" ht="15.75" customHeight="1">
      <c r="F239" s="187"/>
      <c r="R239" s="69"/>
    </row>
    <row r="240" ht="15.75" customHeight="1">
      <c r="F240" s="187"/>
      <c r="R240" s="69"/>
    </row>
    <row r="241" ht="15.75" customHeight="1">
      <c r="F241" s="187"/>
      <c r="R241" s="69"/>
    </row>
    <row r="242" ht="15.75" customHeight="1">
      <c r="F242" s="187"/>
      <c r="R242" s="69"/>
    </row>
    <row r="243" ht="15.75" customHeight="1">
      <c r="F243" s="187"/>
      <c r="R243" s="69"/>
    </row>
    <row r="244" ht="15.75" customHeight="1">
      <c r="F244" s="187"/>
      <c r="R244" s="69"/>
    </row>
    <row r="245" ht="15.75" customHeight="1">
      <c r="F245" s="187"/>
      <c r="R245" s="69"/>
    </row>
    <row r="246" ht="15.75" customHeight="1">
      <c r="F246" s="187"/>
      <c r="R246" s="69"/>
    </row>
    <row r="247" ht="15.75" customHeight="1">
      <c r="F247" s="187"/>
      <c r="R247" s="69"/>
    </row>
    <row r="248" ht="15.75" customHeight="1">
      <c r="F248" s="187"/>
      <c r="R248" s="69"/>
    </row>
    <row r="249" ht="15.75" customHeight="1">
      <c r="F249" s="187"/>
      <c r="R249" s="69"/>
    </row>
    <row r="250" ht="15.75" customHeight="1">
      <c r="F250" s="187"/>
      <c r="R250" s="69"/>
    </row>
    <row r="251" ht="15.75" customHeight="1">
      <c r="F251" s="187"/>
      <c r="R251" s="69"/>
    </row>
    <row r="252" ht="15.75" customHeight="1">
      <c r="F252" s="187"/>
      <c r="R252" s="69"/>
    </row>
    <row r="253" ht="15.75" customHeight="1">
      <c r="F253" s="187"/>
      <c r="R253" s="69"/>
    </row>
    <row r="254" ht="15.75" customHeight="1">
      <c r="F254" s="187"/>
      <c r="R254" s="69"/>
    </row>
    <row r="255" ht="15.75" customHeight="1">
      <c r="F255" s="187"/>
      <c r="R255" s="69"/>
    </row>
    <row r="256" ht="15.75" customHeight="1">
      <c r="F256" s="187"/>
      <c r="R256" s="69"/>
    </row>
    <row r="257" ht="15.75" customHeight="1">
      <c r="F257" s="187"/>
      <c r="R257" s="69"/>
    </row>
    <row r="258" ht="15.75" customHeight="1">
      <c r="F258" s="187"/>
      <c r="R258" s="69"/>
    </row>
    <row r="259" ht="15.75" customHeight="1">
      <c r="F259" s="187"/>
      <c r="R259" s="69"/>
    </row>
    <row r="260" ht="15.75" customHeight="1">
      <c r="F260" s="187"/>
      <c r="R260" s="69"/>
    </row>
    <row r="261" ht="15.75" customHeight="1">
      <c r="F261" s="187"/>
      <c r="R261" s="69"/>
    </row>
    <row r="262" ht="15.75" customHeight="1">
      <c r="F262" s="187"/>
      <c r="R262" s="69"/>
    </row>
    <row r="263" ht="15.75" customHeight="1">
      <c r="F263" s="187"/>
      <c r="R263" s="69"/>
    </row>
    <row r="264" ht="15.75" customHeight="1">
      <c r="F264" s="187"/>
      <c r="R264" s="69"/>
    </row>
    <row r="265" ht="15.75" customHeight="1">
      <c r="F265" s="187"/>
      <c r="R265" s="69"/>
    </row>
    <row r="266" ht="15.75" customHeight="1">
      <c r="F266" s="187"/>
      <c r="R266" s="69"/>
    </row>
    <row r="267" ht="15.75" customHeight="1">
      <c r="F267" s="187"/>
      <c r="R267" s="69"/>
    </row>
    <row r="268" ht="15.75" customHeight="1">
      <c r="F268" s="187"/>
      <c r="R268" s="69"/>
    </row>
    <row r="269" ht="15.75" customHeight="1">
      <c r="F269" s="187"/>
      <c r="R269" s="69"/>
    </row>
    <row r="270" ht="15.75" customHeight="1">
      <c r="F270" s="187"/>
      <c r="R270" s="69"/>
    </row>
    <row r="271" ht="15.75" customHeight="1">
      <c r="F271" s="187"/>
      <c r="R271" s="69"/>
    </row>
    <row r="272" ht="15.75" customHeight="1">
      <c r="F272" s="187"/>
      <c r="R272" s="69"/>
    </row>
    <row r="273" ht="15.75" customHeight="1">
      <c r="F273" s="187"/>
      <c r="R273" s="69"/>
    </row>
    <row r="274" ht="15.75" customHeight="1">
      <c r="F274" s="187"/>
      <c r="R274" s="69"/>
    </row>
    <row r="275" ht="15.75" customHeight="1">
      <c r="F275" s="187"/>
      <c r="R275" s="69"/>
    </row>
    <row r="276" ht="15.75" customHeight="1">
      <c r="F276" s="187"/>
      <c r="R276" s="69"/>
    </row>
    <row r="277" ht="15.75" customHeight="1">
      <c r="F277" s="187"/>
      <c r="R277" s="69"/>
    </row>
    <row r="278" ht="15.75" customHeight="1">
      <c r="F278" s="187"/>
      <c r="R278" s="69"/>
    </row>
    <row r="279" ht="15.75" customHeight="1">
      <c r="F279" s="187"/>
      <c r="R279" s="69"/>
    </row>
    <row r="280" ht="15.75" customHeight="1">
      <c r="F280" s="187"/>
      <c r="R280" s="69"/>
    </row>
    <row r="281" ht="15.75" customHeight="1">
      <c r="F281" s="187"/>
      <c r="R281" s="69"/>
    </row>
    <row r="282" ht="15.75" customHeight="1">
      <c r="F282" s="187"/>
      <c r="R282" s="69"/>
    </row>
    <row r="283" ht="15.75" customHeight="1">
      <c r="F283" s="187"/>
      <c r="R283" s="69"/>
    </row>
    <row r="284" ht="15.75" customHeight="1">
      <c r="F284" s="187"/>
      <c r="R284" s="69"/>
    </row>
    <row r="285" ht="15.75" customHeight="1">
      <c r="F285" s="187"/>
      <c r="R285" s="69"/>
    </row>
    <row r="286" ht="15.75" customHeight="1">
      <c r="F286" s="187"/>
      <c r="R286" s="69"/>
    </row>
    <row r="287" ht="15.75" customHeight="1">
      <c r="F287" s="187"/>
      <c r="R287" s="69"/>
    </row>
    <row r="288" ht="15.75" customHeight="1">
      <c r="F288" s="187"/>
      <c r="R288" s="69"/>
    </row>
    <row r="289" ht="15.75" customHeight="1">
      <c r="F289" s="187"/>
      <c r="R289" s="69"/>
    </row>
    <row r="290" ht="15.75" customHeight="1">
      <c r="F290" s="187"/>
      <c r="R290" s="69"/>
    </row>
    <row r="291" ht="15.75" customHeight="1">
      <c r="F291" s="187"/>
      <c r="R291" s="69"/>
    </row>
    <row r="292" ht="15.75" customHeight="1">
      <c r="F292" s="187"/>
      <c r="R292" s="69"/>
    </row>
    <row r="293" ht="15.75" customHeight="1">
      <c r="F293" s="187"/>
      <c r="R293" s="69"/>
    </row>
    <row r="294" ht="15.75" customHeight="1">
      <c r="F294" s="187"/>
      <c r="R294" s="69"/>
    </row>
    <row r="295" ht="15.75" customHeight="1">
      <c r="F295" s="187"/>
      <c r="R295" s="69"/>
    </row>
    <row r="296" ht="15.75" customHeight="1">
      <c r="F296" s="187"/>
      <c r="R296" s="69"/>
    </row>
    <row r="297" ht="15.75" customHeight="1">
      <c r="F297" s="187"/>
      <c r="R297" s="69"/>
    </row>
    <row r="298" ht="15.75" customHeight="1">
      <c r="F298" s="187"/>
      <c r="R298" s="69"/>
    </row>
    <row r="299" ht="15.75" customHeight="1">
      <c r="F299" s="187"/>
      <c r="R299" s="69"/>
    </row>
    <row r="300" ht="15.75" customHeight="1">
      <c r="F300" s="187"/>
      <c r="R300" s="69"/>
    </row>
    <row r="301" ht="15.75" customHeight="1">
      <c r="F301" s="187"/>
      <c r="R301" s="69"/>
    </row>
    <row r="302" ht="15.75" customHeight="1">
      <c r="F302" s="187"/>
      <c r="R302" s="69"/>
    </row>
    <row r="303" ht="15.75" customHeight="1">
      <c r="F303" s="187"/>
      <c r="R303" s="69"/>
    </row>
    <row r="304" ht="15.75" customHeight="1">
      <c r="F304" s="187"/>
      <c r="R304" s="69"/>
    </row>
    <row r="305" ht="15.75" customHeight="1">
      <c r="F305" s="187"/>
      <c r="R305" s="69"/>
    </row>
    <row r="306" ht="15.75" customHeight="1">
      <c r="F306" s="187"/>
      <c r="R306" s="69"/>
    </row>
    <row r="307" ht="15.75" customHeight="1">
      <c r="F307" s="187"/>
      <c r="R307" s="69"/>
    </row>
    <row r="308" ht="15.75" customHeight="1">
      <c r="F308" s="187"/>
      <c r="R308" s="69"/>
    </row>
    <row r="309" ht="15.75" customHeight="1">
      <c r="F309" s="187"/>
      <c r="R309" s="69"/>
    </row>
    <row r="310" ht="15.75" customHeight="1">
      <c r="F310" s="187"/>
      <c r="R310" s="69"/>
    </row>
    <row r="311" ht="15.75" customHeight="1">
      <c r="F311" s="187"/>
      <c r="R311" s="69"/>
    </row>
    <row r="312" ht="15.75" customHeight="1">
      <c r="F312" s="187"/>
      <c r="R312" s="69"/>
    </row>
    <row r="313" ht="15.75" customHeight="1">
      <c r="F313" s="187"/>
      <c r="R313" s="69"/>
    </row>
    <row r="314" ht="15.75" customHeight="1">
      <c r="F314" s="187"/>
      <c r="R314" s="69"/>
    </row>
    <row r="315" ht="15.75" customHeight="1">
      <c r="F315" s="187"/>
      <c r="R315" s="69"/>
    </row>
    <row r="316" ht="15.75" customHeight="1">
      <c r="F316" s="187"/>
      <c r="R316" s="69"/>
    </row>
    <row r="317" ht="15.75" customHeight="1">
      <c r="F317" s="187"/>
      <c r="R317" s="69"/>
    </row>
    <row r="318" ht="15.75" customHeight="1">
      <c r="F318" s="187"/>
      <c r="R318" s="69"/>
    </row>
    <row r="319" ht="15.75" customHeight="1">
      <c r="F319" s="187"/>
      <c r="R319" s="69"/>
    </row>
    <row r="320" ht="15.75" customHeight="1">
      <c r="F320" s="187"/>
      <c r="R320" s="69"/>
    </row>
    <row r="321" ht="15.75" customHeight="1">
      <c r="F321" s="187"/>
      <c r="R321" s="69"/>
    </row>
    <row r="322" ht="15.75" customHeight="1">
      <c r="F322" s="187"/>
      <c r="R322" s="69"/>
    </row>
    <row r="323" ht="15.75" customHeight="1">
      <c r="F323" s="187"/>
      <c r="R323" s="69"/>
    </row>
    <row r="324" ht="15.75" customHeight="1">
      <c r="F324" s="187"/>
      <c r="R324" s="69"/>
    </row>
    <row r="325" ht="15.75" customHeight="1">
      <c r="F325" s="187"/>
      <c r="R325" s="69"/>
    </row>
    <row r="326" ht="15.75" customHeight="1">
      <c r="F326" s="187"/>
      <c r="R326" s="69"/>
    </row>
    <row r="327" ht="15.75" customHeight="1">
      <c r="F327" s="187"/>
      <c r="R327" s="69"/>
    </row>
    <row r="328" ht="15.75" customHeight="1">
      <c r="F328" s="187"/>
      <c r="R328" s="69"/>
    </row>
    <row r="329" ht="15.75" customHeight="1">
      <c r="F329" s="187"/>
      <c r="R329" s="69"/>
    </row>
    <row r="330" ht="15.75" customHeight="1">
      <c r="F330" s="187"/>
      <c r="R330" s="69"/>
    </row>
    <row r="331" ht="15.75" customHeight="1">
      <c r="F331" s="187"/>
      <c r="R331" s="69"/>
    </row>
    <row r="332" ht="15.75" customHeight="1">
      <c r="F332" s="187"/>
      <c r="R332" s="69"/>
    </row>
    <row r="333" ht="15.75" customHeight="1">
      <c r="F333" s="187"/>
      <c r="R333" s="69"/>
    </row>
    <row r="334" ht="15.75" customHeight="1">
      <c r="F334" s="187"/>
      <c r="R334" s="69"/>
    </row>
    <row r="335" ht="15.75" customHeight="1">
      <c r="F335" s="187"/>
      <c r="R335" s="69"/>
    </row>
    <row r="336" ht="15.75" customHeight="1">
      <c r="F336" s="187"/>
      <c r="R336" s="69"/>
    </row>
    <row r="337" ht="15.75" customHeight="1">
      <c r="F337" s="187"/>
      <c r="R337" s="69"/>
    </row>
    <row r="338" ht="15.75" customHeight="1">
      <c r="F338" s="187"/>
      <c r="R338" s="69"/>
    </row>
    <row r="339" ht="15.75" customHeight="1">
      <c r="F339" s="187"/>
      <c r="R339" s="69"/>
    </row>
    <row r="340" ht="15.75" customHeight="1">
      <c r="F340" s="187"/>
      <c r="R340" s="69"/>
    </row>
    <row r="341" ht="15.75" customHeight="1">
      <c r="F341" s="187"/>
      <c r="R341" s="69"/>
    </row>
    <row r="342" ht="15.75" customHeight="1">
      <c r="F342" s="187"/>
      <c r="R342" s="69"/>
    </row>
    <row r="343" ht="15.75" customHeight="1">
      <c r="F343" s="187"/>
      <c r="R343" s="69"/>
    </row>
    <row r="344" ht="15.75" customHeight="1">
      <c r="F344" s="187"/>
      <c r="R344" s="69"/>
    </row>
    <row r="345" ht="15.75" customHeight="1">
      <c r="F345" s="187"/>
      <c r="R345" s="69"/>
    </row>
    <row r="346" ht="15.75" customHeight="1">
      <c r="F346" s="187"/>
      <c r="R346" s="69"/>
    </row>
    <row r="347" ht="15.75" customHeight="1">
      <c r="F347" s="187"/>
      <c r="R347" s="69"/>
    </row>
    <row r="348" ht="15.75" customHeight="1">
      <c r="F348" s="187"/>
      <c r="R348" s="69"/>
    </row>
    <row r="349" ht="15.75" customHeight="1">
      <c r="F349" s="187"/>
      <c r="R349" s="69"/>
    </row>
    <row r="350" ht="15.75" customHeight="1">
      <c r="F350" s="187"/>
      <c r="R350" s="69"/>
    </row>
    <row r="351" ht="15.75" customHeight="1">
      <c r="F351" s="187"/>
      <c r="R351" s="69"/>
    </row>
    <row r="352" ht="15.75" customHeight="1">
      <c r="F352" s="187"/>
      <c r="R352" s="69"/>
    </row>
    <row r="353" ht="15.75" customHeight="1">
      <c r="F353" s="187"/>
      <c r="R353" s="69"/>
    </row>
    <row r="354" ht="15.75" customHeight="1">
      <c r="F354" s="187"/>
      <c r="R354" s="69"/>
    </row>
    <row r="355" ht="15.75" customHeight="1">
      <c r="F355" s="187"/>
      <c r="R355" s="69"/>
    </row>
    <row r="356" ht="15.75" customHeight="1">
      <c r="F356" s="187"/>
      <c r="R356" s="69"/>
    </row>
    <row r="357" ht="15.75" customHeight="1">
      <c r="F357" s="187"/>
      <c r="R357" s="69"/>
    </row>
    <row r="358" ht="15.75" customHeight="1">
      <c r="F358" s="187"/>
      <c r="R358" s="69"/>
    </row>
    <row r="359" ht="15.75" customHeight="1">
      <c r="F359" s="187"/>
      <c r="R359" s="69"/>
    </row>
    <row r="360" ht="15.75" customHeight="1">
      <c r="F360" s="187"/>
      <c r="R360" s="69"/>
    </row>
    <row r="361" ht="15.75" customHeight="1">
      <c r="F361" s="187"/>
      <c r="R361" s="69"/>
    </row>
    <row r="362" ht="15.75" customHeight="1">
      <c r="F362" s="187"/>
      <c r="R362" s="69"/>
    </row>
    <row r="363" ht="15.75" customHeight="1">
      <c r="F363" s="187"/>
      <c r="R363" s="69"/>
    </row>
    <row r="364" ht="15.75" customHeight="1">
      <c r="F364" s="187"/>
      <c r="R364" s="69"/>
    </row>
    <row r="365" ht="15.75" customHeight="1">
      <c r="F365" s="187"/>
      <c r="R365" s="69"/>
    </row>
    <row r="366" ht="15.75" customHeight="1">
      <c r="F366" s="187"/>
      <c r="R366" s="69"/>
    </row>
    <row r="367" ht="15.75" customHeight="1">
      <c r="F367" s="187"/>
      <c r="R367" s="69"/>
    </row>
    <row r="368" ht="15.75" customHeight="1">
      <c r="F368" s="187"/>
      <c r="R368" s="69"/>
    </row>
    <row r="369" ht="15.75" customHeight="1">
      <c r="F369" s="187"/>
      <c r="R369" s="69"/>
    </row>
    <row r="370" ht="15.75" customHeight="1">
      <c r="F370" s="187"/>
      <c r="R370" s="69"/>
    </row>
    <row r="371" ht="15.75" customHeight="1">
      <c r="F371" s="187"/>
      <c r="R371" s="69"/>
    </row>
    <row r="372" ht="15.75" customHeight="1">
      <c r="F372" s="187"/>
      <c r="R372" s="69"/>
    </row>
    <row r="373" ht="15.75" customHeight="1">
      <c r="F373" s="187"/>
      <c r="R373" s="69"/>
    </row>
    <row r="374" ht="15.75" customHeight="1">
      <c r="F374" s="187"/>
      <c r="R374" s="69"/>
    </row>
    <row r="375" ht="15.75" customHeight="1">
      <c r="F375" s="187"/>
      <c r="R375" s="69"/>
    </row>
    <row r="376" ht="15.75" customHeight="1">
      <c r="F376" s="187"/>
      <c r="R376" s="69"/>
    </row>
    <row r="377" ht="15.75" customHeight="1">
      <c r="F377" s="187"/>
      <c r="R377" s="69"/>
    </row>
    <row r="378" ht="15.75" customHeight="1">
      <c r="F378" s="187"/>
      <c r="R378" s="69"/>
    </row>
    <row r="379" ht="15.75" customHeight="1">
      <c r="F379" s="187"/>
      <c r="R379" s="69"/>
    </row>
    <row r="380" ht="15.75" customHeight="1">
      <c r="F380" s="187"/>
      <c r="R380" s="69"/>
    </row>
    <row r="381" ht="15.75" customHeight="1">
      <c r="F381" s="187"/>
      <c r="R381" s="69"/>
    </row>
    <row r="382" ht="15.75" customHeight="1">
      <c r="F382" s="187"/>
      <c r="R382" s="69"/>
    </row>
    <row r="383" ht="15.75" customHeight="1">
      <c r="F383" s="187"/>
      <c r="R383" s="69"/>
    </row>
    <row r="384" ht="15.75" customHeight="1">
      <c r="F384" s="187"/>
      <c r="R384" s="69"/>
    </row>
    <row r="385" ht="15.75" customHeight="1">
      <c r="F385" s="187"/>
      <c r="R385" s="69"/>
    </row>
    <row r="386" ht="15.75" customHeight="1">
      <c r="F386" s="187"/>
      <c r="R386" s="69"/>
    </row>
    <row r="387" ht="15.75" customHeight="1">
      <c r="F387" s="187"/>
      <c r="R387" s="69"/>
    </row>
    <row r="388" ht="15.75" customHeight="1">
      <c r="F388" s="187"/>
      <c r="R388" s="69"/>
    </row>
    <row r="389" ht="15.75" customHeight="1">
      <c r="F389" s="187"/>
      <c r="R389" s="69"/>
    </row>
    <row r="390" ht="15.75" customHeight="1">
      <c r="F390" s="187"/>
      <c r="R390" s="69"/>
    </row>
    <row r="391" ht="15.75" customHeight="1">
      <c r="F391" s="187"/>
      <c r="R391" s="69"/>
    </row>
    <row r="392" ht="15.75" customHeight="1">
      <c r="F392" s="187"/>
      <c r="R392" s="69"/>
    </row>
    <row r="393" ht="15.75" customHeight="1">
      <c r="F393" s="187"/>
      <c r="R393" s="69"/>
    </row>
    <row r="394" ht="15.75" customHeight="1">
      <c r="F394" s="187"/>
      <c r="R394" s="69"/>
    </row>
    <row r="395" ht="15.75" customHeight="1">
      <c r="F395" s="187"/>
      <c r="R395" s="69"/>
    </row>
    <row r="396" ht="15.75" customHeight="1">
      <c r="F396" s="187"/>
      <c r="R396" s="69"/>
    </row>
    <row r="397" ht="15.75" customHeight="1">
      <c r="F397" s="187"/>
      <c r="R397" s="69"/>
    </row>
    <row r="398" ht="15.75" customHeight="1">
      <c r="F398" s="187"/>
      <c r="R398" s="69"/>
    </row>
    <row r="399" ht="15.75" customHeight="1">
      <c r="F399" s="187"/>
      <c r="R399" s="69"/>
    </row>
    <row r="400" ht="15.75" customHeight="1">
      <c r="F400" s="187"/>
      <c r="R400" s="69"/>
    </row>
    <row r="401" ht="15.75" customHeight="1">
      <c r="F401" s="187"/>
      <c r="R401" s="69"/>
    </row>
    <row r="402" ht="15.75" customHeight="1">
      <c r="F402" s="187"/>
      <c r="R402" s="69"/>
    </row>
    <row r="403" ht="15.75" customHeight="1">
      <c r="F403" s="187"/>
      <c r="R403" s="69"/>
    </row>
    <row r="404" ht="15.75" customHeight="1">
      <c r="F404" s="187"/>
      <c r="R404" s="69"/>
    </row>
    <row r="405" ht="15.75" customHeight="1">
      <c r="F405" s="187"/>
      <c r="R405" s="69"/>
    </row>
    <row r="406" ht="15.75" customHeight="1">
      <c r="F406" s="187"/>
      <c r="R406" s="69"/>
    </row>
    <row r="407" ht="15.75" customHeight="1">
      <c r="F407" s="187"/>
      <c r="R407" s="69"/>
    </row>
    <row r="408" ht="15.75" customHeight="1">
      <c r="F408" s="187"/>
      <c r="R408" s="69"/>
    </row>
    <row r="409" ht="15.75" customHeight="1">
      <c r="F409" s="187"/>
      <c r="R409" s="69"/>
    </row>
    <row r="410" ht="15.75" customHeight="1">
      <c r="F410" s="187"/>
      <c r="R410" s="69"/>
    </row>
    <row r="411" ht="15.75" customHeight="1">
      <c r="F411" s="187"/>
      <c r="R411" s="69"/>
    </row>
    <row r="412" ht="15.75" customHeight="1">
      <c r="F412" s="187"/>
      <c r="R412" s="69"/>
    </row>
    <row r="413" ht="15.75" customHeight="1">
      <c r="F413" s="187"/>
      <c r="R413" s="69"/>
    </row>
    <row r="414" ht="15.75" customHeight="1">
      <c r="F414" s="187"/>
      <c r="R414" s="69"/>
    </row>
    <row r="415" ht="15.75" customHeight="1">
      <c r="F415" s="187"/>
      <c r="R415" s="69"/>
    </row>
    <row r="416" ht="15.75" customHeight="1">
      <c r="F416" s="187"/>
      <c r="R416" s="69"/>
    </row>
    <row r="417" ht="15.75" customHeight="1">
      <c r="F417" s="187"/>
      <c r="R417" s="69"/>
    </row>
    <row r="418" ht="15.75" customHeight="1">
      <c r="F418" s="187"/>
      <c r="R418" s="69"/>
    </row>
    <row r="419" ht="15.75" customHeight="1">
      <c r="F419" s="187"/>
      <c r="R419" s="69"/>
    </row>
    <row r="420" ht="15.75" customHeight="1">
      <c r="F420" s="187"/>
      <c r="R420" s="69"/>
    </row>
    <row r="421" ht="15.75" customHeight="1">
      <c r="F421" s="187"/>
      <c r="R421" s="69"/>
    </row>
    <row r="422" ht="15.75" customHeight="1">
      <c r="F422" s="187"/>
      <c r="R422" s="69"/>
    </row>
    <row r="423" ht="15.75" customHeight="1">
      <c r="F423" s="187"/>
      <c r="R423" s="69"/>
    </row>
    <row r="424" ht="15.75" customHeight="1">
      <c r="F424" s="187"/>
      <c r="R424" s="69"/>
    </row>
    <row r="425" ht="15.75" customHeight="1">
      <c r="F425" s="187"/>
      <c r="R425" s="69"/>
    </row>
    <row r="426" ht="15.75" customHeight="1">
      <c r="F426" s="187"/>
      <c r="R426" s="69"/>
    </row>
    <row r="427" ht="15.75" customHeight="1">
      <c r="F427" s="187"/>
      <c r="R427" s="69"/>
    </row>
    <row r="428" ht="15.75" customHeight="1">
      <c r="F428" s="187"/>
      <c r="R428" s="69"/>
    </row>
    <row r="429" ht="15.75" customHeight="1">
      <c r="F429" s="187"/>
      <c r="R429" s="69"/>
    </row>
    <row r="430" ht="15.75" customHeight="1">
      <c r="F430" s="187"/>
      <c r="R430" s="69"/>
    </row>
    <row r="431" ht="15.75" customHeight="1">
      <c r="F431" s="187"/>
      <c r="R431" s="69"/>
    </row>
    <row r="432" ht="15.75" customHeight="1">
      <c r="F432" s="187"/>
      <c r="R432" s="69"/>
    </row>
    <row r="433" ht="15.75" customHeight="1">
      <c r="F433" s="187"/>
      <c r="R433" s="69"/>
    </row>
    <row r="434" ht="15.75" customHeight="1">
      <c r="F434" s="187"/>
      <c r="R434" s="69"/>
    </row>
    <row r="435" ht="15.75" customHeight="1">
      <c r="F435" s="187"/>
      <c r="R435" s="69"/>
    </row>
    <row r="436" ht="15.75" customHeight="1">
      <c r="F436" s="187"/>
      <c r="R436" s="69"/>
    </row>
    <row r="437" ht="15.75" customHeight="1">
      <c r="F437" s="187"/>
      <c r="R437" s="69"/>
    </row>
    <row r="438" ht="15.75" customHeight="1">
      <c r="F438" s="187"/>
      <c r="R438" s="69"/>
    </row>
    <row r="439" ht="15.75" customHeight="1">
      <c r="F439" s="187"/>
      <c r="R439" s="69"/>
    </row>
    <row r="440" ht="15.75" customHeight="1">
      <c r="F440" s="187"/>
      <c r="R440" s="69"/>
    </row>
    <row r="441" ht="15.75" customHeight="1">
      <c r="F441" s="187"/>
      <c r="R441" s="69"/>
    </row>
    <row r="442" ht="15.75" customHeight="1">
      <c r="F442" s="187"/>
      <c r="R442" s="69"/>
    </row>
    <row r="443" ht="15.75" customHeight="1">
      <c r="F443" s="187"/>
      <c r="R443" s="69"/>
    </row>
    <row r="444" ht="15.75" customHeight="1">
      <c r="F444" s="187"/>
      <c r="R444" s="69"/>
    </row>
    <row r="445" ht="15.75" customHeight="1">
      <c r="F445" s="187"/>
      <c r="R445" s="69"/>
    </row>
    <row r="446" ht="15.75" customHeight="1">
      <c r="F446" s="187"/>
      <c r="R446" s="69"/>
    </row>
    <row r="447" ht="15.75" customHeight="1">
      <c r="F447" s="187"/>
      <c r="R447" s="69"/>
    </row>
    <row r="448" ht="15.75" customHeight="1">
      <c r="F448" s="187"/>
      <c r="R448" s="69"/>
    </row>
    <row r="449" ht="15.75" customHeight="1">
      <c r="F449" s="187"/>
      <c r="R449" s="69"/>
    </row>
    <row r="450" ht="15.75" customHeight="1">
      <c r="F450" s="187"/>
      <c r="R450" s="69"/>
    </row>
    <row r="451" ht="15.75" customHeight="1">
      <c r="F451" s="187"/>
      <c r="R451" s="69"/>
    </row>
    <row r="452" ht="15.75" customHeight="1">
      <c r="F452" s="187"/>
      <c r="R452" s="69"/>
    </row>
    <row r="453" ht="15.75" customHeight="1">
      <c r="F453" s="187"/>
      <c r="R453" s="69"/>
    </row>
    <row r="454" ht="15.75" customHeight="1">
      <c r="F454" s="187"/>
      <c r="R454" s="69"/>
    </row>
    <row r="455" ht="15.75" customHeight="1">
      <c r="F455" s="187"/>
      <c r="R455" s="69"/>
    </row>
    <row r="456" ht="15.75" customHeight="1">
      <c r="F456" s="187"/>
      <c r="R456" s="69"/>
    </row>
    <row r="457" ht="15.75" customHeight="1">
      <c r="F457" s="187"/>
      <c r="R457" s="69"/>
    </row>
    <row r="458" ht="15.75" customHeight="1">
      <c r="F458" s="187"/>
      <c r="R458" s="69"/>
    </row>
    <row r="459" ht="15.75" customHeight="1">
      <c r="F459" s="187"/>
      <c r="R459" s="69"/>
    </row>
    <row r="460" ht="15.75" customHeight="1">
      <c r="F460" s="187"/>
      <c r="R460" s="69"/>
    </row>
    <row r="461" ht="15.75" customHeight="1">
      <c r="F461" s="187"/>
      <c r="R461" s="69"/>
    </row>
    <row r="462" ht="15.75" customHeight="1">
      <c r="F462" s="187"/>
      <c r="R462" s="69"/>
    </row>
    <row r="463" ht="15.75" customHeight="1">
      <c r="F463" s="187"/>
      <c r="R463" s="69"/>
    </row>
    <row r="464" ht="15.75" customHeight="1">
      <c r="F464" s="187"/>
      <c r="R464" s="69"/>
    </row>
    <row r="465" ht="15.75" customHeight="1">
      <c r="F465" s="187"/>
      <c r="R465" s="69"/>
    </row>
    <row r="466" ht="15.75" customHeight="1">
      <c r="F466" s="187"/>
      <c r="R466" s="69"/>
    </row>
    <row r="467" ht="15.75" customHeight="1">
      <c r="F467" s="187"/>
      <c r="R467" s="69"/>
    </row>
    <row r="468" ht="15.75" customHeight="1">
      <c r="F468" s="187"/>
      <c r="R468" s="69"/>
    </row>
    <row r="469" ht="15.75" customHeight="1">
      <c r="F469" s="187"/>
      <c r="R469" s="69"/>
    </row>
    <row r="470" ht="15.75" customHeight="1">
      <c r="F470" s="187"/>
      <c r="R470" s="69"/>
    </row>
    <row r="471" ht="15.75" customHeight="1">
      <c r="F471" s="187"/>
      <c r="R471" s="69"/>
    </row>
    <row r="472" ht="15.75" customHeight="1">
      <c r="F472" s="187"/>
      <c r="R472" s="69"/>
    </row>
    <row r="473" ht="15.75" customHeight="1">
      <c r="F473" s="187"/>
      <c r="R473" s="69"/>
    </row>
    <row r="474" ht="15.75" customHeight="1">
      <c r="F474" s="187"/>
      <c r="R474" s="69"/>
    </row>
    <row r="475" ht="15.75" customHeight="1">
      <c r="F475" s="187"/>
      <c r="R475" s="69"/>
    </row>
    <row r="476" ht="15.75" customHeight="1">
      <c r="F476" s="187"/>
      <c r="R476" s="69"/>
    </row>
    <row r="477" ht="15.75" customHeight="1">
      <c r="F477" s="187"/>
      <c r="R477" s="69"/>
    </row>
    <row r="478" ht="15.75" customHeight="1">
      <c r="F478" s="187"/>
      <c r="R478" s="69"/>
    </row>
    <row r="479" ht="15.75" customHeight="1">
      <c r="F479" s="187"/>
      <c r="R479" s="69"/>
    </row>
    <row r="480" ht="15.75" customHeight="1">
      <c r="F480" s="187"/>
      <c r="R480" s="69"/>
    </row>
    <row r="481" ht="15.75" customHeight="1">
      <c r="F481" s="187"/>
      <c r="R481" s="69"/>
    </row>
    <row r="482" ht="15.75" customHeight="1">
      <c r="F482" s="187"/>
      <c r="R482" s="69"/>
    </row>
    <row r="483" ht="15.75" customHeight="1">
      <c r="F483" s="187"/>
      <c r="R483" s="69"/>
    </row>
    <row r="484" ht="15.75" customHeight="1">
      <c r="F484" s="187"/>
      <c r="R484" s="69"/>
    </row>
    <row r="485" ht="15.75" customHeight="1">
      <c r="F485" s="187"/>
      <c r="R485" s="69"/>
    </row>
    <row r="486" ht="15.75" customHeight="1">
      <c r="F486" s="187"/>
      <c r="R486" s="69"/>
    </row>
    <row r="487" ht="15.75" customHeight="1">
      <c r="F487" s="187"/>
      <c r="R487" s="69"/>
    </row>
    <row r="488" ht="15.75" customHeight="1">
      <c r="F488" s="187"/>
      <c r="R488" s="69"/>
    </row>
    <row r="489" ht="15.75" customHeight="1">
      <c r="F489" s="187"/>
      <c r="R489" s="69"/>
    </row>
    <row r="490" ht="15.75" customHeight="1">
      <c r="F490" s="187"/>
      <c r="R490" s="69"/>
    </row>
    <row r="491" ht="15.75" customHeight="1">
      <c r="F491" s="187"/>
      <c r="R491" s="69"/>
    </row>
    <row r="492" ht="15.75" customHeight="1">
      <c r="F492" s="187"/>
      <c r="R492" s="69"/>
    </row>
    <row r="493" ht="15.75" customHeight="1">
      <c r="F493" s="187"/>
      <c r="R493" s="69"/>
    </row>
    <row r="494" ht="15.75" customHeight="1">
      <c r="F494" s="187"/>
      <c r="R494" s="69"/>
    </row>
    <row r="495" ht="15.75" customHeight="1">
      <c r="F495" s="187"/>
      <c r="R495" s="69"/>
    </row>
    <row r="496" ht="15.75" customHeight="1">
      <c r="F496" s="187"/>
      <c r="R496" s="69"/>
    </row>
    <row r="497" ht="15.75" customHeight="1">
      <c r="F497" s="187"/>
      <c r="R497" s="69"/>
    </row>
    <row r="498" ht="15.75" customHeight="1">
      <c r="F498" s="187"/>
      <c r="R498" s="69"/>
    </row>
    <row r="499" ht="15.75" customHeight="1">
      <c r="F499" s="187"/>
      <c r="R499" s="69"/>
    </row>
    <row r="500" ht="15.75" customHeight="1">
      <c r="F500" s="187"/>
      <c r="R500" s="69"/>
    </row>
    <row r="501" ht="15.75" customHeight="1">
      <c r="F501" s="187"/>
      <c r="R501" s="69"/>
    </row>
    <row r="502" ht="15.75" customHeight="1">
      <c r="F502" s="187"/>
      <c r="R502" s="69"/>
    </row>
    <row r="503" ht="15.75" customHeight="1">
      <c r="F503" s="187"/>
      <c r="R503" s="69"/>
    </row>
    <row r="504" ht="15.75" customHeight="1">
      <c r="F504" s="187"/>
      <c r="R504" s="69"/>
    </row>
    <row r="505" ht="15.75" customHeight="1">
      <c r="F505" s="187"/>
      <c r="R505" s="69"/>
    </row>
    <row r="506" ht="15.75" customHeight="1">
      <c r="F506" s="187"/>
      <c r="R506" s="69"/>
    </row>
    <row r="507" ht="15.75" customHeight="1">
      <c r="F507" s="187"/>
      <c r="R507" s="69"/>
    </row>
    <row r="508" ht="15.75" customHeight="1">
      <c r="F508" s="187"/>
      <c r="R508" s="69"/>
    </row>
    <row r="509" ht="15.75" customHeight="1">
      <c r="F509" s="187"/>
      <c r="R509" s="69"/>
    </row>
    <row r="510" ht="15.75" customHeight="1">
      <c r="F510" s="187"/>
      <c r="R510" s="69"/>
    </row>
    <row r="511" ht="15.75" customHeight="1">
      <c r="F511" s="187"/>
      <c r="R511" s="69"/>
    </row>
    <row r="512" ht="15.75" customHeight="1">
      <c r="F512" s="187"/>
      <c r="R512" s="69"/>
    </row>
    <row r="513" ht="15.75" customHeight="1">
      <c r="F513" s="187"/>
      <c r="R513" s="69"/>
    </row>
    <row r="514" ht="15.75" customHeight="1">
      <c r="F514" s="187"/>
      <c r="R514" s="69"/>
    </row>
    <row r="515" ht="15.75" customHeight="1">
      <c r="F515" s="187"/>
      <c r="R515" s="69"/>
    </row>
    <row r="516" ht="15.75" customHeight="1">
      <c r="F516" s="187"/>
      <c r="R516" s="69"/>
    </row>
    <row r="517" ht="15.75" customHeight="1">
      <c r="F517" s="187"/>
      <c r="R517" s="69"/>
    </row>
    <row r="518" ht="15.75" customHeight="1">
      <c r="F518" s="187"/>
      <c r="R518" s="69"/>
    </row>
    <row r="519" ht="15.75" customHeight="1">
      <c r="F519" s="187"/>
      <c r="R519" s="69"/>
    </row>
    <row r="520" ht="15.75" customHeight="1">
      <c r="F520" s="187"/>
      <c r="R520" s="69"/>
    </row>
    <row r="521" ht="15.75" customHeight="1">
      <c r="F521" s="187"/>
      <c r="R521" s="69"/>
    </row>
    <row r="522" ht="15.75" customHeight="1">
      <c r="F522" s="187"/>
      <c r="R522" s="69"/>
    </row>
    <row r="523" ht="15.75" customHeight="1">
      <c r="F523" s="187"/>
      <c r="R523" s="69"/>
    </row>
    <row r="524" ht="15.75" customHeight="1">
      <c r="F524" s="187"/>
      <c r="R524" s="69"/>
    </row>
    <row r="525" ht="15.75" customHeight="1">
      <c r="F525" s="187"/>
      <c r="R525" s="69"/>
    </row>
    <row r="526" ht="15.75" customHeight="1">
      <c r="F526" s="187"/>
      <c r="R526" s="69"/>
    </row>
    <row r="527" ht="15.75" customHeight="1">
      <c r="F527" s="187"/>
      <c r="R527" s="69"/>
    </row>
    <row r="528" ht="15.75" customHeight="1">
      <c r="F528" s="187"/>
      <c r="R528" s="69"/>
    </row>
    <row r="529" ht="15.75" customHeight="1">
      <c r="F529" s="187"/>
      <c r="R529" s="69"/>
    </row>
    <row r="530" ht="15.75" customHeight="1">
      <c r="F530" s="187"/>
      <c r="R530" s="69"/>
    </row>
    <row r="531" ht="15.75" customHeight="1">
      <c r="F531" s="187"/>
      <c r="R531" s="69"/>
    </row>
    <row r="532" ht="15.75" customHeight="1">
      <c r="F532" s="187"/>
      <c r="R532" s="69"/>
    </row>
    <row r="533" ht="15.75" customHeight="1">
      <c r="F533" s="187"/>
      <c r="R533" s="69"/>
    </row>
    <row r="534" ht="15.75" customHeight="1">
      <c r="F534" s="187"/>
      <c r="R534" s="69"/>
    </row>
    <row r="535" ht="15.75" customHeight="1">
      <c r="F535" s="187"/>
      <c r="R535" s="69"/>
    </row>
    <row r="536" ht="15.75" customHeight="1">
      <c r="F536" s="187"/>
      <c r="R536" s="69"/>
    </row>
    <row r="537" ht="15.75" customHeight="1">
      <c r="F537" s="187"/>
      <c r="R537" s="69"/>
    </row>
    <row r="538" ht="15.75" customHeight="1">
      <c r="F538" s="187"/>
      <c r="R538" s="69"/>
    </row>
    <row r="539" ht="15.75" customHeight="1">
      <c r="F539" s="187"/>
      <c r="R539" s="69"/>
    </row>
    <row r="540" ht="15.75" customHeight="1">
      <c r="F540" s="187"/>
      <c r="R540" s="69"/>
    </row>
    <row r="541" ht="15.75" customHeight="1">
      <c r="F541" s="187"/>
      <c r="R541" s="69"/>
    </row>
    <row r="542" ht="15.75" customHeight="1">
      <c r="F542" s="187"/>
      <c r="R542" s="69"/>
    </row>
    <row r="543" ht="15.75" customHeight="1">
      <c r="F543" s="187"/>
      <c r="R543" s="69"/>
    </row>
    <row r="544" ht="15.75" customHeight="1">
      <c r="F544" s="187"/>
      <c r="R544" s="69"/>
    </row>
    <row r="545" ht="15.75" customHeight="1">
      <c r="F545" s="187"/>
      <c r="R545" s="69"/>
    </row>
    <row r="546" ht="15.75" customHeight="1">
      <c r="F546" s="187"/>
      <c r="R546" s="69"/>
    </row>
    <row r="547" ht="15.75" customHeight="1">
      <c r="F547" s="187"/>
      <c r="R547" s="69"/>
    </row>
    <row r="548" ht="15.75" customHeight="1">
      <c r="F548" s="187"/>
      <c r="R548" s="69"/>
    </row>
    <row r="549" ht="15.75" customHeight="1">
      <c r="F549" s="187"/>
      <c r="R549" s="69"/>
    </row>
    <row r="550" ht="15.75" customHeight="1">
      <c r="F550" s="187"/>
      <c r="R550" s="69"/>
    </row>
    <row r="551" ht="15.75" customHeight="1">
      <c r="F551" s="187"/>
      <c r="R551" s="69"/>
    </row>
    <row r="552" ht="15.75" customHeight="1">
      <c r="F552" s="187"/>
      <c r="R552" s="69"/>
    </row>
    <row r="553" ht="15.75" customHeight="1">
      <c r="F553" s="187"/>
      <c r="R553" s="69"/>
    </row>
    <row r="554" ht="15.75" customHeight="1">
      <c r="F554" s="187"/>
      <c r="R554" s="69"/>
    </row>
    <row r="555" ht="15.75" customHeight="1">
      <c r="F555" s="187"/>
      <c r="R555" s="69"/>
    </row>
    <row r="556" ht="15.75" customHeight="1">
      <c r="F556" s="187"/>
      <c r="R556" s="69"/>
    </row>
    <row r="557" ht="15.75" customHeight="1">
      <c r="F557" s="187"/>
      <c r="R557" s="69"/>
    </row>
    <row r="558" ht="15.75" customHeight="1">
      <c r="F558" s="187"/>
      <c r="R558" s="69"/>
    </row>
    <row r="559" ht="15.75" customHeight="1">
      <c r="F559" s="187"/>
      <c r="R559" s="69"/>
    </row>
    <row r="560" ht="15.75" customHeight="1">
      <c r="F560" s="187"/>
      <c r="R560" s="69"/>
    </row>
    <row r="561" ht="15.75" customHeight="1">
      <c r="F561" s="187"/>
      <c r="R561" s="69"/>
    </row>
    <row r="562" ht="15.75" customHeight="1">
      <c r="F562" s="187"/>
      <c r="R562" s="69"/>
    </row>
    <row r="563" ht="15.75" customHeight="1">
      <c r="F563" s="187"/>
      <c r="R563" s="69"/>
    </row>
    <row r="564" ht="15.75" customHeight="1">
      <c r="F564" s="187"/>
      <c r="R564" s="69"/>
    </row>
    <row r="565" ht="15.75" customHeight="1">
      <c r="F565" s="187"/>
      <c r="R565" s="69"/>
    </row>
    <row r="566" ht="15.75" customHeight="1">
      <c r="F566" s="187"/>
      <c r="R566" s="69"/>
    </row>
    <row r="567" ht="15.75" customHeight="1">
      <c r="F567" s="187"/>
      <c r="R567" s="69"/>
    </row>
    <row r="568" ht="15.75" customHeight="1">
      <c r="F568" s="187"/>
      <c r="R568" s="69"/>
    </row>
    <row r="569" ht="15.75" customHeight="1">
      <c r="F569" s="187"/>
      <c r="R569" s="69"/>
    </row>
    <row r="570" ht="15.75" customHeight="1">
      <c r="F570" s="187"/>
      <c r="R570" s="69"/>
    </row>
    <row r="571" ht="15.75" customHeight="1">
      <c r="F571" s="187"/>
      <c r="R571" s="69"/>
    </row>
    <row r="572" ht="15.75" customHeight="1">
      <c r="F572" s="187"/>
      <c r="R572" s="69"/>
    </row>
    <row r="573" ht="15.75" customHeight="1">
      <c r="F573" s="187"/>
      <c r="R573" s="69"/>
    </row>
    <row r="574" ht="15.75" customHeight="1">
      <c r="F574" s="187"/>
      <c r="R574" s="69"/>
    </row>
    <row r="575" ht="15.75" customHeight="1">
      <c r="F575" s="187"/>
      <c r="R575" s="69"/>
    </row>
    <row r="576" ht="15.75" customHeight="1">
      <c r="F576" s="187"/>
      <c r="R576" s="69"/>
    </row>
    <row r="577" ht="15.75" customHeight="1">
      <c r="F577" s="187"/>
      <c r="R577" s="69"/>
    </row>
    <row r="578" ht="15.75" customHeight="1">
      <c r="F578" s="187"/>
      <c r="R578" s="69"/>
    </row>
    <row r="579" ht="15.75" customHeight="1">
      <c r="F579" s="187"/>
      <c r="R579" s="69"/>
    </row>
    <row r="580" ht="15.75" customHeight="1">
      <c r="F580" s="187"/>
      <c r="R580" s="69"/>
    </row>
    <row r="581" ht="15.75" customHeight="1">
      <c r="F581" s="187"/>
      <c r="R581" s="69"/>
    </row>
    <row r="582" ht="15.75" customHeight="1">
      <c r="F582" s="187"/>
      <c r="R582" s="69"/>
    </row>
    <row r="583" ht="15.75" customHeight="1">
      <c r="F583" s="187"/>
      <c r="R583" s="69"/>
    </row>
    <row r="584" ht="15.75" customHeight="1">
      <c r="F584" s="187"/>
      <c r="R584" s="69"/>
    </row>
    <row r="585" ht="15.75" customHeight="1">
      <c r="F585" s="187"/>
      <c r="R585" s="69"/>
    </row>
    <row r="586" ht="15.75" customHeight="1">
      <c r="F586" s="187"/>
      <c r="R586" s="69"/>
    </row>
    <row r="587" ht="15.75" customHeight="1">
      <c r="F587" s="187"/>
      <c r="R587" s="69"/>
    </row>
    <row r="588" ht="15.75" customHeight="1">
      <c r="F588" s="187"/>
      <c r="R588" s="69"/>
    </row>
    <row r="589" ht="15.75" customHeight="1">
      <c r="F589" s="187"/>
      <c r="R589" s="69"/>
    </row>
    <row r="590" ht="15.75" customHeight="1">
      <c r="F590" s="187"/>
      <c r="R590" s="69"/>
    </row>
    <row r="591" ht="15.75" customHeight="1">
      <c r="F591" s="187"/>
      <c r="R591" s="69"/>
    </row>
    <row r="592" ht="15.75" customHeight="1">
      <c r="F592" s="187"/>
      <c r="R592" s="69"/>
    </row>
    <row r="593" ht="15.75" customHeight="1">
      <c r="F593" s="187"/>
      <c r="R593" s="69"/>
    </row>
    <row r="594" ht="15.75" customHeight="1">
      <c r="F594" s="187"/>
      <c r="R594" s="69"/>
    </row>
    <row r="595" ht="15.75" customHeight="1">
      <c r="F595" s="187"/>
      <c r="R595" s="69"/>
    </row>
    <row r="596" ht="15.75" customHeight="1">
      <c r="F596" s="187"/>
      <c r="R596" s="69"/>
    </row>
    <row r="597" ht="15.75" customHeight="1">
      <c r="F597" s="187"/>
      <c r="R597" s="69"/>
    </row>
    <row r="598" ht="15.75" customHeight="1">
      <c r="F598" s="187"/>
      <c r="R598" s="69"/>
    </row>
    <row r="599" ht="15.75" customHeight="1">
      <c r="F599" s="187"/>
      <c r="R599" s="69"/>
    </row>
    <row r="600" ht="15.75" customHeight="1">
      <c r="F600" s="187"/>
      <c r="R600" s="69"/>
    </row>
    <row r="601" ht="15.75" customHeight="1">
      <c r="F601" s="187"/>
      <c r="R601" s="69"/>
    </row>
    <row r="602" ht="15.75" customHeight="1">
      <c r="F602" s="187"/>
      <c r="R602" s="69"/>
    </row>
    <row r="603" ht="15.75" customHeight="1">
      <c r="F603" s="187"/>
      <c r="R603" s="69"/>
    </row>
    <row r="604" ht="15.75" customHeight="1">
      <c r="F604" s="187"/>
      <c r="R604" s="69"/>
    </row>
    <row r="605" ht="15.75" customHeight="1">
      <c r="F605" s="187"/>
      <c r="R605" s="69"/>
    </row>
    <row r="606" ht="15.75" customHeight="1">
      <c r="F606" s="187"/>
      <c r="R606" s="69"/>
    </row>
    <row r="607" ht="15.75" customHeight="1">
      <c r="F607" s="187"/>
      <c r="R607" s="69"/>
    </row>
    <row r="608" ht="15.75" customHeight="1">
      <c r="F608" s="187"/>
      <c r="R608" s="69"/>
    </row>
    <row r="609" ht="15.75" customHeight="1">
      <c r="F609" s="187"/>
      <c r="R609" s="69"/>
    </row>
    <row r="610" ht="15.75" customHeight="1">
      <c r="F610" s="187"/>
      <c r="R610" s="69"/>
    </row>
    <row r="611" ht="15.75" customHeight="1">
      <c r="F611" s="187"/>
      <c r="R611" s="69"/>
    </row>
    <row r="612" ht="15.75" customHeight="1">
      <c r="F612" s="187"/>
      <c r="R612" s="69"/>
    </row>
    <row r="613" ht="15.75" customHeight="1">
      <c r="F613" s="187"/>
      <c r="R613" s="69"/>
    </row>
    <row r="614" ht="15.75" customHeight="1">
      <c r="F614" s="187"/>
      <c r="R614" s="69"/>
    </row>
    <row r="615" ht="15.75" customHeight="1">
      <c r="F615" s="187"/>
      <c r="R615" s="69"/>
    </row>
    <row r="616" ht="15.75" customHeight="1">
      <c r="F616" s="187"/>
      <c r="R616" s="69"/>
    </row>
    <row r="617" ht="15.75" customHeight="1">
      <c r="F617" s="187"/>
      <c r="R617" s="69"/>
    </row>
    <row r="618" ht="15.75" customHeight="1">
      <c r="F618" s="187"/>
      <c r="R618" s="69"/>
    </row>
    <row r="619" ht="15.75" customHeight="1">
      <c r="F619" s="187"/>
      <c r="R619" s="69"/>
    </row>
    <row r="620" ht="15.75" customHeight="1">
      <c r="F620" s="187"/>
      <c r="R620" s="69"/>
    </row>
    <row r="621" ht="15.75" customHeight="1">
      <c r="F621" s="187"/>
      <c r="R621" s="69"/>
    </row>
    <row r="622" ht="15.75" customHeight="1">
      <c r="F622" s="187"/>
      <c r="R622" s="69"/>
    </row>
    <row r="623" ht="15.75" customHeight="1">
      <c r="F623" s="187"/>
      <c r="R623" s="69"/>
    </row>
    <row r="624" ht="15.75" customHeight="1">
      <c r="F624" s="187"/>
      <c r="R624" s="69"/>
    </row>
    <row r="625" ht="15.75" customHeight="1">
      <c r="F625" s="187"/>
      <c r="R625" s="69"/>
    </row>
    <row r="626" ht="15.75" customHeight="1">
      <c r="F626" s="187"/>
      <c r="R626" s="69"/>
    </row>
    <row r="627" ht="15.75" customHeight="1">
      <c r="F627" s="187"/>
      <c r="R627" s="69"/>
    </row>
    <row r="628" ht="15.75" customHeight="1">
      <c r="F628" s="187"/>
      <c r="R628" s="69"/>
    </row>
    <row r="629" ht="15.75" customHeight="1">
      <c r="F629" s="187"/>
      <c r="R629" s="69"/>
    </row>
    <row r="630" ht="15.75" customHeight="1">
      <c r="F630" s="187"/>
      <c r="R630" s="69"/>
    </row>
    <row r="631" ht="15.75" customHeight="1">
      <c r="F631" s="187"/>
      <c r="R631" s="69"/>
    </row>
    <row r="632" ht="15.75" customHeight="1">
      <c r="F632" s="187"/>
      <c r="R632" s="69"/>
    </row>
    <row r="633" ht="15.75" customHeight="1">
      <c r="F633" s="187"/>
      <c r="R633" s="69"/>
    </row>
    <row r="634" ht="15.75" customHeight="1">
      <c r="F634" s="187"/>
      <c r="R634" s="69"/>
    </row>
    <row r="635" ht="15.75" customHeight="1">
      <c r="F635" s="187"/>
      <c r="R635" s="69"/>
    </row>
    <row r="636" ht="15.75" customHeight="1">
      <c r="F636" s="187"/>
      <c r="R636" s="69"/>
    </row>
    <row r="637" ht="15.75" customHeight="1">
      <c r="F637" s="187"/>
      <c r="R637" s="69"/>
    </row>
    <row r="638" ht="15.75" customHeight="1">
      <c r="F638" s="187"/>
      <c r="R638" s="69"/>
    </row>
    <row r="639" ht="15.75" customHeight="1">
      <c r="F639" s="187"/>
      <c r="R639" s="69"/>
    </row>
    <row r="640" ht="15.75" customHeight="1">
      <c r="F640" s="187"/>
      <c r="R640" s="69"/>
    </row>
    <row r="641" ht="15.75" customHeight="1">
      <c r="F641" s="187"/>
      <c r="R641" s="69"/>
    </row>
    <row r="642" ht="15.75" customHeight="1">
      <c r="F642" s="187"/>
      <c r="R642" s="69"/>
    </row>
    <row r="643" ht="15.75" customHeight="1">
      <c r="F643" s="187"/>
      <c r="R643" s="69"/>
    </row>
    <row r="644" ht="15.75" customHeight="1">
      <c r="F644" s="187"/>
      <c r="R644" s="69"/>
    </row>
    <row r="645" ht="15.75" customHeight="1">
      <c r="F645" s="187"/>
      <c r="R645" s="69"/>
    </row>
    <row r="646" ht="15.75" customHeight="1">
      <c r="F646" s="187"/>
      <c r="R646" s="69"/>
    </row>
    <row r="647" ht="15.75" customHeight="1">
      <c r="F647" s="187"/>
      <c r="R647" s="69"/>
    </row>
    <row r="648" ht="15.75" customHeight="1">
      <c r="F648" s="187"/>
      <c r="R648" s="69"/>
    </row>
    <row r="649" ht="15.75" customHeight="1">
      <c r="F649" s="187"/>
      <c r="R649" s="69"/>
    </row>
    <row r="650" ht="15.75" customHeight="1">
      <c r="F650" s="187"/>
      <c r="R650" s="69"/>
    </row>
    <row r="651" ht="15.75" customHeight="1">
      <c r="F651" s="187"/>
      <c r="R651" s="69"/>
    </row>
    <row r="652" ht="15.75" customHeight="1">
      <c r="F652" s="187"/>
      <c r="R652" s="69"/>
    </row>
    <row r="653" ht="15.75" customHeight="1">
      <c r="F653" s="187"/>
      <c r="R653" s="69"/>
    </row>
    <row r="654" ht="15.75" customHeight="1">
      <c r="F654" s="187"/>
      <c r="R654" s="69"/>
    </row>
    <row r="655" ht="15.75" customHeight="1">
      <c r="F655" s="187"/>
      <c r="R655" s="69"/>
    </row>
    <row r="656" ht="15.75" customHeight="1">
      <c r="F656" s="187"/>
      <c r="R656" s="69"/>
    </row>
    <row r="657" ht="15.75" customHeight="1">
      <c r="F657" s="187"/>
      <c r="R657" s="69"/>
    </row>
    <row r="658" ht="15.75" customHeight="1">
      <c r="F658" s="187"/>
      <c r="R658" s="69"/>
    </row>
    <row r="659" ht="15.75" customHeight="1">
      <c r="F659" s="187"/>
      <c r="R659" s="69"/>
    </row>
    <row r="660" ht="15.75" customHeight="1">
      <c r="F660" s="187"/>
      <c r="R660" s="69"/>
    </row>
    <row r="661" ht="15.75" customHeight="1">
      <c r="F661" s="187"/>
      <c r="R661" s="69"/>
    </row>
    <row r="662" ht="15.75" customHeight="1">
      <c r="F662" s="187"/>
      <c r="R662" s="69"/>
    </row>
    <row r="663" ht="15.75" customHeight="1">
      <c r="F663" s="187"/>
      <c r="R663" s="69"/>
    </row>
    <row r="664" ht="15.75" customHeight="1">
      <c r="F664" s="187"/>
      <c r="R664" s="69"/>
    </row>
    <row r="665" ht="15.75" customHeight="1">
      <c r="F665" s="187"/>
      <c r="R665" s="69"/>
    </row>
    <row r="666" ht="15.75" customHeight="1">
      <c r="F666" s="187"/>
      <c r="R666" s="69"/>
    </row>
    <row r="667" ht="15.75" customHeight="1">
      <c r="F667" s="187"/>
      <c r="R667" s="69"/>
    </row>
    <row r="668" ht="15.75" customHeight="1">
      <c r="F668" s="187"/>
      <c r="R668" s="69"/>
    </row>
    <row r="669" ht="15.75" customHeight="1">
      <c r="F669" s="187"/>
      <c r="R669" s="69"/>
    </row>
    <row r="670" ht="15.75" customHeight="1">
      <c r="F670" s="187"/>
      <c r="R670" s="69"/>
    </row>
    <row r="671" ht="15.75" customHeight="1">
      <c r="F671" s="187"/>
      <c r="R671" s="69"/>
    </row>
    <row r="672" ht="15.75" customHeight="1">
      <c r="F672" s="187"/>
      <c r="R672" s="69"/>
    </row>
    <row r="673" ht="15.75" customHeight="1">
      <c r="F673" s="187"/>
      <c r="R673" s="69"/>
    </row>
    <row r="674" ht="15.75" customHeight="1">
      <c r="F674" s="187"/>
      <c r="R674" s="69"/>
    </row>
    <row r="675" ht="15.75" customHeight="1">
      <c r="F675" s="187"/>
      <c r="R675" s="69"/>
    </row>
    <row r="676" ht="15.75" customHeight="1">
      <c r="F676" s="187"/>
      <c r="R676" s="69"/>
    </row>
    <row r="677" ht="15.75" customHeight="1">
      <c r="F677" s="187"/>
      <c r="R677" s="69"/>
    </row>
    <row r="678" ht="15.75" customHeight="1">
      <c r="F678" s="187"/>
      <c r="R678" s="69"/>
    </row>
    <row r="679" ht="15.75" customHeight="1">
      <c r="F679" s="187"/>
      <c r="R679" s="69"/>
    </row>
    <row r="680" ht="15.75" customHeight="1">
      <c r="F680" s="187"/>
      <c r="R680" s="69"/>
    </row>
    <row r="681" ht="15.75" customHeight="1">
      <c r="F681" s="187"/>
      <c r="R681" s="69"/>
    </row>
    <row r="682" ht="15.75" customHeight="1">
      <c r="F682" s="187"/>
      <c r="R682" s="69"/>
    </row>
    <row r="683" ht="15.75" customHeight="1">
      <c r="F683" s="187"/>
      <c r="R683" s="69"/>
    </row>
    <row r="684" ht="15.75" customHeight="1">
      <c r="F684" s="187"/>
      <c r="R684" s="69"/>
    </row>
    <row r="685" ht="15.75" customHeight="1">
      <c r="F685" s="187"/>
      <c r="R685" s="69"/>
    </row>
    <row r="686" ht="15.75" customHeight="1">
      <c r="F686" s="187"/>
      <c r="R686" s="69"/>
    </row>
    <row r="687" ht="15.75" customHeight="1">
      <c r="F687" s="187"/>
      <c r="R687" s="69"/>
    </row>
    <row r="688" ht="15.75" customHeight="1">
      <c r="F688" s="187"/>
      <c r="R688" s="69"/>
    </row>
    <row r="689" ht="15.75" customHeight="1">
      <c r="F689" s="187"/>
      <c r="R689" s="69"/>
    </row>
    <row r="690" ht="15.75" customHeight="1">
      <c r="F690" s="187"/>
      <c r="R690" s="69"/>
    </row>
    <row r="691" ht="15.75" customHeight="1">
      <c r="F691" s="187"/>
      <c r="R691" s="69"/>
    </row>
    <row r="692" ht="15.75" customHeight="1">
      <c r="F692" s="187"/>
      <c r="R692" s="69"/>
    </row>
    <row r="693" ht="15.75" customHeight="1">
      <c r="F693" s="187"/>
      <c r="R693" s="69"/>
    </row>
    <row r="694" ht="15.75" customHeight="1">
      <c r="F694" s="187"/>
      <c r="R694" s="69"/>
    </row>
    <row r="695" ht="15.75" customHeight="1">
      <c r="F695" s="187"/>
      <c r="R695" s="69"/>
    </row>
    <row r="696" ht="15.75" customHeight="1">
      <c r="F696" s="187"/>
      <c r="R696" s="69"/>
    </row>
    <row r="697" ht="15.75" customHeight="1">
      <c r="F697" s="187"/>
      <c r="R697" s="69"/>
    </row>
    <row r="698" ht="15.75" customHeight="1">
      <c r="F698" s="187"/>
      <c r="R698" s="69"/>
    </row>
    <row r="699" ht="15.75" customHeight="1">
      <c r="F699" s="187"/>
      <c r="R699" s="69"/>
    </row>
    <row r="700" ht="15.75" customHeight="1">
      <c r="F700" s="187"/>
      <c r="R700" s="69"/>
    </row>
    <row r="701" ht="15.75" customHeight="1">
      <c r="F701" s="187"/>
      <c r="R701" s="69"/>
    </row>
    <row r="702" ht="15.75" customHeight="1">
      <c r="F702" s="187"/>
      <c r="R702" s="69"/>
    </row>
    <row r="703" ht="15.75" customHeight="1">
      <c r="F703" s="187"/>
      <c r="R703" s="69"/>
    </row>
    <row r="704" ht="15.75" customHeight="1">
      <c r="F704" s="187"/>
      <c r="R704" s="69"/>
    </row>
    <row r="705" ht="15.75" customHeight="1">
      <c r="F705" s="187"/>
      <c r="R705" s="69"/>
    </row>
    <row r="706" ht="15.75" customHeight="1">
      <c r="F706" s="187"/>
      <c r="R706" s="69"/>
    </row>
    <row r="707" ht="15.75" customHeight="1">
      <c r="F707" s="187"/>
      <c r="R707" s="69"/>
    </row>
    <row r="708" ht="15.75" customHeight="1">
      <c r="F708" s="187"/>
      <c r="R708" s="69"/>
    </row>
    <row r="709" ht="15.75" customHeight="1">
      <c r="F709" s="187"/>
      <c r="R709" s="69"/>
    </row>
    <row r="710" ht="15.75" customHeight="1">
      <c r="F710" s="187"/>
      <c r="R710" s="69"/>
    </row>
    <row r="711" ht="15.75" customHeight="1">
      <c r="F711" s="187"/>
      <c r="R711" s="69"/>
    </row>
    <row r="712" ht="15.75" customHeight="1">
      <c r="F712" s="187"/>
      <c r="R712" s="69"/>
    </row>
    <row r="713" ht="15.75" customHeight="1">
      <c r="F713" s="187"/>
      <c r="R713" s="69"/>
    </row>
    <row r="714" ht="15.75" customHeight="1">
      <c r="F714" s="187"/>
      <c r="R714" s="69"/>
    </row>
    <row r="715" ht="15.75" customHeight="1">
      <c r="F715" s="187"/>
      <c r="R715" s="69"/>
    </row>
    <row r="716" ht="15.75" customHeight="1">
      <c r="F716" s="187"/>
      <c r="R716" s="69"/>
    </row>
    <row r="717" ht="15.75" customHeight="1">
      <c r="F717" s="187"/>
      <c r="R717" s="69"/>
    </row>
    <row r="718" ht="15.75" customHeight="1">
      <c r="F718" s="187"/>
      <c r="R718" s="69"/>
    </row>
    <row r="719" ht="15.75" customHeight="1">
      <c r="F719" s="187"/>
      <c r="R719" s="69"/>
    </row>
    <row r="720" ht="15.75" customHeight="1">
      <c r="F720" s="187"/>
      <c r="R720" s="69"/>
    </row>
    <row r="721" ht="15.75" customHeight="1">
      <c r="F721" s="187"/>
      <c r="R721" s="69"/>
    </row>
    <row r="722" ht="15.75" customHeight="1">
      <c r="F722" s="187"/>
      <c r="R722" s="69"/>
    </row>
    <row r="723" ht="15.75" customHeight="1">
      <c r="F723" s="187"/>
      <c r="R723" s="69"/>
    </row>
    <row r="724" ht="15.75" customHeight="1">
      <c r="F724" s="187"/>
      <c r="R724" s="69"/>
    </row>
    <row r="725" ht="15.75" customHeight="1">
      <c r="F725" s="187"/>
      <c r="R725" s="69"/>
    </row>
    <row r="726" ht="15.75" customHeight="1">
      <c r="F726" s="187"/>
      <c r="R726" s="69"/>
    </row>
    <row r="727" ht="15.75" customHeight="1">
      <c r="F727" s="187"/>
      <c r="R727" s="69"/>
    </row>
    <row r="728" ht="15.75" customHeight="1">
      <c r="F728" s="187"/>
      <c r="R728" s="69"/>
    </row>
    <row r="729" ht="15.75" customHeight="1">
      <c r="F729" s="187"/>
      <c r="R729" s="69"/>
    </row>
    <row r="730" ht="15.75" customHeight="1">
      <c r="F730" s="187"/>
      <c r="R730" s="69"/>
    </row>
    <row r="731" ht="15.75" customHeight="1">
      <c r="F731" s="187"/>
      <c r="R731" s="69"/>
    </row>
    <row r="732" ht="15.75" customHeight="1">
      <c r="F732" s="187"/>
      <c r="R732" s="69"/>
    </row>
    <row r="733" ht="15.75" customHeight="1">
      <c r="F733" s="187"/>
      <c r="R733" s="69"/>
    </row>
    <row r="734" ht="15.75" customHeight="1">
      <c r="F734" s="187"/>
      <c r="R734" s="69"/>
    </row>
    <row r="735" ht="15.75" customHeight="1">
      <c r="F735" s="187"/>
      <c r="R735" s="69"/>
    </row>
    <row r="736" ht="15.75" customHeight="1">
      <c r="F736" s="187"/>
      <c r="R736" s="69"/>
    </row>
    <row r="737" ht="15.75" customHeight="1">
      <c r="F737" s="187"/>
      <c r="R737" s="69"/>
    </row>
    <row r="738" ht="15.75" customHeight="1">
      <c r="F738" s="187"/>
      <c r="R738" s="69"/>
    </row>
    <row r="739" ht="15.75" customHeight="1">
      <c r="F739" s="187"/>
      <c r="R739" s="69"/>
    </row>
    <row r="740" ht="15.75" customHeight="1">
      <c r="F740" s="187"/>
      <c r="R740" s="69"/>
    </row>
    <row r="741" ht="15.75" customHeight="1">
      <c r="F741" s="187"/>
      <c r="R741" s="69"/>
    </row>
    <row r="742" ht="15.75" customHeight="1">
      <c r="F742" s="187"/>
      <c r="R742" s="69"/>
    </row>
    <row r="743" ht="15.75" customHeight="1">
      <c r="F743" s="187"/>
      <c r="R743" s="69"/>
    </row>
    <row r="744" ht="15.75" customHeight="1">
      <c r="F744" s="187"/>
      <c r="R744" s="69"/>
    </row>
    <row r="745" ht="15.75" customHeight="1">
      <c r="F745" s="187"/>
      <c r="R745" s="69"/>
    </row>
    <row r="746" ht="15.75" customHeight="1">
      <c r="F746" s="187"/>
      <c r="R746" s="69"/>
    </row>
    <row r="747" ht="15.75" customHeight="1">
      <c r="F747" s="187"/>
      <c r="R747" s="69"/>
    </row>
    <row r="748" ht="15.75" customHeight="1">
      <c r="F748" s="187"/>
      <c r="R748" s="69"/>
    </row>
    <row r="749" ht="15.75" customHeight="1">
      <c r="F749" s="187"/>
      <c r="R749" s="69"/>
    </row>
    <row r="750" ht="15.75" customHeight="1">
      <c r="F750" s="187"/>
      <c r="R750" s="69"/>
    </row>
    <row r="751" ht="15.75" customHeight="1">
      <c r="F751" s="187"/>
      <c r="R751" s="69"/>
    </row>
    <row r="752" ht="15.75" customHeight="1">
      <c r="F752" s="187"/>
      <c r="R752" s="69"/>
    </row>
    <row r="753" ht="15.75" customHeight="1">
      <c r="F753" s="187"/>
      <c r="R753" s="69"/>
    </row>
    <row r="754" ht="15.75" customHeight="1">
      <c r="F754" s="187"/>
      <c r="R754" s="69"/>
    </row>
    <row r="755" ht="15.75" customHeight="1">
      <c r="F755" s="187"/>
      <c r="R755" s="69"/>
    </row>
    <row r="756" ht="15.75" customHeight="1">
      <c r="F756" s="187"/>
      <c r="R756" s="69"/>
    </row>
    <row r="757" ht="15.75" customHeight="1">
      <c r="F757" s="187"/>
      <c r="R757" s="69"/>
    </row>
    <row r="758" ht="15.75" customHeight="1">
      <c r="F758" s="187"/>
      <c r="R758" s="69"/>
    </row>
    <row r="759" ht="15.75" customHeight="1">
      <c r="F759" s="187"/>
      <c r="R759" s="69"/>
    </row>
    <row r="760" ht="15.75" customHeight="1">
      <c r="F760" s="187"/>
      <c r="R760" s="69"/>
    </row>
    <row r="761" ht="15.75" customHeight="1">
      <c r="F761" s="187"/>
      <c r="R761" s="69"/>
    </row>
    <row r="762" ht="15.75" customHeight="1">
      <c r="F762" s="187"/>
      <c r="R762" s="69"/>
    </row>
    <row r="763" ht="15.75" customHeight="1">
      <c r="F763" s="187"/>
      <c r="R763" s="69"/>
    </row>
    <row r="764" ht="15.75" customHeight="1">
      <c r="F764" s="187"/>
      <c r="R764" s="69"/>
    </row>
    <row r="765" ht="15.75" customHeight="1">
      <c r="F765" s="187"/>
      <c r="R765" s="69"/>
    </row>
    <row r="766" ht="15.75" customHeight="1">
      <c r="F766" s="187"/>
      <c r="R766" s="69"/>
    </row>
    <row r="767" ht="15.75" customHeight="1">
      <c r="F767" s="187"/>
      <c r="R767" s="69"/>
    </row>
    <row r="768" ht="15.75" customHeight="1">
      <c r="F768" s="187"/>
      <c r="R768" s="69"/>
    </row>
    <row r="769" ht="15.75" customHeight="1">
      <c r="F769" s="187"/>
      <c r="R769" s="69"/>
    </row>
    <row r="770" ht="15.75" customHeight="1">
      <c r="F770" s="187"/>
      <c r="R770" s="69"/>
    </row>
    <row r="771" ht="15.75" customHeight="1">
      <c r="F771" s="187"/>
      <c r="R771" s="69"/>
    </row>
    <row r="772" ht="15.75" customHeight="1">
      <c r="F772" s="187"/>
      <c r="R772" s="69"/>
    </row>
    <row r="773" ht="15.75" customHeight="1">
      <c r="F773" s="187"/>
      <c r="R773" s="69"/>
    </row>
    <row r="774" ht="15.75" customHeight="1">
      <c r="F774" s="187"/>
      <c r="R774" s="69"/>
    </row>
    <row r="775" ht="15.75" customHeight="1">
      <c r="F775" s="187"/>
      <c r="R775" s="69"/>
    </row>
    <row r="776" ht="15.75" customHeight="1">
      <c r="F776" s="187"/>
      <c r="R776" s="69"/>
    </row>
    <row r="777" ht="15.75" customHeight="1">
      <c r="F777" s="187"/>
      <c r="R777" s="69"/>
    </row>
    <row r="778" ht="15.75" customHeight="1">
      <c r="F778" s="187"/>
      <c r="R778" s="69"/>
    </row>
    <row r="779" ht="15.75" customHeight="1">
      <c r="F779" s="187"/>
      <c r="R779" s="69"/>
    </row>
    <row r="780" ht="15.75" customHeight="1">
      <c r="F780" s="187"/>
      <c r="R780" s="69"/>
    </row>
    <row r="781" ht="15.75" customHeight="1">
      <c r="F781" s="187"/>
      <c r="R781" s="69"/>
    </row>
    <row r="782" ht="15.75" customHeight="1">
      <c r="F782" s="187"/>
      <c r="R782" s="69"/>
    </row>
    <row r="783" ht="15.75" customHeight="1">
      <c r="F783" s="187"/>
      <c r="R783" s="69"/>
    </row>
    <row r="784" ht="15.75" customHeight="1">
      <c r="F784" s="187"/>
      <c r="R784" s="69"/>
    </row>
    <row r="785" ht="15.75" customHeight="1">
      <c r="F785" s="187"/>
      <c r="R785" s="69"/>
    </row>
    <row r="786" ht="15.75" customHeight="1">
      <c r="F786" s="187"/>
      <c r="R786" s="69"/>
    </row>
    <row r="787" ht="15.75" customHeight="1">
      <c r="F787" s="187"/>
      <c r="R787" s="69"/>
    </row>
    <row r="788" ht="15.75" customHeight="1">
      <c r="F788" s="187"/>
      <c r="R788" s="69"/>
    </row>
    <row r="789" ht="15.75" customHeight="1">
      <c r="F789" s="187"/>
      <c r="R789" s="69"/>
    </row>
    <row r="790" ht="15.75" customHeight="1">
      <c r="F790" s="187"/>
      <c r="R790" s="69"/>
    </row>
    <row r="791" ht="15.75" customHeight="1">
      <c r="F791" s="187"/>
      <c r="R791" s="69"/>
    </row>
    <row r="792" ht="15.75" customHeight="1">
      <c r="F792" s="187"/>
      <c r="R792" s="69"/>
    </row>
    <row r="793" ht="15.75" customHeight="1">
      <c r="F793" s="187"/>
      <c r="R793" s="69"/>
    </row>
    <row r="794" ht="15.75" customHeight="1">
      <c r="F794" s="187"/>
      <c r="R794" s="69"/>
    </row>
    <row r="795" ht="15.75" customHeight="1">
      <c r="F795" s="187"/>
      <c r="R795" s="69"/>
    </row>
    <row r="796" ht="15.75" customHeight="1">
      <c r="F796" s="187"/>
      <c r="R796" s="69"/>
    </row>
    <row r="797" ht="15.75" customHeight="1">
      <c r="F797" s="187"/>
      <c r="R797" s="69"/>
    </row>
    <row r="798" ht="15.75" customHeight="1">
      <c r="F798" s="187"/>
      <c r="R798" s="69"/>
    </row>
    <row r="799" ht="15.75" customHeight="1">
      <c r="F799" s="187"/>
      <c r="R799" s="69"/>
    </row>
    <row r="800" ht="15.75" customHeight="1">
      <c r="F800" s="187"/>
      <c r="R800" s="69"/>
    </row>
    <row r="801" ht="15.75" customHeight="1">
      <c r="F801" s="187"/>
      <c r="R801" s="69"/>
    </row>
    <row r="802" ht="15.75" customHeight="1">
      <c r="F802" s="187"/>
      <c r="R802" s="69"/>
    </row>
    <row r="803" ht="15.75" customHeight="1">
      <c r="F803" s="187"/>
      <c r="R803" s="69"/>
    </row>
    <row r="804" ht="15.75" customHeight="1">
      <c r="F804" s="187"/>
      <c r="R804" s="69"/>
    </row>
    <row r="805" ht="15.75" customHeight="1">
      <c r="F805" s="187"/>
      <c r="R805" s="69"/>
    </row>
    <row r="806" ht="15.75" customHeight="1">
      <c r="F806" s="187"/>
      <c r="R806" s="69"/>
    </row>
    <row r="807" ht="15.75" customHeight="1">
      <c r="F807" s="187"/>
      <c r="R807" s="69"/>
    </row>
    <row r="808" ht="15.75" customHeight="1">
      <c r="F808" s="187"/>
      <c r="R808" s="69"/>
    </row>
    <row r="809" ht="15.75" customHeight="1">
      <c r="F809" s="187"/>
      <c r="R809" s="69"/>
    </row>
    <row r="810" ht="15.75" customHeight="1">
      <c r="F810" s="187"/>
      <c r="R810" s="69"/>
    </row>
    <row r="811" ht="15.75" customHeight="1">
      <c r="F811" s="187"/>
      <c r="R811" s="69"/>
    </row>
    <row r="812" ht="15.75" customHeight="1">
      <c r="F812" s="187"/>
      <c r="R812" s="69"/>
    </row>
    <row r="813" ht="15.75" customHeight="1">
      <c r="F813" s="187"/>
      <c r="R813" s="69"/>
    </row>
    <row r="814" ht="15.75" customHeight="1">
      <c r="F814" s="187"/>
      <c r="R814" s="69"/>
    </row>
    <row r="815" ht="15.75" customHeight="1">
      <c r="F815" s="187"/>
      <c r="R815" s="69"/>
    </row>
    <row r="816" ht="15.75" customHeight="1">
      <c r="F816" s="187"/>
      <c r="R816" s="69"/>
    </row>
    <row r="817" ht="15.75" customHeight="1">
      <c r="F817" s="187"/>
      <c r="R817" s="69"/>
    </row>
    <row r="818" ht="15.75" customHeight="1">
      <c r="F818" s="187"/>
      <c r="R818" s="69"/>
    </row>
    <row r="819" ht="15.75" customHeight="1">
      <c r="F819" s="187"/>
      <c r="R819" s="69"/>
    </row>
    <row r="820" ht="15.75" customHeight="1">
      <c r="F820" s="187"/>
      <c r="R820" s="69"/>
    </row>
    <row r="821" ht="15.75" customHeight="1">
      <c r="F821" s="187"/>
      <c r="R821" s="69"/>
    </row>
    <row r="822" ht="15.75" customHeight="1">
      <c r="F822" s="187"/>
      <c r="R822" s="69"/>
    </row>
    <row r="823" ht="15.75" customHeight="1">
      <c r="F823" s="187"/>
      <c r="R823" s="69"/>
    </row>
    <row r="824" ht="15.75" customHeight="1">
      <c r="F824" s="187"/>
      <c r="R824" s="69"/>
    </row>
    <row r="825" ht="15.75" customHeight="1">
      <c r="F825" s="187"/>
      <c r="R825" s="69"/>
    </row>
    <row r="826" ht="15.75" customHeight="1">
      <c r="F826" s="187"/>
      <c r="R826" s="69"/>
    </row>
    <row r="827" ht="15.75" customHeight="1">
      <c r="F827" s="187"/>
      <c r="R827" s="69"/>
    </row>
    <row r="828" ht="15.75" customHeight="1">
      <c r="F828" s="187"/>
      <c r="R828" s="69"/>
    </row>
    <row r="829" ht="15.75" customHeight="1">
      <c r="F829" s="187"/>
      <c r="R829" s="69"/>
    </row>
    <row r="830" ht="15.75" customHeight="1">
      <c r="F830" s="187"/>
      <c r="R830" s="69"/>
    </row>
    <row r="831" ht="15.75" customHeight="1">
      <c r="F831" s="187"/>
      <c r="R831" s="69"/>
    </row>
    <row r="832" ht="15.75" customHeight="1">
      <c r="F832" s="187"/>
      <c r="R832" s="69"/>
    </row>
    <row r="833" ht="15.75" customHeight="1">
      <c r="F833" s="187"/>
      <c r="R833" s="69"/>
    </row>
    <row r="834" ht="15.75" customHeight="1">
      <c r="F834" s="187"/>
      <c r="R834" s="69"/>
    </row>
    <row r="835" ht="15.75" customHeight="1">
      <c r="F835" s="187"/>
      <c r="R835" s="69"/>
    </row>
    <row r="836" ht="15.75" customHeight="1">
      <c r="F836" s="187"/>
      <c r="R836" s="69"/>
    </row>
    <row r="837" ht="15.75" customHeight="1">
      <c r="F837" s="187"/>
      <c r="R837" s="69"/>
    </row>
    <row r="838" ht="15.75" customHeight="1">
      <c r="F838" s="187"/>
      <c r="R838" s="69"/>
    </row>
    <row r="839" ht="15.75" customHeight="1">
      <c r="F839" s="187"/>
      <c r="R839" s="69"/>
    </row>
    <row r="840" ht="15.75" customHeight="1">
      <c r="F840" s="187"/>
      <c r="R840" s="69"/>
    </row>
    <row r="841" ht="15.75" customHeight="1">
      <c r="F841" s="187"/>
      <c r="R841" s="69"/>
    </row>
    <row r="842" ht="15.75" customHeight="1">
      <c r="F842" s="187"/>
      <c r="R842" s="69"/>
    </row>
    <row r="843" ht="15.75" customHeight="1">
      <c r="F843" s="187"/>
      <c r="R843" s="69"/>
    </row>
    <row r="844" ht="15.75" customHeight="1">
      <c r="F844" s="187"/>
      <c r="R844" s="69"/>
    </row>
    <row r="845" ht="15.75" customHeight="1">
      <c r="F845" s="187"/>
      <c r="R845" s="69"/>
    </row>
    <row r="846" ht="15.75" customHeight="1">
      <c r="F846" s="187"/>
      <c r="R846" s="69"/>
    </row>
    <row r="847" ht="15.75" customHeight="1">
      <c r="F847" s="187"/>
      <c r="R847" s="69"/>
    </row>
    <row r="848" ht="15.75" customHeight="1">
      <c r="F848" s="187"/>
      <c r="R848" s="69"/>
    </row>
    <row r="849" ht="15.75" customHeight="1">
      <c r="F849" s="187"/>
      <c r="R849" s="69"/>
    </row>
    <row r="850" ht="15.75" customHeight="1">
      <c r="F850" s="187"/>
      <c r="R850" s="69"/>
    </row>
    <row r="851" ht="15.75" customHeight="1">
      <c r="F851" s="187"/>
      <c r="R851" s="69"/>
    </row>
    <row r="852" ht="15.75" customHeight="1">
      <c r="F852" s="187"/>
      <c r="R852" s="69"/>
    </row>
    <row r="853" ht="15.75" customHeight="1">
      <c r="F853" s="187"/>
      <c r="R853" s="69"/>
    </row>
    <row r="854" ht="15.75" customHeight="1">
      <c r="F854" s="187"/>
      <c r="R854" s="69"/>
    </row>
    <row r="855" ht="15.75" customHeight="1">
      <c r="F855" s="187"/>
      <c r="R855" s="69"/>
    </row>
    <row r="856" ht="15.75" customHeight="1">
      <c r="F856" s="187"/>
      <c r="R856" s="69"/>
    </row>
    <row r="857" ht="15.75" customHeight="1">
      <c r="F857" s="187"/>
      <c r="R857" s="69"/>
    </row>
    <row r="858" ht="15.75" customHeight="1">
      <c r="F858" s="187"/>
      <c r="R858" s="69"/>
    </row>
    <row r="859" ht="15.75" customHeight="1">
      <c r="F859" s="187"/>
      <c r="R859" s="69"/>
    </row>
    <row r="860" ht="15.75" customHeight="1">
      <c r="F860" s="187"/>
      <c r="R860" s="69"/>
    </row>
    <row r="861" ht="15.75" customHeight="1">
      <c r="F861" s="187"/>
      <c r="R861" s="69"/>
    </row>
    <row r="862" ht="15.75" customHeight="1">
      <c r="F862" s="187"/>
      <c r="R862" s="69"/>
    </row>
    <row r="863" ht="15.75" customHeight="1">
      <c r="F863" s="187"/>
      <c r="R863" s="69"/>
    </row>
    <row r="864" ht="15.75" customHeight="1">
      <c r="F864" s="187"/>
      <c r="R864" s="69"/>
    </row>
    <row r="865" ht="15.75" customHeight="1">
      <c r="F865" s="187"/>
      <c r="R865" s="69"/>
    </row>
    <row r="866" ht="15.75" customHeight="1">
      <c r="F866" s="187"/>
      <c r="R866" s="69"/>
    </row>
    <row r="867" ht="15.75" customHeight="1">
      <c r="F867" s="187"/>
      <c r="R867" s="69"/>
    </row>
    <row r="868" ht="15.75" customHeight="1">
      <c r="F868" s="187"/>
      <c r="R868" s="69"/>
    </row>
    <row r="869" ht="15.75" customHeight="1">
      <c r="F869" s="187"/>
      <c r="R869" s="69"/>
    </row>
    <row r="870" ht="15.75" customHeight="1">
      <c r="F870" s="187"/>
      <c r="R870" s="69"/>
    </row>
    <row r="871" ht="15.75" customHeight="1">
      <c r="F871" s="187"/>
      <c r="R871" s="69"/>
    </row>
    <row r="872" ht="15.75" customHeight="1">
      <c r="F872" s="187"/>
      <c r="R872" s="69"/>
    </row>
    <row r="873" ht="15.75" customHeight="1">
      <c r="F873" s="187"/>
      <c r="R873" s="69"/>
    </row>
    <row r="874" ht="15.75" customHeight="1">
      <c r="F874" s="187"/>
      <c r="R874" s="69"/>
    </row>
    <row r="875" ht="15.75" customHeight="1">
      <c r="F875" s="187"/>
      <c r="R875" s="69"/>
    </row>
    <row r="876" ht="15.75" customHeight="1">
      <c r="F876" s="187"/>
      <c r="R876" s="69"/>
    </row>
    <row r="877" ht="15.75" customHeight="1">
      <c r="F877" s="187"/>
      <c r="R877" s="69"/>
    </row>
    <row r="878" ht="15.75" customHeight="1">
      <c r="F878" s="187"/>
      <c r="R878" s="69"/>
    </row>
    <row r="879" ht="15.75" customHeight="1">
      <c r="F879" s="187"/>
      <c r="R879" s="69"/>
    </row>
    <row r="880" ht="15.75" customHeight="1">
      <c r="F880" s="187"/>
      <c r="R880" s="69"/>
    </row>
    <row r="881" ht="15.75" customHeight="1">
      <c r="F881" s="187"/>
      <c r="R881" s="69"/>
    </row>
    <row r="882" ht="15.75" customHeight="1">
      <c r="F882" s="187"/>
      <c r="R882" s="69"/>
    </row>
    <row r="883" ht="15.75" customHeight="1">
      <c r="F883" s="187"/>
      <c r="R883" s="69"/>
    </row>
    <row r="884" ht="15.75" customHeight="1">
      <c r="F884" s="187"/>
      <c r="R884" s="69"/>
    </row>
    <row r="885" ht="15.75" customHeight="1">
      <c r="F885" s="187"/>
      <c r="R885" s="69"/>
    </row>
    <row r="886" ht="15.75" customHeight="1">
      <c r="F886" s="187"/>
      <c r="R886" s="69"/>
    </row>
    <row r="887" ht="15.75" customHeight="1">
      <c r="F887" s="187"/>
      <c r="R887" s="69"/>
    </row>
    <row r="888" ht="15.75" customHeight="1">
      <c r="F888" s="187"/>
      <c r="R888" s="69"/>
    </row>
    <row r="889" ht="15.75" customHeight="1">
      <c r="F889" s="187"/>
      <c r="R889" s="69"/>
    </row>
    <row r="890" ht="15.75" customHeight="1">
      <c r="F890" s="187"/>
      <c r="R890" s="69"/>
    </row>
    <row r="891" ht="15.75" customHeight="1">
      <c r="F891" s="187"/>
      <c r="R891" s="69"/>
    </row>
    <row r="892" ht="15.75" customHeight="1">
      <c r="F892" s="187"/>
      <c r="R892" s="69"/>
    </row>
    <row r="893" ht="15.75" customHeight="1">
      <c r="F893" s="187"/>
      <c r="R893" s="69"/>
    </row>
    <row r="894" ht="15.75" customHeight="1">
      <c r="F894" s="187"/>
      <c r="R894" s="69"/>
    </row>
    <row r="895" ht="15.75" customHeight="1">
      <c r="F895" s="187"/>
      <c r="R895" s="69"/>
    </row>
    <row r="896" ht="15.75" customHeight="1">
      <c r="F896" s="187"/>
      <c r="R896" s="69"/>
    </row>
    <row r="897" ht="15.75" customHeight="1">
      <c r="F897" s="187"/>
      <c r="R897" s="69"/>
    </row>
    <row r="898" ht="15.75" customHeight="1">
      <c r="F898" s="187"/>
      <c r="R898" s="69"/>
    </row>
    <row r="899" ht="15.75" customHeight="1">
      <c r="F899" s="187"/>
      <c r="R899" s="69"/>
    </row>
    <row r="900" ht="15.75" customHeight="1">
      <c r="F900" s="187"/>
      <c r="R900" s="69"/>
    </row>
    <row r="901" ht="15.75" customHeight="1">
      <c r="F901" s="187"/>
      <c r="R901" s="69"/>
    </row>
    <row r="902" ht="15.75" customHeight="1">
      <c r="F902" s="187"/>
      <c r="R902" s="69"/>
    </row>
    <row r="903" ht="15.75" customHeight="1">
      <c r="F903" s="187"/>
      <c r="R903" s="69"/>
    </row>
    <row r="904" ht="15.75" customHeight="1">
      <c r="F904" s="187"/>
      <c r="R904" s="69"/>
    </row>
    <row r="905" ht="15.75" customHeight="1">
      <c r="F905" s="187"/>
      <c r="R905" s="69"/>
    </row>
    <row r="906" ht="15.75" customHeight="1">
      <c r="F906" s="187"/>
      <c r="R906" s="69"/>
    </row>
    <row r="907" ht="15.75" customHeight="1">
      <c r="F907" s="187"/>
      <c r="R907" s="69"/>
    </row>
    <row r="908" ht="15.75" customHeight="1">
      <c r="F908" s="187"/>
      <c r="R908" s="69"/>
    </row>
    <row r="909" ht="15.75" customHeight="1">
      <c r="F909" s="187"/>
      <c r="R909" s="69"/>
    </row>
    <row r="910" ht="15.75" customHeight="1">
      <c r="F910" s="187"/>
      <c r="R910" s="69"/>
    </row>
    <row r="911" ht="15.75" customHeight="1">
      <c r="F911" s="187"/>
      <c r="R911" s="69"/>
    </row>
    <row r="912" ht="15.75" customHeight="1">
      <c r="F912" s="187"/>
      <c r="R912" s="69"/>
    </row>
    <row r="913" ht="15.75" customHeight="1">
      <c r="F913" s="187"/>
      <c r="R913" s="69"/>
    </row>
    <row r="914" ht="15.75" customHeight="1">
      <c r="F914" s="187"/>
      <c r="R914" s="69"/>
    </row>
    <row r="915" ht="15.75" customHeight="1">
      <c r="F915" s="187"/>
      <c r="R915" s="69"/>
    </row>
    <row r="916" ht="15.75" customHeight="1">
      <c r="F916" s="187"/>
      <c r="R916" s="69"/>
    </row>
    <row r="917" ht="15.75" customHeight="1">
      <c r="F917" s="187"/>
      <c r="R917" s="69"/>
    </row>
    <row r="918" ht="15.75" customHeight="1">
      <c r="F918" s="187"/>
      <c r="R918" s="69"/>
    </row>
    <row r="919" ht="15.75" customHeight="1">
      <c r="F919" s="187"/>
      <c r="R919" s="69"/>
    </row>
    <row r="920" ht="15.75" customHeight="1">
      <c r="F920" s="187"/>
      <c r="R920" s="69"/>
    </row>
    <row r="921" ht="15.75" customHeight="1">
      <c r="F921" s="187"/>
      <c r="R921" s="69"/>
    </row>
    <row r="922" ht="15.75" customHeight="1">
      <c r="F922" s="187"/>
      <c r="R922" s="69"/>
    </row>
    <row r="923" ht="15.75" customHeight="1">
      <c r="F923" s="187"/>
      <c r="R923" s="69"/>
    </row>
    <row r="924" ht="15.75" customHeight="1">
      <c r="F924" s="187"/>
      <c r="R924" s="69"/>
    </row>
    <row r="925" ht="15.75" customHeight="1">
      <c r="F925" s="187"/>
      <c r="R925" s="69"/>
    </row>
    <row r="926" ht="15.75" customHeight="1">
      <c r="F926" s="187"/>
      <c r="R926" s="69"/>
    </row>
    <row r="927" ht="15.75" customHeight="1">
      <c r="F927" s="187"/>
      <c r="R927" s="69"/>
    </row>
    <row r="928" ht="15.75" customHeight="1">
      <c r="F928" s="187"/>
      <c r="R928" s="69"/>
    </row>
    <row r="929" ht="15.75" customHeight="1">
      <c r="F929" s="187"/>
      <c r="R929" s="69"/>
    </row>
    <row r="930" ht="15.75" customHeight="1">
      <c r="F930" s="187"/>
      <c r="R930" s="69"/>
    </row>
    <row r="931" ht="15.75" customHeight="1">
      <c r="F931" s="187"/>
      <c r="R931" s="69"/>
    </row>
    <row r="932" ht="15.75" customHeight="1">
      <c r="F932" s="187"/>
      <c r="R932" s="69"/>
    </row>
    <row r="933" ht="15.75" customHeight="1">
      <c r="F933" s="187"/>
      <c r="R933" s="69"/>
    </row>
    <row r="934" ht="15.75" customHeight="1">
      <c r="F934" s="187"/>
      <c r="R934" s="69"/>
    </row>
    <row r="935" ht="15.75" customHeight="1">
      <c r="F935" s="187"/>
      <c r="R935" s="69"/>
    </row>
    <row r="936" ht="15.75" customHeight="1">
      <c r="F936" s="187"/>
      <c r="R936" s="69"/>
    </row>
    <row r="937" ht="15.75" customHeight="1">
      <c r="F937" s="187"/>
      <c r="R937" s="69"/>
    </row>
    <row r="938" ht="15.75" customHeight="1">
      <c r="F938" s="187"/>
      <c r="R938" s="69"/>
    </row>
    <row r="939" ht="15.75" customHeight="1">
      <c r="F939" s="187"/>
      <c r="R939" s="69"/>
    </row>
    <row r="940" ht="15.75" customHeight="1">
      <c r="F940" s="187"/>
      <c r="R940" s="69"/>
    </row>
    <row r="941" ht="15.75" customHeight="1">
      <c r="F941" s="187"/>
      <c r="R941" s="69"/>
    </row>
    <row r="942" ht="15.75" customHeight="1">
      <c r="F942" s="187"/>
      <c r="R942" s="69"/>
    </row>
    <row r="943" ht="15.75" customHeight="1">
      <c r="F943" s="187"/>
      <c r="R943" s="69"/>
    </row>
    <row r="944" ht="15.75" customHeight="1">
      <c r="F944" s="187"/>
      <c r="R944" s="69"/>
    </row>
    <row r="945" ht="15.75" customHeight="1">
      <c r="F945" s="187"/>
      <c r="R945" s="69"/>
    </row>
    <row r="946" ht="15.75" customHeight="1">
      <c r="F946" s="187"/>
      <c r="R946" s="69"/>
    </row>
    <row r="947" ht="15.75" customHeight="1">
      <c r="F947" s="187"/>
      <c r="R947" s="69"/>
    </row>
    <row r="948" ht="15.75" customHeight="1">
      <c r="F948" s="187"/>
      <c r="R948" s="69"/>
    </row>
    <row r="949" ht="15.75" customHeight="1">
      <c r="F949" s="187"/>
      <c r="R949" s="69"/>
    </row>
    <row r="950" ht="15.75" customHeight="1">
      <c r="F950" s="187"/>
      <c r="R950" s="69"/>
    </row>
    <row r="951" ht="15.75" customHeight="1">
      <c r="F951" s="187"/>
      <c r="R951" s="69"/>
    </row>
    <row r="952" ht="15.75" customHeight="1">
      <c r="F952" s="187"/>
      <c r="R952" s="69"/>
    </row>
    <row r="953" ht="15.75" customHeight="1">
      <c r="F953" s="187"/>
      <c r="R953" s="69"/>
    </row>
    <row r="954" ht="15.75" customHeight="1">
      <c r="F954" s="187"/>
      <c r="R954" s="69"/>
    </row>
    <row r="955" ht="15.75" customHeight="1">
      <c r="F955" s="187"/>
      <c r="R955" s="69"/>
    </row>
    <row r="956" ht="15.75" customHeight="1">
      <c r="F956" s="187"/>
      <c r="R956" s="69"/>
    </row>
    <row r="957" ht="15.75" customHeight="1">
      <c r="F957" s="187"/>
      <c r="R957" s="69"/>
    </row>
    <row r="958" ht="15.75" customHeight="1">
      <c r="F958" s="187"/>
      <c r="R958" s="69"/>
    </row>
    <row r="959" ht="15.75" customHeight="1">
      <c r="F959" s="187"/>
      <c r="R959" s="69"/>
    </row>
    <row r="960" ht="15.75" customHeight="1">
      <c r="F960" s="187"/>
      <c r="R960" s="69"/>
    </row>
    <row r="961" ht="15.75" customHeight="1">
      <c r="F961" s="187"/>
      <c r="R961" s="69"/>
    </row>
    <row r="962" ht="15.75" customHeight="1">
      <c r="F962" s="187"/>
      <c r="R962" s="69"/>
    </row>
    <row r="963" ht="15.75" customHeight="1">
      <c r="F963" s="187"/>
      <c r="R963" s="69"/>
    </row>
    <row r="964" ht="15.75" customHeight="1">
      <c r="F964" s="187"/>
      <c r="R964" s="69"/>
    </row>
    <row r="965" ht="15.75" customHeight="1">
      <c r="F965" s="187"/>
      <c r="R965" s="69"/>
    </row>
    <row r="966" ht="15.75" customHeight="1">
      <c r="F966" s="187"/>
      <c r="R966" s="69"/>
    </row>
    <row r="967" ht="15.75" customHeight="1">
      <c r="F967" s="187"/>
      <c r="R967" s="69"/>
    </row>
    <row r="968" ht="15.75" customHeight="1">
      <c r="F968" s="187"/>
      <c r="R968" s="69"/>
    </row>
    <row r="969" ht="15.75" customHeight="1">
      <c r="F969" s="187"/>
      <c r="R969" s="69"/>
    </row>
    <row r="970" ht="15.75" customHeight="1">
      <c r="F970" s="187"/>
      <c r="R970" s="69"/>
    </row>
    <row r="971" ht="15.75" customHeight="1">
      <c r="F971" s="187"/>
      <c r="R971" s="69"/>
    </row>
    <row r="972" ht="15.75" customHeight="1">
      <c r="F972" s="187"/>
      <c r="R972" s="69"/>
    </row>
    <row r="973" ht="15.75" customHeight="1">
      <c r="F973" s="187"/>
      <c r="R973" s="69"/>
    </row>
    <row r="974" ht="15.75" customHeight="1">
      <c r="F974" s="187"/>
      <c r="R974" s="69"/>
    </row>
    <row r="975" ht="15.75" customHeight="1">
      <c r="F975" s="187"/>
      <c r="R975" s="69"/>
    </row>
    <row r="976" ht="15.75" customHeight="1">
      <c r="F976" s="187"/>
      <c r="R976" s="69"/>
    </row>
    <row r="977" ht="15.75" customHeight="1">
      <c r="F977" s="187"/>
      <c r="R977" s="69"/>
    </row>
    <row r="978" ht="15.75" customHeight="1">
      <c r="F978" s="187"/>
      <c r="R978" s="69"/>
    </row>
    <row r="979" ht="15.75" customHeight="1">
      <c r="F979" s="187"/>
      <c r="R979" s="69"/>
    </row>
    <row r="980" ht="15.75" customHeight="1">
      <c r="F980" s="187"/>
      <c r="R980" s="69"/>
    </row>
    <row r="981" ht="15.75" customHeight="1">
      <c r="F981" s="187"/>
      <c r="R981" s="69"/>
    </row>
    <row r="982" ht="15.75" customHeight="1">
      <c r="F982" s="187"/>
      <c r="R982" s="69"/>
    </row>
    <row r="983" ht="15.75" customHeight="1">
      <c r="F983" s="187"/>
      <c r="R983" s="69"/>
    </row>
    <row r="984" ht="15.75" customHeight="1">
      <c r="F984" s="187"/>
      <c r="R984" s="69"/>
    </row>
    <row r="985" ht="15.75" customHeight="1">
      <c r="F985" s="187"/>
      <c r="R985" s="69"/>
    </row>
    <row r="986" ht="15.75" customHeight="1">
      <c r="F986" s="187"/>
      <c r="R986" s="69"/>
    </row>
    <row r="987" ht="15.75" customHeight="1">
      <c r="F987" s="187"/>
      <c r="R987" s="69"/>
    </row>
    <row r="988" ht="15.75" customHeight="1">
      <c r="F988" s="187"/>
      <c r="R988" s="69"/>
    </row>
    <row r="989" ht="15.75" customHeight="1">
      <c r="F989" s="187"/>
      <c r="R989" s="69"/>
    </row>
    <row r="990" ht="15.75" customHeight="1">
      <c r="F990" s="187"/>
      <c r="R990" s="69"/>
    </row>
    <row r="991" ht="15.75" customHeight="1">
      <c r="F991" s="187"/>
      <c r="R991" s="69"/>
    </row>
    <row r="992" ht="15.75" customHeight="1">
      <c r="F992" s="187"/>
      <c r="R992" s="69"/>
    </row>
    <row r="993" ht="15.75" customHeight="1">
      <c r="F993" s="187"/>
      <c r="R993" s="69"/>
    </row>
    <row r="994" ht="15.75" customHeight="1">
      <c r="F994" s="187"/>
      <c r="R994" s="69"/>
    </row>
    <row r="995" ht="15.75" customHeight="1">
      <c r="F995" s="187"/>
      <c r="R995" s="69"/>
    </row>
    <row r="996" ht="15.75" customHeight="1">
      <c r="F996" s="187"/>
      <c r="R996" s="69"/>
    </row>
    <row r="997" ht="15.75" customHeight="1">
      <c r="F997" s="187"/>
      <c r="R997" s="69"/>
    </row>
    <row r="998" ht="15.75" customHeight="1">
      <c r="F998" s="187"/>
      <c r="R998" s="69"/>
    </row>
    <row r="999" ht="15.75" customHeight="1">
      <c r="F999" s="187"/>
      <c r="R999" s="69"/>
    </row>
    <row r="1000" ht="15.75" customHeight="1">
      <c r="F1000" s="187"/>
      <c r="R1000" s="6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5" width="11.0"/>
    <col customWidth="1" min="6" max="6" width="0.89"/>
    <col customWidth="1" min="7" max="8" width="11.0"/>
    <col customWidth="1" min="9" max="9" width="11.67"/>
    <col customWidth="1" min="10" max="14" width="11.0"/>
    <col customWidth="1" min="15" max="15" width="11.67"/>
    <col customWidth="1" min="16" max="16" width="11.89"/>
    <col customWidth="1" min="17" max="18" width="11.0"/>
    <col customWidth="1" min="19" max="19" width="43.11"/>
    <col customWidth="1" min="20" max="26" width="11.0"/>
  </cols>
  <sheetData>
    <row r="1" ht="33.0" customHeight="1">
      <c r="A1" s="37" t="s">
        <v>1898</v>
      </c>
      <c r="B1" s="185" t="s">
        <v>1</v>
      </c>
      <c r="C1" s="190" t="s">
        <v>2</v>
      </c>
      <c r="D1" s="190" t="s">
        <v>3</v>
      </c>
      <c r="E1" s="190" t="s">
        <v>4</v>
      </c>
      <c r="F1" s="191"/>
      <c r="G1" s="188" t="s">
        <v>1911</v>
      </c>
      <c r="H1" s="188" t="s">
        <v>1912</v>
      </c>
      <c r="I1" s="188" t="s">
        <v>1913</v>
      </c>
      <c r="J1" s="188" t="s">
        <v>1914</v>
      </c>
      <c r="K1" s="188" t="s">
        <v>1915</v>
      </c>
      <c r="L1" s="188" t="s">
        <v>1916</v>
      </c>
      <c r="M1" s="188" t="s">
        <v>1917</v>
      </c>
      <c r="N1" s="188" t="s">
        <v>1918</v>
      </c>
      <c r="O1" s="188" t="s">
        <v>1902</v>
      </c>
      <c r="P1" s="188" t="s">
        <v>1903</v>
      </c>
      <c r="Q1" s="188" t="s">
        <v>1919</v>
      </c>
      <c r="R1" s="188" t="s">
        <v>1920</v>
      </c>
      <c r="S1" s="188" t="s">
        <v>88</v>
      </c>
    </row>
    <row r="2" ht="16.5" customHeight="1">
      <c r="A2" s="51" t="s">
        <v>1910</v>
      </c>
      <c r="B2" s="189"/>
      <c r="C2" s="189"/>
      <c r="D2" s="189"/>
      <c r="E2" s="189"/>
      <c r="F2" s="191"/>
      <c r="I2" s="69"/>
      <c r="O2" s="69"/>
      <c r="P2" s="69"/>
      <c r="S2" s="69"/>
    </row>
    <row r="3" ht="15.75" customHeight="1">
      <c r="A3" s="69"/>
      <c r="B3" s="189"/>
      <c r="C3" s="189"/>
      <c r="D3" s="189"/>
      <c r="E3" s="189"/>
      <c r="F3" s="191"/>
      <c r="I3" s="69"/>
      <c r="O3" s="69"/>
      <c r="P3" s="69"/>
      <c r="S3" s="69"/>
    </row>
    <row r="4" ht="15.75" customHeight="1">
      <c r="A4" s="69"/>
      <c r="B4" s="189"/>
      <c r="C4" s="189"/>
      <c r="D4" s="189"/>
      <c r="E4" s="189"/>
      <c r="F4" s="191"/>
      <c r="I4" s="69"/>
      <c r="O4" s="69"/>
      <c r="P4" s="69"/>
      <c r="S4" s="69"/>
    </row>
    <row r="5" ht="15.75" customHeight="1">
      <c r="A5" s="69"/>
      <c r="B5" s="189"/>
      <c r="C5" s="189"/>
      <c r="D5" s="189"/>
      <c r="E5" s="189"/>
      <c r="F5" s="191"/>
      <c r="I5" s="69"/>
      <c r="O5" s="69"/>
      <c r="P5" s="69"/>
      <c r="S5" s="69"/>
    </row>
    <row r="6" ht="15.75" customHeight="1">
      <c r="A6" s="69"/>
      <c r="B6" s="189"/>
      <c r="C6" s="189"/>
      <c r="D6" s="189"/>
      <c r="E6" s="189"/>
      <c r="F6" s="191"/>
      <c r="I6" s="69"/>
      <c r="O6" s="69"/>
      <c r="P6" s="69"/>
      <c r="S6" s="69"/>
    </row>
    <row r="7" ht="15.75" customHeight="1">
      <c r="A7" s="69"/>
      <c r="B7" s="189"/>
      <c r="C7" s="189"/>
      <c r="D7" s="189"/>
      <c r="E7" s="189"/>
      <c r="F7" s="191"/>
      <c r="I7" s="69"/>
      <c r="O7" s="69"/>
      <c r="P7" s="69"/>
      <c r="S7" s="69"/>
    </row>
    <row r="8" ht="15.75" customHeight="1">
      <c r="A8" s="69"/>
      <c r="B8" s="189"/>
      <c r="C8" s="189"/>
      <c r="D8" s="189"/>
      <c r="E8" s="189"/>
      <c r="F8" s="191"/>
      <c r="I8" s="69"/>
      <c r="O8" s="69"/>
      <c r="P8" s="69"/>
      <c r="S8" s="69"/>
    </row>
    <row r="9" ht="15.75" customHeight="1">
      <c r="A9" s="69"/>
      <c r="B9" s="189"/>
      <c r="C9" s="189"/>
      <c r="D9" s="189"/>
      <c r="E9" s="189"/>
      <c r="F9" s="191"/>
      <c r="I9" s="69"/>
      <c r="O9" s="69"/>
      <c r="P9" s="69"/>
      <c r="S9" s="69"/>
    </row>
    <row r="10" ht="15.75" customHeight="1">
      <c r="A10" s="69"/>
      <c r="B10" s="189"/>
      <c r="C10" s="189"/>
      <c r="D10" s="189"/>
      <c r="E10" s="189"/>
      <c r="F10" s="191"/>
      <c r="I10" s="69"/>
      <c r="O10" s="69"/>
      <c r="P10" s="69"/>
      <c r="S10" s="69"/>
    </row>
    <row r="11" ht="15.75" customHeight="1">
      <c r="A11" s="69"/>
      <c r="B11" s="189"/>
      <c r="C11" s="189"/>
      <c r="D11" s="189"/>
      <c r="E11" s="189"/>
      <c r="F11" s="191"/>
      <c r="I11" s="69"/>
      <c r="O11" s="69"/>
      <c r="P11" s="69"/>
      <c r="S11" s="69"/>
    </row>
    <row r="12" ht="15.75" customHeight="1">
      <c r="A12" s="69"/>
      <c r="B12" s="189"/>
      <c r="C12" s="189"/>
      <c r="D12" s="189"/>
      <c r="E12" s="189"/>
      <c r="F12" s="191"/>
      <c r="I12" s="69"/>
      <c r="O12" s="69"/>
      <c r="P12" s="69"/>
      <c r="S12" s="69"/>
    </row>
    <row r="13" ht="15.75" customHeight="1">
      <c r="A13" s="69"/>
      <c r="B13" s="189"/>
      <c r="C13" s="189"/>
      <c r="D13" s="189"/>
      <c r="E13" s="189"/>
      <c r="F13" s="191"/>
      <c r="I13" s="69"/>
      <c r="O13" s="69"/>
      <c r="P13" s="69"/>
      <c r="S13" s="69"/>
    </row>
    <row r="14" ht="15.75" customHeight="1">
      <c r="A14" s="69"/>
      <c r="B14" s="189"/>
      <c r="C14" s="189"/>
      <c r="D14" s="189"/>
      <c r="E14" s="189"/>
      <c r="F14" s="191"/>
      <c r="I14" s="69"/>
      <c r="O14" s="69"/>
      <c r="P14" s="69"/>
      <c r="S14" s="69"/>
    </row>
    <row r="15" ht="15.75" customHeight="1">
      <c r="A15" s="69"/>
      <c r="B15" s="189"/>
      <c r="C15" s="189"/>
      <c r="D15" s="189"/>
      <c r="E15" s="189"/>
      <c r="F15" s="191"/>
      <c r="I15" s="69"/>
      <c r="O15" s="69"/>
      <c r="P15" s="69"/>
      <c r="S15" s="69"/>
    </row>
    <row r="16" ht="15.75" customHeight="1">
      <c r="A16" s="69"/>
      <c r="B16" s="189"/>
      <c r="C16" s="189"/>
      <c r="D16" s="189"/>
      <c r="E16" s="189"/>
      <c r="F16" s="191"/>
      <c r="I16" s="69"/>
      <c r="O16" s="69"/>
      <c r="P16" s="69"/>
      <c r="S16" s="69"/>
    </row>
    <row r="17" ht="15.75" customHeight="1">
      <c r="A17" s="69"/>
      <c r="B17" s="189"/>
      <c r="C17" s="189"/>
      <c r="D17" s="189"/>
      <c r="E17" s="189"/>
      <c r="F17" s="191"/>
      <c r="I17" s="69"/>
      <c r="O17" s="69"/>
      <c r="P17" s="69"/>
      <c r="S17" s="69"/>
    </row>
    <row r="18" ht="15.75" customHeight="1">
      <c r="A18" s="69"/>
      <c r="B18" s="189"/>
      <c r="C18" s="189"/>
      <c r="D18" s="189"/>
      <c r="E18" s="189"/>
      <c r="F18" s="191"/>
      <c r="I18" s="69"/>
      <c r="O18" s="69"/>
      <c r="P18" s="69"/>
      <c r="S18" s="69"/>
    </row>
    <row r="19" ht="15.75" customHeight="1">
      <c r="A19" s="69"/>
      <c r="B19" s="189"/>
      <c r="C19" s="189"/>
      <c r="D19" s="189"/>
      <c r="E19" s="189"/>
      <c r="F19" s="191"/>
      <c r="I19" s="69"/>
      <c r="O19" s="69"/>
      <c r="P19" s="69"/>
      <c r="S19" s="69"/>
    </row>
    <row r="20" ht="15.75" customHeight="1">
      <c r="A20" s="69"/>
      <c r="B20" s="189"/>
      <c r="C20" s="189"/>
      <c r="D20" s="189"/>
      <c r="E20" s="189"/>
      <c r="F20" s="191"/>
      <c r="I20" s="69"/>
      <c r="O20" s="69"/>
      <c r="P20" s="69"/>
      <c r="S20" s="69"/>
    </row>
    <row r="21" ht="15.75" customHeight="1">
      <c r="A21" s="69"/>
      <c r="B21" s="189"/>
      <c r="C21" s="189"/>
      <c r="D21" s="189"/>
      <c r="E21" s="189"/>
      <c r="F21" s="191"/>
      <c r="I21" s="69"/>
      <c r="O21" s="69"/>
      <c r="P21" s="69"/>
      <c r="S21" s="69"/>
    </row>
    <row r="22" ht="15.75" customHeight="1">
      <c r="A22" s="69"/>
      <c r="B22" s="189"/>
      <c r="C22" s="189"/>
      <c r="D22" s="189"/>
      <c r="E22" s="189"/>
      <c r="F22" s="191"/>
      <c r="I22" s="69"/>
      <c r="O22" s="69"/>
      <c r="P22" s="69"/>
      <c r="S22" s="69"/>
    </row>
    <row r="23" ht="15.75" customHeight="1">
      <c r="A23" s="69"/>
      <c r="B23" s="189"/>
      <c r="C23" s="189"/>
      <c r="D23" s="189"/>
      <c r="E23" s="189"/>
      <c r="F23" s="191"/>
      <c r="I23" s="69"/>
      <c r="O23" s="69"/>
      <c r="P23" s="69"/>
      <c r="S23" s="69"/>
    </row>
    <row r="24" ht="15.75" customHeight="1">
      <c r="A24" s="69"/>
      <c r="B24" s="189"/>
      <c r="C24" s="189"/>
      <c r="D24" s="189"/>
      <c r="E24" s="189"/>
      <c r="F24" s="191"/>
      <c r="I24" s="69"/>
      <c r="O24" s="69"/>
      <c r="P24" s="69"/>
      <c r="S24" s="69"/>
    </row>
    <row r="25" ht="15.75" customHeight="1">
      <c r="A25" s="69"/>
      <c r="B25" s="189"/>
      <c r="C25" s="189"/>
      <c r="D25" s="189"/>
      <c r="E25" s="189"/>
      <c r="F25" s="191"/>
      <c r="I25" s="69"/>
      <c r="O25" s="69"/>
      <c r="P25" s="69"/>
      <c r="S25" s="69"/>
    </row>
    <row r="26" ht="15.75" customHeight="1">
      <c r="A26" s="69"/>
      <c r="B26" s="189"/>
      <c r="C26" s="189"/>
      <c r="D26" s="189"/>
      <c r="E26" s="189"/>
      <c r="F26" s="191"/>
      <c r="I26" s="69"/>
      <c r="O26" s="69"/>
      <c r="P26" s="69"/>
      <c r="S26" s="69"/>
    </row>
    <row r="27" ht="15.75" customHeight="1">
      <c r="A27" s="69"/>
      <c r="B27" s="189"/>
      <c r="C27" s="189"/>
      <c r="D27" s="189"/>
      <c r="E27" s="189"/>
      <c r="F27" s="191"/>
      <c r="I27" s="69"/>
      <c r="O27" s="69"/>
      <c r="P27" s="69"/>
      <c r="S27" s="69"/>
    </row>
    <row r="28" ht="15.75" customHeight="1">
      <c r="A28" s="69"/>
      <c r="B28" s="189"/>
      <c r="C28" s="189"/>
      <c r="D28" s="189"/>
      <c r="E28" s="189"/>
      <c r="F28" s="191"/>
      <c r="I28" s="69"/>
      <c r="O28" s="69"/>
      <c r="P28" s="69"/>
      <c r="S28" s="69"/>
    </row>
    <row r="29" ht="15.75" customHeight="1">
      <c r="A29" s="69"/>
      <c r="B29" s="189"/>
      <c r="C29" s="189"/>
      <c r="D29" s="189"/>
      <c r="E29" s="189"/>
      <c r="F29" s="191"/>
      <c r="I29" s="69"/>
      <c r="O29" s="69"/>
      <c r="P29" s="69"/>
      <c r="S29" s="69"/>
    </row>
    <row r="30" ht="15.75" customHeight="1">
      <c r="A30" s="69"/>
      <c r="B30" s="189"/>
      <c r="C30" s="189"/>
      <c r="D30" s="189"/>
      <c r="E30" s="189"/>
      <c r="F30" s="191"/>
      <c r="I30" s="69"/>
      <c r="O30" s="69"/>
      <c r="P30" s="69"/>
      <c r="S30" s="69"/>
    </row>
    <row r="31" ht="15.75" customHeight="1">
      <c r="A31" s="69"/>
      <c r="B31" s="189"/>
      <c r="C31" s="189"/>
      <c r="D31" s="189"/>
      <c r="E31" s="189"/>
      <c r="F31" s="191"/>
      <c r="I31" s="69"/>
      <c r="O31" s="69"/>
      <c r="P31" s="69"/>
      <c r="S31" s="69"/>
    </row>
    <row r="32" ht="15.75" customHeight="1">
      <c r="A32" s="69"/>
      <c r="B32" s="189"/>
      <c r="C32" s="189"/>
      <c r="D32" s="189"/>
      <c r="E32" s="189"/>
      <c r="F32" s="191"/>
      <c r="I32" s="69"/>
      <c r="O32" s="69"/>
      <c r="P32" s="69"/>
      <c r="S32" s="69"/>
    </row>
    <row r="33" ht="15.75" customHeight="1">
      <c r="A33" s="69"/>
      <c r="B33" s="189"/>
      <c r="C33" s="189"/>
      <c r="D33" s="189"/>
      <c r="E33" s="189"/>
      <c r="F33" s="191"/>
      <c r="I33" s="69"/>
      <c r="O33" s="69"/>
      <c r="P33" s="69"/>
      <c r="S33" s="69"/>
    </row>
    <row r="34" ht="15.75" customHeight="1">
      <c r="A34" s="69"/>
      <c r="B34" s="189"/>
      <c r="C34" s="189"/>
      <c r="D34" s="189"/>
      <c r="E34" s="189"/>
      <c r="F34" s="191"/>
      <c r="I34" s="69"/>
      <c r="O34" s="69"/>
      <c r="P34" s="69"/>
      <c r="S34" s="69"/>
    </row>
    <row r="35" ht="15.75" customHeight="1">
      <c r="A35" s="69"/>
      <c r="B35" s="189"/>
      <c r="C35" s="189"/>
      <c r="D35" s="189"/>
      <c r="E35" s="189"/>
      <c r="F35" s="191"/>
      <c r="I35" s="69"/>
      <c r="O35" s="69"/>
      <c r="P35" s="69"/>
      <c r="S35" s="69"/>
    </row>
    <row r="36" ht="15.75" customHeight="1">
      <c r="A36" s="69"/>
      <c r="B36" s="189"/>
      <c r="C36" s="189"/>
      <c r="D36" s="189"/>
      <c r="E36" s="189"/>
      <c r="F36" s="191"/>
      <c r="I36" s="69"/>
      <c r="O36" s="69"/>
      <c r="P36" s="69"/>
      <c r="S36" s="69"/>
    </row>
    <row r="37" ht="15.75" customHeight="1">
      <c r="A37" s="69"/>
      <c r="B37" s="189"/>
      <c r="C37" s="189"/>
      <c r="D37" s="189"/>
      <c r="E37" s="189"/>
      <c r="F37" s="191"/>
      <c r="I37" s="69"/>
      <c r="O37" s="69"/>
      <c r="P37" s="69"/>
      <c r="S37" s="69"/>
    </row>
    <row r="38" ht="15.75" customHeight="1">
      <c r="A38" s="69"/>
      <c r="B38" s="189"/>
      <c r="C38" s="189"/>
      <c r="D38" s="189"/>
      <c r="E38" s="189"/>
      <c r="F38" s="191"/>
      <c r="I38" s="69"/>
      <c r="O38" s="69"/>
      <c r="P38" s="69"/>
      <c r="S38" s="69"/>
    </row>
    <row r="39" ht="15.75" customHeight="1">
      <c r="A39" s="69"/>
      <c r="B39" s="189"/>
      <c r="C39" s="189"/>
      <c r="D39" s="189"/>
      <c r="E39" s="189"/>
      <c r="F39" s="191"/>
      <c r="I39" s="69"/>
      <c r="O39" s="69"/>
      <c r="P39" s="69"/>
      <c r="S39" s="69"/>
    </row>
    <row r="40" ht="15.75" customHeight="1">
      <c r="A40" s="69"/>
      <c r="B40" s="189"/>
      <c r="C40" s="189"/>
      <c r="D40" s="189"/>
      <c r="E40" s="189"/>
      <c r="F40" s="191"/>
      <c r="I40" s="69"/>
      <c r="O40" s="69"/>
      <c r="P40" s="69"/>
      <c r="S40" s="69"/>
    </row>
    <row r="41" ht="15.75" customHeight="1">
      <c r="A41" s="69"/>
      <c r="B41" s="189"/>
      <c r="C41" s="189"/>
      <c r="D41" s="189"/>
      <c r="E41" s="189"/>
      <c r="F41" s="191"/>
      <c r="I41" s="69"/>
      <c r="O41" s="69"/>
      <c r="P41" s="69"/>
      <c r="S41" s="69"/>
    </row>
    <row r="42" ht="15.75" customHeight="1">
      <c r="A42" s="69"/>
      <c r="B42" s="189"/>
      <c r="C42" s="189"/>
      <c r="D42" s="189"/>
      <c r="E42" s="189"/>
      <c r="F42" s="191"/>
      <c r="I42" s="69"/>
      <c r="O42" s="69"/>
      <c r="P42" s="69"/>
      <c r="S42" s="69"/>
    </row>
    <row r="43" ht="15.75" customHeight="1">
      <c r="A43" s="69"/>
      <c r="B43" s="189"/>
      <c r="C43" s="189"/>
      <c r="D43" s="189"/>
      <c r="E43" s="189"/>
      <c r="F43" s="191"/>
      <c r="I43" s="69"/>
      <c r="O43" s="69"/>
      <c r="P43" s="69"/>
      <c r="S43" s="69"/>
    </row>
    <row r="44" ht="15.75" customHeight="1">
      <c r="A44" s="69"/>
      <c r="B44" s="189"/>
      <c r="C44" s="189"/>
      <c r="D44" s="189"/>
      <c r="E44" s="189"/>
      <c r="F44" s="191"/>
      <c r="I44" s="69"/>
      <c r="O44" s="69"/>
      <c r="P44" s="69"/>
      <c r="S44" s="69"/>
    </row>
    <row r="45" ht="15.75" customHeight="1">
      <c r="A45" s="69"/>
      <c r="B45" s="189"/>
      <c r="C45" s="189"/>
      <c r="D45" s="189"/>
      <c r="E45" s="189"/>
      <c r="F45" s="191"/>
      <c r="I45" s="69"/>
      <c r="O45" s="69"/>
      <c r="P45" s="69"/>
      <c r="S45" s="69"/>
    </row>
    <row r="46" ht="15.75" customHeight="1">
      <c r="A46" s="69"/>
      <c r="B46" s="189"/>
      <c r="C46" s="189"/>
      <c r="D46" s="189"/>
      <c r="E46" s="189"/>
      <c r="F46" s="191"/>
      <c r="I46" s="69"/>
      <c r="O46" s="69"/>
      <c r="P46" s="69"/>
      <c r="S46" s="69"/>
    </row>
    <row r="47" ht="15.75" customHeight="1">
      <c r="A47" s="69"/>
      <c r="B47" s="189"/>
      <c r="C47" s="189"/>
      <c r="D47" s="189"/>
      <c r="E47" s="189"/>
      <c r="F47" s="191"/>
      <c r="I47" s="69"/>
      <c r="O47" s="69"/>
      <c r="P47" s="69"/>
      <c r="S47" s="69"/>
    </row>
    <row r="48" ht="15.75" customHeight="1">
      <c r="A48" s="69"/>
      <c r="B48" s="189"/>
      <c r="C48" s="189"/>
      <c r="D48" s="189"/>
      <c r="E48" s="189"/>
      <c r="F48" s="191"/>
      <c r="I48" s="69"/>
      <c r="O48" s="69"/>
      <c r="P48" s="69"/>
      <c r="S48" s="69"/>
    </row>
    <row r="49" ht="15.75" customHeight="1">
      <c r="A49" s="69"/>
      <c r="B49" s="189"/>
      <c r="C49" s="189"/>
      <c r="D49" s="189"/>
      <c r="E49" s="189"/>
      <c r="F49" s="191"/>
      <c r="I49" s="69"/>
      <c r="O49" s="69"/>
      <c r="P49" s="69"/>
      <c r="S49" s="69"/>
    </row>
    <row r="50" ht="15.75" customHeight="1">
      <c r="A50" s="69"/>
      <c r="B50" s="189"/>
      <c r="C50" s="189"/>
      <c r="D50" s="189"/>
      <c r="E50" s="189"/>
      <c r="F50" s="191"/>
      <c r="I50" s="69"/>
      <c r="O50" s="69"/>
      <c r="P50" s="69"/>
      <c r="S50" s="69"/>
    </row>
    <row r="51" ht="15.75" customHeight="1">
      <c r="A51" s="69"/>
      <c r="B51" s="189"/>
      <c r="C51" s="189"/>
      <c r="D51" s="189"/>
      <c r="E51" s="189"/>
      <c r="F51" s="191"/>
      <c r="I51" s="69"/>
      <c r="O51" s="69"/>
      <c r="P51" s="69"/>
      <c r="S51" s="69"/>
    </row>
    <row r="52" ht="15.75" customHeight="1">
      <c r="A52" s="69"/>
      <c r="B52" s="189"/>
      <c r="C52" s="189"/>
      <c r="D52" s="189"/>
      <c r="E52" s="189"/>
      <c r="F52" s="191"/>
      <c r="I52" s="69"/>
      <c r="O52" s="69"/>
      <c r="P52" s="69"/>
      <c r="S52" s="69"/>
    </row>
    <row r="53" ht="15.75" customHeight="1">
      <c r="A53" s="69"/>
      <c r="B53" s="189"/>
      <c r="C53" s="189"/>
      <c r="D53" s="189"/>
      <c r="E53" s="189"/>
      <c r="F53" s="191"/>
      <c r="I53" s="69"/>
      <c r="O53" s="69"/>
      <c r="P53" s="69"/>
      <c r="S53" s="69"/>
    </row>
    <row r="54" ht="15.75" customHeight="1">
      <c r="A54" s="69"/>
      <c r="B54" s="189"/>
      <c r="C54" s="189"/>
      <c r="D54" s="189"/>
      <c r="E54" s="189"/>
      <c r="F54" s="191"/>
      <c r="I54" s="69"/>
      <c r="O54" s="69"/>
      <c r="P54" s="69"/>
      <c r="S54" s="69"/>
    </row>
    <row r="55" ht="15.75" customHeight="1">
      <c r="A55" s="69"/>
      <c r="B55" s="189"/>
      <c r="C55" s="189"/>
      <c r="D55" s="189"/>
      <c r="E55" s="189"/>
      <c r="F55" s="191"/>
      <c r="I55" s="69"/>
      <c r="O55" s="69"/>
      <c r="P55" s="69"/>
      <c r="S55" s="69"/>
    </row>
    <row r="56" ht="15.75" customHeight="1">
      <c r="A56" s="69"/>
      <c r="B56" s="189"/>
      <c r="C56" s="189"/>
      <c r="D56" s="189"/>
      <c r="E56" s="189"/>
      <c r="F56" s="191"/>
      <c r="I56" s="69"/>
      <c r="O56" s="69"/>
      <c r="P56" s="69"/>
      <c r="S56" s="69"/>
    </row>
    <row r="57" ht="15.75" customHeight="1">
      <c r="A57" s="69"/>
      <c r="B57" s="189"/>
      <c r="C57" s="189"/>
      <c r="D57" s="189"/>
      <c r="E57" s="189"/>
      <c r="F57" s="191"/>
      <c r="I57" s="69"/>
      <c r="O57" s="69"/>
      <c r="P57" s="69"/>
      <c r="S57" s="69"/>
    </row>
    <row r="58" ht="15.75" customHeight="1">
      <c r="A58" s="69"/>
      <c r="B58" s="189"/>
      <c r="C58" s="189"/>
      <c r="D58" s="189"/>
      <c r="E58" s="189"/>
      <c r="F58" s="191"/>
      <c r="I58" s="69"/>
      <c r="O58" s="69"/>
      <c r="P58" s="69"/>
      <c r="S58" s="69"/>
    </row>
    <row r="59" ht="15.75" customHeight="1">
      <c r="A59" s="69"/>
      <c r="B59" s="189"/>
      <c r="C59" s="189"/>
      <c r="D59" s="189"/>
      <c r="E59" s="189"/>
      <c r="F59" s="191"/>
      <c r="I59" s="69"/>
      <c r="O59" s="69"/>
      <c r="P59" s="69"/>
      <c r="S59" s="69"/>
    </row>
    <row r="60" ht="15.75" customHeight="1">
      <c r="A60" s="69"/>
      <c r="B60" s="189"/>
      <c r="C60" s="189"/>
      <c r="D60" s="189"/>
      <c r="E60" s="189"/>
      <c r="F60" s="191"/>
      <c r="I60" s="69"/>
      <c r="O60" s="69"/>
      <c r="P60" s="69"/>
      <c r="S60" s="69"/>
    </row>
    <row r="61" ht="15.75" customHeight="1">
      <c r="A61" s="69"/>
      <c r="B61" s="189"/>
      <c r="C61" s="189"/>
      <c r="D61" s="189"/>
      <c r="E61" s="189"/>
      <c r="F61" s="191"/>
      <c r="I61" s="69"/>
      <c r="O61" s="69"/>
      <c r="P61" s="69"/>
      <c r="S61" s="69"/>
    </row>
    <row r="62" ht="15.75" customHeight="1">
      <c r="A62" s="69"/>
      <c r="B62" s="189"/>
      <c r="C62" s="189"/>
      <c r="D62" s="189"/>
      <c r="E62" s="189"/>
      <c r="F62" s="191"/>
      <c r="I62" s="69"/>
      <c r="O62" s="69"/>
      <c r="P62" s="69"/>
      <c r="S62" s="69"/>
    </row>
    <row r="63" ht="15.75" customHeight="1">
      <c r="A63" s="69"/>
      <c r="B63" s="189"/>
      <c r="C63" s="189"/>
      <c r="D63" s="189"/>
      <c r="E63" s="189"/>
      <c r="F63" s="191"/>
      <c r="I63" s="69"/>
      <c r="O63" s="69"/>
      <c r="P63" s="69"/>
      <c r="S63" s="69"/>
    </row>
    <row r="64" ht="15.75" customHeight="1">
      <c r="A64" s="69"/>
      <c r="B64" s="189"/>
      <c r="C64" s="189"/>
      <c r="D64" s="189"/>
      <c r="E64" s="189"/>
      <c r="F64" s="191"/>
      <c r="I64" s="69"/>
      <c r="O64" s="69"/>
      <c r="P64" s="69"/>
      <c r="S64" s="69"/>
    </row>
    <row r="65" ht="15.75" customHeight="1">
      <c r="A65" s="69"/>
      <c r="B65" s="189"/>
      <c r="C65" s="189"/>
      <c r="D65" s="189"/>
      <c r="E65" s="189"/>
      <c r="F65" s="191"/>
      <c r="I65" s="69"/>
      <c r="O65" s="69"/>
      <c r="P65" s="69"/>
      <c r="S65" s="69"/>
    </row>
    <row r="66" ht="15.75" customHeight="1">
      <c r="A66" s="69"/>
      <c r="B66" s="189"/>
      <c r="C66" s="189"/>
      <c r="D66" s="189"/>
      <c r="E66" s="189"/>
      <c r="F66" s="191"/>
      <c r="I66" s="69"/>
      <c r="O66" s="69"/>
      <c r="P66" s="69"/>
      <c r="S66" s="69"/>
    </row>
    <row r="67" ht="15.75" customHeight="1">
      <c r="A67" s="69"/>
      <c r="B67" s="189"/>
      <c r="C67" s="189"/>
      <c r="D67" s="189"/>
      <c r="E67" s="189"/>
      <c r="F67" s="191"/>
      <c r="I67" s="69"/>
      <c r="O67" s="69"/>
      <c r="P67" s="69"/>
      <c r="S67" s="69"/>
    </row>
    <row r="68" ht="15.75" customHeight="1">
      <c r="A68" s="69"/>
      <c r="B68" s="189"/>
      <c r="C68" s="189"/>
      <c r="D68" s="189"/>
      <c r="E68" s="189"/>
      <c r="F68" s="191"/>
      <c r="I68" s="69"/>
      <c r="O68" s="69"/>
      <c r="P68" s="69"/>
      <c r="S68" s="69"/>
    </row>
    <row r="69" ht="15.75" customHeight="1">
      <c r="A69" s="69"/>
      <c r="B69" s="189"/>
      <c r="C69" s="189"/>
      <c r="D69" s="189"/>
      <c r="E69" s="189"/>
      <c r="F69" s="191"/>
      <c r="I69" s="69"/>
      <c r="O69" s="69"/>
      <c r="P69" s="69"/>
      <c r="S69" s="69"/>
    </row>
    <row r="70" ht="15.75" customHeight="1">
      <c r="A70" s="69"/>
      <c r="B70" s="189"/>
      <c r="C70" s="189"/>
      <c r="D70" s="189"/>
      <c r="E70" s="189"/>
      <c r="F70" s="191"/>
      <c r="I70" s="69"/>
      <c r="O70" s="69"/>
      <c r="P70" s="69"/>
      <c r="S70" s="69"/>
    </row>
    <row r="71" ht="15.75" customHeight="1">
      <c r="A71" s="69"/>
      <c r="B71" s="189"/>
      <c r="C71" s="189"/>
      <c r="D71" s="189"/>
      <c r="E71" s="189"/>
      <c r="F71" s="191"/>
      <c r="I71" s="69"/>
      <c r="O71" s="69"/>
      <c r="P71" s="69"/>
      <c r="S71" s="69"/>
    </row>
    <row r="72" ht="15.75" customHeight="1">
      <c r="A72" s="69"/>
      <c r="B72" s="189"/>
      <c r="C72" s="189"/>
      <c r="D72" s="189"/>
      <c r="E72" s="189"/>
      <c r="F72" s="191"/>
      <c r="I72" s="69"/>
      <c r="O72" s="69"/>
      <c r="P72" s="69"/>
      <c r="S72" s="69"/>
    </row>
    <row r="73" ht="15.75" customHeight="1">
      <c r="A73" s="69"/>
      <c r="B73" s="189"/>
      <c r="C73" s="189"/>
      <c r="D73" s="189"/>
      <c r="E73" s="189"/>
      <c r="F73" s="191"/>
      <c r="I73" s="69"/>
      <c r="O73" s="69"/>
      <c r="P73" s="69"/>
      <c r="S73" s="69"/>
    </row>
    <row r="74" ht="15.75" customHeight="1">
      <c r="A74" s="69"/>
      <c r="B74" s="189"/>
      <c r="C74" s="189"/>
      <c r="D74" s="189"/>
      <c r="E74" s="189"/>
      <c r="F74" s="191"/>
      <c r="I74" s="69"/>
      <c r="O74" s="69"/>
      <c r="P74" s="69"/>
      <c r="S74" s="69"/>
    </row>
    <row r="75" ht="15.75" customHeight="1">
      <c r="A75" s="69"/>
      <c r="B75" s="189"/>
      <c r="C75" s="189"/>
      <c r="D75" s="189"/>
      <c r="E75" s="189"/>
      <c r="F75" s="191"/>
      <c r="I75" s="69"/>
      <c r="O75" s="69"/>
      <c r="P75" s="69"/>
      <c r="S75" s="69"/>
    </row>
    <row r="76" ht="15.75" customHeight="1">
      <c r="A76" s="69"/>
      <c r="B76" s="189"/>
      <c r="C76" s="189"/>
      <c r="D76" s="189"/>
      <c r="E76" s="189"/>
      <c r="F76" s="191"/>
      <c r="I76" s="69"/>
      <c r="O76" s="69"/>
      <c r="P76" s="69"/>
      <c r="S76" s="69"/>
    </row>
    <row r="77" ht="15.75" customHeight="1">
      <c r="A77" s="69"/>
      <c r="B77" s="189"/>
      <c r="C77" s="189"/>
      <c r="D77" s="189"/>
      <c r="E77" s="189"/>
      <c r="F77" s="191"/>
      <c r="I77" s="69"/>
      <c r="O77" s="69"/>
      <c r="P77" s="69"/>
      <c r="S77" s="69"/>
    </row>
    <row r="78" ht="15.75" customHeight="1">
      <c r="A78" s="69"/>
      <c r="B78" s="189"/>
      <c r="C78" s="189"/>
      <c r="D78" s="189"/>
      <c r="E78" s="189"/>
      <c r="F78" s="191"/>
      <c r="I78" s="69"/>
      <c r="O78" s="69"/>
      <c r="P78" s="69"/>
      <c r="S78" s="69"/>
    </row>
    <row r="79" ht="15.75" customHeight="1">
      <c r="A79" s="69"/>
      <c r="B79" s="189"/>
      <c r="C79" s="189"/>
      <c r="D79" s="189"/>
      <c r="E79" s="189"/>
      <c r="F79" s="191"/>
      <c r="I79" s="69"/>
      <c r="O79" s="69"/>
      <c r="P79" s="69"/>
      <c r="S79" s="69"/>
    </row>
    <row r="80" ht="15.75" customHeight="1">
      <c r="A80" s="69"/>
      <c r="B80" s="189"/>
      <c r="C80" s="189"/>
      <c r="D80" s="189"/>
      <c r="E80" s="189"/>
      <c r="F80" s="191"/>
      <c r="I80" s="69"/>
      <c r="O80" s="69"/>
      <c r="P80" s="69"/>
      <c r="S80" s="69"/>
    </row>
    <row r="81" ht="15.75" customHeight="1">
      <c r="A81" s="69"/>
      <c r="B81" s="189"/>
      <c r="C81" s="189"/>
      <c r="D81" s="189"/>
      <c r="E81" s="189"/>
      <c r="F81" s="191"/>
      <c r="I81" s="69"/>
      <c r="O81" s="69"/>
      <c r="P81" s="69"/>
      <c r="S81" s="69"/>
    </row>
    <row r="82" ht="15.75" customHeight="1">
      <c r="A82" s="69"/>
      <c r="B82" s="189"/>
      <c r="C82" s="189"/>
      <c r="D82" s="189"/>
      <c r="E82" s="189"/>
      <c r="F82" s="191"/>
      <c r="I82" s="69"/>
      <c r="O82" s="69"/>
      <c r="P82" s="69"/>
      <c r="S82" s="69"/>
    </row>
    <row r="83" ht="15.75" customHeight="1">
      <c r="A83" s="69"/>
      <c r="B83" s="189"/>
      <c r="C83" s="189"/>
      <c r="D83" s="189"/>
      <c r="E83" s="189"/>
      <c r="F83" s="191"/>
      <c r="I83" s="69"/>
      <c r="O83" s="69"/>
      <c r="P83" s="69"/>
      <c r="S83" s="69"/>
    </row>
    <row r="84" ht="15.75" customHeight="1">
      <c r="A84" s="69"/>
      <c r="B84" s="189"/>
      <c r="C84" s="189"/>
      <c r="D84" s="189"/>
      <c r="E84" s="189"/>
      <c r="F84" s="191"/>
      <c r="I84" s="69"/>
      <c r="O84" s="69"/>
      <c r="P84" s="69"/>
      <c r="S84" s="69"/>
    </row>
    <row r="85" ht="15.75" customHeight="1">
      <c r="A85" s="69"/>
      <c r="B85" s="189"/>
      <c r="C85" s="189"/>
      <c r="D85" s="189"/>
      <c r="E85" s="189"/>
      <c r="F85" s="191"/>
      <c r="I85" s="69"/>
      <c r="O85" s="69"/>
      <c r="P85" s="69"/>
      <c r="S85" s="69"/>
    </row>
    <row r="86" ht="15.75" customHeight="1">
      <c r="A86" s="69"/>
      <c r="B86" s="189"/>
      <c r="C86" s="189"/>
      <c r="D86" s="189"/>
      <c r="E86" s="189"/>
      <c r="F86" s="191"/>
      <c r="I86" s="69"/>
      <c r="O86" s="69"/>
      <c r="P86" s="69"/>
      <c r="S86" s="69"/>
    </row>
    <row r="87" ht="15.75" customHeight="1">
      <c r="A87" s="69"/>
      <c r="B87" s="189"/>
      <c r="C87" s="189"/>
      <c r="D87" s="189"/>
      <c r="E87" s="189"/>
      <c r="F87" s="191"/>
      <c r="I87" s="69"/>
      <c r="O87" s="69"/>
      <c r="P87" s="69"/>
      <c r="S87" s="69"/>
    </row>
    <row r="88" ht="15.75" customHeight="1">
      <c r="A88" s="69"/>
      <c r="B88" s="189"/>
      <c r="C88" s="189"/>
      <c r="D88" s="189"/>
      <c r="E88" s="189"/>
      <c r="F88" s="191"/>
      <c r="I88" s="69"/>
      <c r="O88" s="69"/>
      <c r="P88" s="69"/>
      <c r="S88" s="69"/>
    </row>
    <row r="89" ht="15.75" customHeight="1">
      <c r="A89" s="69"/>
      <c r="B89" s="189"/>
      <c r="C89" s="189"/>
      <c r="D89" s="189"/>
      <c r="E89" s="189"/>
      <c r="F89" s="191"/>
      <c r="I89" s="69"/>
      <c r="O89" s="69"/>
      <c r="P89" s="69"/>
      <c r="S89" s="69"/>
    </row>
    <row r="90" ht="15.75" customHeight="1">
      <c r="A90" s="69"/>
      <c r="B90" s="189"/>
      <c r="C90" s="189"/>
      <c r="D90" s="189"/>
      <c r="E90" s="189"/>
      <c r="F90" s="191"/>
      <c r="I90" s="69"/>
      <c r="O90" s="69"/>
      <c r="P90" s="69"/>
      <c r="S90" s="69"/>
    </row>
    <row r="91" ht="15.75" customHeight="1">
      <c r="A91" s="69"/>
      <c r="B91" s="189"/>
      <c r="C91" s="189"/>
      <c r="D91" s="189"/>
      <c r="E91" s="189"/>
      <c r="F91" s="191"/>
      <c r="I91" s="69"/>
      <c r="O91" s="69"/>
      <c r="P91" s="69"/>
      <c r="S91" s="69"/>
    </row>
    <row r="92" ht="15.75" customHeight="1">
      <c r="A92" s="69"/>
      <c r="B92" s="189"/>
      <c r="C92" s="189"/>
      <c r="D92" s="189"/>
      <c r="E92" s="189"/>
      <c r="F92" s="191"/>
      <c r="I92" s="69"/>
      <c r="O92" s="69"/>
      <c r="P92" s="69"/>
      <c r="S92" s="69"/>
    </row>
    <row r="93" ht="15.75" customHeight="1">
      <c r="A93" s="69"/>
      <c r="B93" s="189"/>
      <c r="C93" s="189"/>
      <c r="D93" s="189"/>
      <c r="E93" s="189"/>
      <c r="F93" s="191"/>
      <c r="I93" s="69"/>
      <c r="O93" s="69"/>
      <c r="P93" s="69"/>
      <c r="S93" s="69"/>
    </row>
    <row r="94" ht="15.75" customHeight="1">
      <c r="A94" s="69"/>
      <c r="B94" s="189"/>
      <c r="C94" s="189"/>
      <c r="D94" s="189"/>
      <c r="E94" s="189"/>
      <c r="F94" s="191"/>
      <c r="I94" s="69"/>
      <c r="O94" s="69"/>
      <c r="P94" s="69"/>
      <c r="S94" s="69"/>
    </row>
    <row r="95" ht="15.75" customHeight="1">
      <c r="A95" s="69"/>
      <c r="B95" s="189"/>
      <c r="C95" s="189"/>
      <c r="D95" s="189"/>
      <c r="E95" s="189"/>
      <c r="F95" s="191"/>
      <c r="I95" s="69"/>
      <c r="O95" s="69"/>
      <c r="P95" s="69"/>
      <c r="S95" s="69"/>
    </row>
    <row r="96" ht="15.75" customHeight="1">
      <c r="A96" s="69"/>
      <c r="B96" s="189"/>
      <c r="C96" s="189"/>
      <c r="D96" s="189"/>
      <c r="E96" s="189"/>
      <c r="F96" s="191"/>
      <c r="I96" s="69"/>
      <c r="O96" s="69"/>
      <c r="P96" s="69"/>
      <c r="S96" s="69"/>
    </row>
    <row r="97" ht="15.75" customHeight="1">
      <c r="A97" s="69"/>
      <c r="B97" s="189"/>
      <c r="C97" s="189"/>
      <c r="D97" s="189"/>
      <c r="E97" s="189"/>
      <c r="F97" s="191"/>
      <c r="I97" s="69"/>
      <c r="O97" s="69"/>
      <c r="P97" s="69"/>
      <c r="S97" s="69"/>
    </row>
    <row r="98" ht="15.75" customHeight="1">
      <c r="A98" s="69"/>
      <c r="B98" s="189"/>
      <c r="C98" s="189"/>
      <c r="D98" s="189"/>
      <c r="E98" s="189"/>
      <c r="F98" s="191"/>
      <c r="I98" s="69"/>
      <c r="O98" s="69"/>
      <c r="P98" s="69"/>
      <c r="S98" s="69"/>
    </row>
    <row r="99" ht="15.75" customHeight="1">
      <c r="A99" s="69"/>
      <c r="B99" s="189"/>
      <c r="C99" s="189"/>
      <c r="D99" s="189"/>
      <c r="E99" s="189"/>
      <c r="F99" s="191"/>
      <c r="I99" s="69"/>
      <c r="O99" s="69"/>
      <c r="P99" s="69"/>
      <c r="S99" s="69"/>
    </row>
    <row r="100" ht="15.75" customHeight="1">
      <c r="A100" s="69"/>
      <c r="B100" s="189"/>
      <c r="C100" s="189"/>
      <c r="D100" s="189"/>
      <c r="E100" s="189"/>
      <c r="F100" s="191"/>
      <c r="I100" s="69"/>
      <c r="O100" s="69"/>
      <c r="P100" s="69"/>
      <c r="S100" s="69"/>
    </row>
    <row r="101" ht="15.75" customHeight="1">
      <c r="A101" s="69"/>
      <c r="B101" s="189"/>
      <c r="C101" s="189"/>
      <c r="D101" s="189"/>
      <c r="E101" s="189"/>
      <c r="F101" s="191"/>
      <c r="I101" s="69"/>
      <c r="O101" s="69"/>
      <c r="P101" s="69"/>
      <c r="S101" s="69"/>
    </row>
    <row r="102" ht="15.75" customHeight="1">
      <c r="A102" s="69"/>
      <c r="B102" s="189"/>
      <c r="C102" s="189"/>
      <c r="D102" s="189"/>
      <c r="E102" s="189"/>
      <c r="F102" s="191"/>
      <c r="I102" s="69"/>
      <c r="O102" s="69"/>
      <c r="P102" s="69"/>
      <c r="S102" s="69"/>
    </row>
    <row r="103" ht="15.75" customHeight="1">
      <c r="A103" s="69"/>
      <c r="B103" s="189"/>
      <c r="C103" s="189"/>
      <c r="D103" s="189"/>
      <c r="E103" s="189"/>
      <c r="F103" s="191"/>
      <c r="I103" s="69"/>
      <c r="O103" s="69"/>
      <c r="P103" s="69"/>
      <c r="S103" s="69"/>
    </row>
    <row r="104" ht="15.75" customHeight="1">
      <c r="A104" s="69"/>
      <c r="B104" s="189"/>
      <c r="C104" s="189"/>
      <c r="D104" s="189"/>
      <c r="E104" s="189"/>
      <c r="F104" s="191"/>
      <c r="I104" s="69"/>
      <c r="O104" s="69"/>
      <c r="P104" s="69"/>
      <c r="S104" s="69"/>
    </row>
    <row r="105" ht="15.75" customHeight="1">
      <c r="A105" s="69"/>
      <c r="B105" s="189"/>
      <c r="C105" s="189"/>
      <c r="D105" s="189"/>
      <c r="E105" s="189"/>
      <c r="F105" s="191"/>
      <c r="I105" s="69"/>
      <c r="O105" s="69"/>
      <c r="P105" s="69"/>
      <c r="S105" s="69"/>
    </row>
    <row r="106" ht="15.75" customHeight="1">
      <c r="A106" s="69"/>
      <c r="B106" s="189"/>
      <c r="C106" s="189"/>
      <c r="D106" s="189"/>
      <c r="E106" s="189"/>
      <c r="F106" s="191"/>
      <c r="I106" s="69"/>
      <c r="O106" s="69"/>
      <c r="P106" s="69"/>
      <c r="S106" s="69"/>
    </row>
    <row r="107" ht="15.75" customHeight="1">
      <c r="A107" s="69"/>
      <c r="B107" s="189"/>
      <c r="C107" s="189"/>
      <c r="D107" s="189"/>
      <c r="E107" s="189"/>
      <c r="F107" s="191"/>
      <c r="I107" s="69"/>
      <c r="O107" s="69"/>
      <c r="P107" s="69"/>
      <c r="S107" s="69"/>
    </row>
    <row r="108" ht="15.75" customHeight="1">
      <c r="A108" s="69"/>
      <c r="B108" s="189"/>
      <c r="C108" s="189"/>
      <c r="D108" s="189"/>
      <c r="E108" s="189"/>
      <c r="F108" s="191"/>
      <c r="I108" s="69"/>
      <c r="O108" s="69"/>
      <c r="P108" s="69"/>
      <c r="S108" s="69"/>
    </row>
    <row r="109" ht="15.75" customHeight="1">
      <c r="A109" s="69"/>
      <c r="B109" s="189"/>
      <c r="C109" s="189"/>
      <c r="D109" s="189"/>
      <c r="E109" s="189"/>
      <c r="F109" s="191"/>
      <c r="I109" s="69"/>
      <c r="O109" s="69"/>
      <c r="P109" s="69"/>
      <c r="S109" s="69"/>
    </row>
    <row r="110" ht="15.75" customHeight="1">
      <c r="A110" s="69"/>
      <c r="B110" s="189"/>
      <c r="C110" s="189"/>
      <c r="D110" s="189"/>
      <c r="E110" s="189"/>
      <c r="F110" s="191"/>
      <c r="I110" s="69"/>
      <c r="O110" s="69"/>
      <c r="P110" s="69"/>
      <c r="S110" s="69"/>
    </row>
    <row r="111" ht="15.75" customHeight="1">
      <c r="A111" s="69"/>
      <c r="B111" s="189"/>
      <c r="C111" s="189"/>
      <c r="D111" s="189"/>
      <c r="E111" s="189"/>
      <c r="F111" s="191"/>
      <c r="I111" s="69"/>
      <c r="O111" s="69"/>
      <c r="P111" s="69"/>
      <c r="S111" s="69"/>
    </row>
    <row r="112" ht="15.75" customHeight="1">
      <c r="A112" s="69"/>
      <c r="B112" s="189"/>
      <c r="C112" s="189"/>
      <c r="D112" s="189"/>
      <c r="E112" s="189"/>
      <c r="F112" s="191"/>
      <c r="I112" s="69"/>
      <c r="O112" s="69"/>
      <c r="P112" s="69"/>
      <c r="S112" s="69"/>
    </row>
    <row r="113" ht="15.75" customHeight="1">
      <c r="A113" s="69"/>
      <c r="B113" s="189"/>
      <c r="C113" s="189"/>
      <c r="D113" s="189"/>
      <c r="E113" s="189"/>
      <c r="F113" s="191"/>
      <c r="I113" s="69"/>
      <c r="O113" s="69"/>
      <c r="P113" s="69"/>
      <c r="S113" s="69"/>
    </row>
    <row r="114" ht="15.75" customHeight="1">
      <c r="A114" s="69"/>
      <c r="B114" s="189"/>
      <c r="C114" s="189"/>
      <c r="D114" s="189"/>
      <c r="E114" s="189"/>
      <c r="F114" s="191"/>
      <c r="I114" s="69"/>
      <c r="O114" s="69"/>
      <c r="P114" s="69"/>
      <c r="S114" s="69"/>
    </row>
    <row r="115" ht="15.75" customHeight="1">
      <c r="A115" s="69"/>
      <c r="B115" s="189"/>
      <c r="C115" s="189"/>
      <c r="D115" s="189"/>
      <c r="E115" s="189"/>
      <c r="F115" s="191"/>
      <c r="I115" s="69"/>
      <c r="O115" s="69"/>
      <c r="P115" s="69"/>
      <c r="S115" s="69"/>
    </row>
    <row r="116" ht="15.75" customHeight="1">
      <c r="A116" s="69"/>
      <c r="B116" s="189"/>
      <c r="C116" s="189"/>
      <c r="D116" s="189"/>
      <c r="E116" s="189"/>
      <c r="F116" s="191"/>
      <c r="I116" s="69"/>
      <c r="O116" s="69"/>
      <c r="P116" s="69"/>
      <c r="S116" s="69"/>
    </row>
    <row r="117" ht="15.75" customHeight="1">
      <c r="A117" s="69"/>
      <c r="B117" s="189"/>
      <c r="C117" s="189"/>
      <c r="D117" s="189"/>
      <c r="E117" s="189"/>
      <c r="F117" s="191"/>
      <c r="I117" s="69"/>
      <c r="O117" s="69"/>
      <c r="P117" s="69"/>
      <c r="S117" s="69"/>
    </row>
    <row r="118" ht="15.75" customHeight="1">
      <c r="A118" s="69"/>
      <c r="B118" s="189"/>
      <c r="C118" s="189"/>
      <c r="D118" s="189"/>
      <c r="E118" s="189"/>
      <c r="F118" s="191"/>
      <c r="I118" s="69"/>
      <c r="O118" s="69"/>
      <c r="P118" s="69"/>
      <c r="S118" s="69"/>
    </row>
    <row r="119" ht="15.75" customHeight="1">
      <c r="A119" s="69"/>
      <c r="B119" s="189"/>
      <c r="C119" s="189"/>
      <c r="D119" s="189"/>
      <c r="E119" s="189"/>
      <c r="F119" s="191"/>
      <c r="I119" s="69"/>
      <c r="O119" s="69"/>
      <c r="P119" s="69"/>
      <c r="S119" s="69"/>
    </row>
    <row r="120" ht="15.75" customHeight="1">
      <c r="A120" s="69"/>
      <c r="B120" s="189"/>
      <c r="C120" s="189"/>
      <c r="D120" s="189"/>
      <c r="E120" s="189"/>
      <c r="F120" s="191"/>
      <c r="I120" s="69"/>
      <c r="O120" s="69"/>
      <c r="P120" s="69"/>
      <c r="S120" s="69"/>
    </row>
    <row r="121" ht="15.75" customHeight="1">
      <c r="A121" s="69"/>
      <c r="B121" s="189"/>
      <c r="C121" s="189"/>
      <c r="D121" s="189"/>
      <c r="E121" s="189"/>
      <c r="F121" s="191"/>
      <c r="I121" s="69"/>
      <c r="O121" s="69"/>
      <c r="P121" s="69"/>
      <c r="S121" s="69"/>
    </row>
    <row r="122" ht="15.75" customHeight="1">
      <c r="A122" s="69"/>
      <c r="B122" s="189"/>
      <c r="C122" s="189"/>
      <c r="D122" s="189"/>
      <c r="E122" s="189"/>
      <c r="F122" s="191"/>
      <c r="I122" s="69"/>
      <c r="O122" s="69"/>
      <c r="P122" s="69"/>
      <c r="S122" s="69"/>
    </row>
    <row r="123" ht="15.75" customHeight="1">
      <c r="A123" s="69"/>
      <c r="B123" s="189"/>
      <c r="C123" s="189"/>
      <c r="D123" s="189"/>
      <c r="E123" s="189"/>
      <c r="F123" s="191"/>
      <c r="I123" s="69"/>
      <c r="O123" s="69"/>
      <c r="P123" s="69"/>
      <c r="S123" s="69"/>
    </row>
    <row r="124" ht="15.75" customHeight="1">
      <c r="A124" s="69"/>
      <c r="B124" s="189"/>
      <c r="C124" s="189"/>
      <c r="D124" s="189"/>
      <c r="E124" s="189"/>
      <c r="F124" s="191"/>
      <c r="I124" s="69"/>
      <c r="O124" s="69"/>
      <c r="P124" s="69"/>
      <c r="S124" s="69"/>
    </row>
    <row r="125" ht="15.75" customHeight="1">
      <c r="A125" s="69"/>
      <c r="B125" s="189"/>
      <c r="C125" s="189"/>
      <c r="D125" s="189"/>
      <c r="E125" s="189"/>
      <c r="F125" s="191"/>
      <c r="I125" s="69"/>
      <c r="O125" s="69"/>
      <c r="P125" s="69"/>
      <c r="S125" s="69"/>
    </row>
    <row r="126" ht="15.75" customHeight="1">
      <c r="A126" s="69"/>
      <c r="B126" s="189"/>
      <c r="C126" s="189"/>
      <c r="D126" s="189"/>
      <c r="E126" s="189"/>
      <c r="F126" s="191"/>
      <c r="I126" s="69"/>
      <c r="O126" s="69"/>
      <c r="P126" s="69"/>
      <c r="S126" s="69"/>
    </row>
    <row r="127" ht="15.75" customHeight="1">
      <c r="A127" s="69"/>
      <c r="B127" s="189"/>
      <c r="C127" s="189"/>
      <c r="D127" s="189"/>
      <c r="E127" s="189"/>
      <c r="F127" s="191"/>
      <c r="I127" s="69"/>
      <c r="O127" s="69"/>
      <c r="P127" s="69"/>
      <c r="S127" s="69"/>
    </row>
    <row r="128" ht="15.75" customHeight="1">
      <c r="A128" s="69"/>
      <c r="B128" s="189"/>
      <c r="C128" s="189"/>
      <c r="D128" s="189"/>
      <c r="E128" s="189"/>
      <c r="F128" s="191"/>
      <c r="I128" s="69"/>
      <c r="O128" s="69"/>
      <c r="P128" s="69"/>
      <c r="S128" s="69"/>
    </row>
    <row r="129" ht="15.75" customHeight="1">
      <c r="A129" s="69"/>
      <c r="B129" s="189"/>
      <c r="C129" s="189"/>
      <c r="D129" s="189"/>
      <c r="E129" s="189"/>
      <c r="F129" s="191"/>
      <c r="I129" s="69"/>
      <c r="O129" s="69"/>
      <c r="P129" s="69"/>
      <c r="S129" s="69"/>
    </row>
    <row r="130" ht="15.75" customHeight="1">
      <c r="A130" s="69"/>
      <c r="B130" s="189"/>
      <c r="C130" s="189"/>
      <c r="D130" s="189"/>
      <c r="E130" s="189"/>
      <c r="F130" s="191"/>
      <c r="I130" s="69"/>
      <c r="O130" s="69"/>
      <c r="P130" s="69"/>
      <c r="S130" s="69"/>
    </row>
    <row r="131" ht="15.75" customHeight="1">
      <c r="A131" s="69"/>
      <c r="B131" s="189"/>
      <c r="C131" s="189"/>
      <c r="D131" s="189"/>
      <c r="E131" s="189"/>
      <c r="F131" s="191"/>
      <c r="I131" s="69"/>
      <c r="O131" s="69"/>
      <c r="P131" s="69"/>
      <c r="S131" s="69"/>
    </row>
    <row r="132" ht="15.75" customHeight="1">
      <c r="A132" s="69"/>
      <c r="B132" s="189"/>
      <c r="C132" s="189"/>
      <c r="D132" s="189"/>
      <c r="E132" s="189"/>
      <c r="F132" s="191"/>
      <c r="I132" s="69"/>
      <c r="O132" s="69"/>
      <c r="P132" s="69"/>
      <c r="S132" s="69"/>
    </row>
    <row r="133" ht="15.75" customHeight="1">
      <c r="A133" s="69"/>
      <c r="B133" s="189"/>
      <c r="C133" s="189"/>
      <c r="D133" s="189"/>
      <c r="E133" s="189"/>
      <c r="F133" s="191"/>
      <c r="I133" s="69"/>
      <c r="O133" s="69"/>
      <c r="P133" s="69"/>
      <c r="S133" s="69"/>
    </row>
    <row r="134" ht="15.75" customHeight="1">
      <c r="F134" s="191"/>
      <c r="I134" s="69"/>
      <c r="O134" s="69"/>
      <c r="P134" s="69"/>
      <c r="S134" s="69"/>
    </row>
    <row r="135" ht="15.75" customHeight="1">
      <c r="F135" s="191"/>
      <c r="I135" s="69"/>
      <c r="O135" s="69"/>
      <c r="P135" s="69"/>
      <c r="S135" s="69"/>
    </row>
    <row r="136" ht="15.75" customHeight="1">
      <c r="F136" s="191"/>
      <c r="I136" s="69"/>
      <c r="O136" s="69"/>
      <c r="P136" s="69"/>
      <c r="S136" s="69"/>
    </row>
    <row r="137" ht="15.75" customHeight="1">
      <c r="F137" s="191"/>
      <c r="I137" s="69"/>
      <c r="O137" s="69"/>
      <c r="P137" s="69"/>
      <c r="S137" s="69"/>
    </row>
    <row r="138" ht="15.75" customHeight="1">
      <c r="F138" s="191"/>
      <c r="I138" s="69"/>
      <c r="O138" s="69"/>
      <c r="P138" s="69"/>
      <c r="S138" s="69"/>
    </row>
    <row r="139" ht="15.75" customHeight="1">
      <c r="F139" s="191"/>
      <c r="I139" s="69"/>
      <c r="O139" s="69"/>
      <c r="P139" s="69"/>
      <c r="S139" s="69"/>
    </row>
    <row r="140" ht="15.75" customHeight="1">
      <c r="F140" s="191"/>
      <c r="I140" s="69"/>
      <c r="O140" s="69"/>
      <c r="P140" s="69"/>
      <c r="S140" s="69"/>
    </row>
    <row r="141" ht="15.75" customHeight="1">
      <c r="F141" s="191"/>
      <c r="I141" s="69"/>
      <c r="O141" s="69"/>
      <c r="P141" s="69"/>
      <c r="S141" s="69"/>
    </row>
    <row r="142" ht="15.75" customHeight="1">
      <c r="F142" s="191"/>
      <c r="I142" s="69"/>
      <c r="O142" s="69"/>
      <c r="P142" s="69"/>
      <c r="S142" s="69"/>
    </row>
    <row r="143" ht="15.75" customHeight="1">
      <c r="F143" s="191"/>
      <c r="I143" s="69"/>
      <c r="O143" s="69"/>
      <c r="P143" s="69"/>
      <c r="S143" s="69"/>
    </row>
    <row r="144" ht="15.75" customHeight="1">
      <c r="F144" s="191"/>
      <c r="I144" s="69"/>
      <c r="O144" s="69"/>
      <c r="P144" s="69"/>
      <c r="S144" s="69"/>
    </row>
    <row r="145" ht="15.75" customHeight="1">
      <c r="F145" s="191"/>
      <c r="I145" s="69"/>
      <c r="O145" s="69"/>
      <c r="P145" s="69"/>
      <c r="S145" s="69"/>
    </row>
    <row r="146" ht="15.75" customHeight="1">
      <c r="F146" s="191"/>
      <c r="I146" s="69"/>
      <c r="O146" s="69"/>
      <c r="P146" s="69"/>
      <c r="S146" s="69"/>
    </row>
    <row r="147" ht="15.75" customHeight="1">
      <c r="F147" s="191"/>
      <c r="I147" s="69"/>
      <c r="O147" s="69"/>
      <c r="P147" s="69"/>
      <c r="S147" s="69"/>
    </row>
    <row r="148" ht="15.75" customHeight="1">
      <c r="F148" s="191"/>
      <c r="I148" s="69"/>
      <c r="O148" s="69"/>
      <c r="P148" s="69"/>
      <c r="S148" s="69"/>
    </row>
    <row r="149" ht="15.75" customHeight="1">
      <c r="F149" s="191"/>
      <c r="I149" s="69"/>
      <c r="O149" s="69"/>
      <c r="P149" s="69"/>
      <c r="S149" s="69"/>
    </row>
    <row r="150" ht="15.75" customHeight="1">
      <c r="F150" s="191"/>
      <c r="I150" s="69"/>
      <c r="O150" s="69"/>
      <c r="P150" s="69"/>
      <c r="S150" s="69"/>
    </row>
    <row r="151" ht="15.75" customHeight="1">
      <c r="F151" s="191"/>
      <c r="I151" s="69"/>
      <c r="O151" s="69"/>
      <c r="P151" s="69"/>
      <c r="S151" s="69"/>
    </row>
    <row r="152" ht="15.75" customHeight="1">
      <c r="F152" s="191"/>
      <c r="I152" s="69"/>
      <c r="O152" s="69"/>
      <c r="P152" s="69"/>
      <c r="S152" s="69"/>
    </row>
    <row r="153" ht="15.75" customHeight="1">
      <c r="F153" s="191"/>
      <c r="I153" s="69"/>
      <c r="O153" s="69"/>
      <c r="P153" s="69"/>
      <c r="S153" s="69"/>
    </row>
    <row r="154" ht="15.75" customHeight="1">
      <c r="F154" s="191"/>
      <c r="I154" s="69"/>
      <c r="O154" s="69"/>
      <c r="P154" s="69"/>
      <c r="S154" s="69"/>
    </row>
    <row r="155" ht="15.75" customHeight="1">
      <c r="F155" s="191"/>
      <c r="I155" s="69"/>
      <c r="O155" s="69"/>
      <c r="P155" s="69"/>
      <c r="S155" s="69"/>
    </row>
    <row r="156" ht="15.75" customHeight="1">
      <c r="F156" s="191"/>
      <c r="I156" s="69"/>
      <c r="O156" s="69"/>
      <c r="P156" s="69"/>
      <c r="S156" s="69"/>
    </row>
    <row r="157" ht="15.75" customHeight="1">
      <c r="F157" s="191"/>
      <c r="I157" s="69"/>
      <c r="O157" s="69"/>
      <c r="P157" s="69"/>
      <c r="S157" s="69"/>
    </row>
    <row r="158" ht="15.75" customHeight="1">
      <c r="F158" s="191"/>
      <c r="I158" s="69"/>
      <c r="O158" s="69"/>
      <c r="P158" s="69"/>
      <c r="S158" s="69"/>
    </row>
    <row r="159" ht="15.75" customHeight="1">
      <c r="F159" s="191"/>
      <c r="I159" s="69"/>
      <c r="O159" s="69"/>
      <c r="P159" s="69"/>
      <c r="S159" s="69"/>
    </row>
    <row r="160" ht="15.75" customHeight="1">
      <c r="F160" s="191"/>
      <c r="I160" s="69"/>
      <c r="O160" s="69"/>
      <c r="P160" s="69"/>
      <c r="S160" s="69"/>
    </row>
    <row r="161" ht="15.75" customHeight="1">
      <c r="F161" s="191"/>
      <c r="I161" s="69"/>
      <c r="O161" s="69"/>
      <c r="P161" s="69"/>
      <c r="S161" s="69"/>
    </row>
    <row r="162" ht="15.75" customHeight="1">
      <c r="F162" s="191"/>
      <c r="I162" s="69"/>
      <c r="O162" s="69"/>
      <c r="P162" s="69"/>
      <c r="S162" s="69"/>
    </row>
    <row r="163" ht="15.75" customHeight="1">
      <c r="F163" s="191"/>
      <c r="I163" s="69"/>
      <c r="O163" s="69"/>
      <c r="P163" s="69"/>
      <c r="S163" s="69"/>
    </row>
    <row r="164" ht="15.75" customHeight="1">
      <c r="F164" s="191"/>
      <c r="I164" s="69"/>
      <c r="O164" s="69"/>
      <c r="P164" s="69"/>
      <c r="S164" s="69"/>
    </row>
    <row r="165" ht="15.75" customHeight="1">
      <c r="F165" s="191"/>
      <c r="I165" s="69"/>
      <c r="O165" s="69"/>
      <c r="P165" s="69"/>
      <c r="S165" s="69"/>
    </row>
    <row r="166" ht="15.75" customHeight="1">
      <c r="F166" s="191"/>
      <c r="I166" s="69"/>
      <c r="O166" s="69"/>
      <c r="P166" s="69"/>
      <c r="S166" s="69"/>
    </row>
    <row r="167" ht="15.75" customHeight="1">
      <c r="F167" s="191"/>
      <c r="I167" s="69"/>
      <c r="O167" s="69"/>
      <c r="P167" s="69"/>
      <c r="S167" s="69"/>
    </row>
    <row r="168" ht="15.75" customHeight="1">
      <c r="F168" s="191"/>
      <c r="I168" s="69"/>
      <c r="O168" s="69"/>
      <c r="P168" s="69"/>
      <c r="S168" s="69"/>
    </row>
    <row r="169" ht="15.75" customHeight="1">
      <c r="F169" s="191"/>
      <c r="I169" s="69"/>
      <c r="O169" s="69"/>
      <c r="P169" s="69"/>
      <c r="S169" s="69"/>
    </row>
    <row r="170" ht="15.75" customHeight="1">
      <c r="F170" s="191"/>
      <c r="I170" s="69"/>
      <c r="O170" s="69"/>
      <c r="P170" s="69"/>
      <c r="S170" s="69"/>
    </row>
    <row r="171" ht="15.75" customHeight="1">
      <c r="F171" s="191"/>
      <c r="I171" s="69"/>
      <c r="O171" s="69"/>
      <c r="P171" s="69"/>
      <c r="S171" s="69"/>
    </row>
    <row r="172" ht="15.75" customHeight="1">
      <c r="F172" s="191"/>
      <c r="I172" s="69"/>
      <c r="O172" s="69"/>
      <c r="P172" s="69"/>
      <c r="S172" s="69"/>
    </row>
    <row r="173" ht="15.75" customHeight="1">
      <c r="F173" s="191"/>
      <c r="I173" s="69"/>
      <c r="O173" s="69"/>
      <c r="P173" s="69"/>
      <c r="S173" s="69"/>
    </row>
    <row r="174" ht="15.75" customHeight="1">
      <c r="F174" s="191"/>
      <c r="I174" s="69"/>
      <c r="O174" s="69"/>
      <c r="P174" s="69"/>
      <c r="S174" s="69"/>
    </row>
    <row r="175" ht="15.75" customHeight="1">
      <c r="F175" s="191"/>
      <c r="I175" s="69"/>
      <c r="O175" s="69"/>
      <c r="P175" s="69"/>
      <c r="S175" s="69"/>
    </row>
    <row r="176" ht="15.75" customHeight="1">
      <c r="F176" s="191"/>
      <c r="I176" s="69"/>
      <c r="O176" s="69"/>
      <c r="P176" s="69"/>
      <c r="S176" s="69"/>
    </row>
    <row r="177" ht="15.75" customHeight="1">
      <c r="F177" s="191"/>
      <c r="I177" s="69"/>
      <c r="O177" s="69"/>
      <c r="P177" s="69"/>
      <c r="S177" s="69"/>
    </row>
    <row r="178" ht="15.75" customHeight="1">
      <c r="F178" s="191"/>
      <c r="I178" s="69"/>
      <c r="O178" s="69"/>
      <c r="P178" s="69"/>
      <c r="S178" s="69"/>
    </row>
    <row r="179" ht="15.75" customHeight="1">
      <c r="F179" s="191"/>
      <c r="I179" s="69"/>
      <c r="O179" s="69"/>
      <c r="P179" s="69"/>
      <c r="S179" s="69"/>
    </row>
    <row r="180" ht="15.75" customHeight="1">
      <c r="F180" s="191"/>
      <c r="I180" s="69"/>
      <c r="O180" s="69"/>
      <c r="P180" s="69"/>
      <c r="S180" s="69"/>
    </row>
    <row r="181" ht="15.75" customHeight="1">
      <c r="F181" s="191"/>
      <c r="I181" s="69"/>
      <c r="O181" s="69"/>
      <c r="P181" s="69"/>
      <c r="S181" s="69"/>
    </row>
    <row r="182" ht="15.75" customHeight="1">
      <c r="F182" s="191"/>
      <c r="I182" s="69"/>
      <c r="O182" s="69"/>
      <c r="P182" s="69"/>
      <c r="S182" s="69"/>
    </row>
    <row r="183" ht="15.75" customHeight="1">
      <c r="F183" s="191"/>
      <c r="I183" s="69"/>
      <c r="O183" s="69"/>
      <c r="P183" s="69"/>
      <c r="S183" s="69"/>
    </row>
    <row r="184" ht="15.75" customHeight="1">
      <c r="F184" s="191"/>
      <c r="I184" s="69"/>
      <c r="O184" s="69"/>
      <c r="P184" s="69"/>
      <c r="S184" s="69"/>
    </row>
    <row r="185" ht="15.75" customHeight="1">
      <c r="F185" s="191"/>
      <c r="I185" s="69"/>
      <c r="O185" s="69"/>
      <c r="P185" s="69"/>
      <c r="S185" s="69"/>
    </row>
    <row r="186" ht="15.75" customHeight="1">
      <c r="F186" s="191"/>
      <c r="I186" s="69"/>
      <c r="O186" s="69"/>
      <c r="P186" s="69"/>
      <c r="S186" s="69"/>
    </row>
    <row r="187" ht="15.75" customHeight="1">
      <c r="F187" s="191"/>
      <c r="I187" s="69"/>
      <c r="O187" s="69"/>
      <c r="P187" s="69"/>
      <c r="S187" s="69"/>
    </row>
    <row r="188" ht="15.75" customHeight="1">
      <c r="F188" s="191"/>
      <c r="I188" s="69"/>
      <c r="O188" s="69"/>
      <c r="P188" s="69"/>
      <c r="S188" s="69"/>
    </row>
    <row r="189" ht="15.75" customHeight="1">
      <c r="F189" s="191"/>
      <c r="I189" s="69"/>
      <c r="O189" s="69"/>
      <c r="P189" s="69"/>
      <c r="S189" s="69"/>
    </row>
    <row r="190" ht="15.75" customHeight="1">
      <c r="F190" s="191"/>
      <c r="I190" s="69"/>
      <c r="O190" s="69"/>
      <c r="P190" s="69"/>
      <c r="S190" s="69"/>
    </row>
    <row r="191" ht="15.75" customHeight="1">
      <c r="F191" s="191"/>
      <c r="I191" s="69"/>
      <c r="O191" s="69"/>
      <c r="P191" s="69"/>
      <c r="S191" s="69"/>
    </row>
    <row r="192" ht="15.75" customHeight="1">
      <c r="F192" s="191"/>
      <c r="I192" s="69"/>
      <c r="O192" s="69"/>
      <c r="P192" s="69"/>
      <c r="S192" s="69"/>
    </row>
    <row r="193" ht="15.75" customHeight="1">
      <c r="F193" s="191"/>
      <c r="I193" s="69"/>
      <c r="O193" s="69"/>
      <c r="P193" s="69"/>
      <c r="S193" s="69"/>
    </row>
    <row r="194" ht="15.75" customHeight="1">
      <c r="F194" s="191"/>
      <c r="I194" s="69"/>
      <c r="O194" s="69"/>
      <c r="P194" s="69"/>
      <c r="S194" s="69"/>
    </row>
    <row r="195" ht="15.75" customHeight="1">
      <c r="F195" s="191"/>
      <c r="I195" s="69"/>
      <c r="O195" s="69"/>
      <c r="P195" s="69"/>
      <c r="S195" s="69"/>
    </row>
    <row r="196" ht="15.75" customHeight="1">
      <c r="F196" s="191"/>
      <c r="I196" s="69"/>
      <c r="O196" s="69"/>
      <c r="P196" s="69"/>
      <c r="S196" s="69"/>
    </row>
    <row r="197" ht="15.75" customHeight="1">
      <c r="F197" s="191"/>
      <c r="I197" s="69"/>
      <c r="O197" s="69"/>
      <c r="P197" s="69"/>
      <c r="S197" s="69"/>
    </row>
    <row r="198" ht="15.75" customHeight="1">
      <c r="F198" s="191"/>
      <c r="I198" s="69"/>
      <c r="O198" s="69"/>
      <c r="P198" s="69"/>
      <c r="S198" s="69"/>
    </row>
    <row r="199" ht="15.75" customHeight="1">
      <c r="F199" s="191"/>
      <c r="I199" s="69"/>
      <c r="O199" s="69"/>
      <c r="P199" s="69"/>
      <c r="S199" s="69"/>
    </row>
    <row r="200" ht="15.75" customHeight="1">
      <c r="F200" s="191"/>
      <c r="I200" s="69"/>
      <c r="O200" s="69"/>
      <c r="P200" s="69"/>
      <c r="S200" s="69"/>
    </row>
    <row r="201" ht="15.75" customHeight="1">
      <c r="F201" s="191"/>
      <c r="I201" s="69"/>
      <c r="O201" s="69"/>
      <c r="P201" s="69"/>
      <c r="S201" s="69"/>
    </row>
    <row r="202" ht="15.75" customHeight="1">
      <c r="F202" s="191"/>
      <c r="I202" s="69"/>
      <c r="O202" s="69"/>
      <c r="P202" s="69"/>
      <c r="S202" s="69"/>
    </row>
    <row r="203" ht="15.75" customHeight="1">
      <c r="F203" s="191"/>
      <c r="I203" s="69"/>
      <c r="O203" s="69"/>
      <c r="P203" s="69"/>
      <c r="S203" s="69"/>
    </row>
    <row r="204" ht="15.75" customHeight="1">
      <c r="F204" s="191"/>
      <c r="I204" s="69"/>
      <c r="O204" s="69"/>
      <c r="P204" s="69"/>
      <c r="S204" s="69"/>
    </row>
    <row r="205" ht="15.75" customHeight="1">
      <c r="F205" s="191"/>
      <c r="I205" s="69"/>
      <c r="O205" s="69"/>
      <c r="P205" s="69"/>
      <c r="S205" s="69"/>
    </row>
    <row r="206" ht="15.75" customHeight="1">
      <c r="F206" s="191"/>
      <c r="I206" s="69"/>
      <c r="O206" s="69"/>
      <c r="P206" s="69"/>
      <c r="S206" s="69"/>
    </row>
    <row r="207" ht="15.75" customHeight="1">
      <c r="F207" s="191"/>
      <c r="I207" s="69"/>
      <c r="O207" s="69"/>
      <c r="P207" s="69"/>
      <c r="S207" s="69"/>
    </row>
    <row r="208" ht="15.75" customHeight="1">
      <c r="F208" s="191"/>
      <c r="I208" s="69"/>
      <c r="O208" s="69"/>
      <c r="P208" s="69"/>
      <c r="S208" s="69"/>
    </row>
    <row r="209" ht="15.75" customHeight="1">
      <c r="F209" s="191"/>
      <c r="I209" s="69"/>
      <c r="O209" s="69"/>
      <c r="P209" s="69"/>
      <c r="S209" s="69"/>
    </row>
    <row r="210" ht="15.75" customHeight="1">
      <c r="F210" s="191"/>
      <c r="I210" s="69"/>
      <c r="O210" s="69"/>
      <c r="P210" s="69"/>
      <c r="S210" s="69"/>
    </row>
    <row r="211" ht="15.75" customHeight="1">
      <c r="F211" s="191"/>
      <c r="I211" s="69"/>
      <c r="O211" s="69"/>
      <c r="P211" s="69"/>
      <c r="S211" s="69"/>
    </row>
    <row r="212" ht="15.75" customHeight="1">
      <c r="F212" s="191"/>
      <c r="I212" s="69"/>
      <c r="O212" s="69"/>
      <c r="P212" s="69"/>
      <c r="S212" s="69"/>
    </row>
    <row r="213" ht="15.75" customHeight="1">
      <c r="F213" s="191"/>
      <c r="I213" s="69"/>
      <c r="O213" s="69"/>
      <c r="P213" s="69"/>
      <c r="S213" s="69"/>
    </row>
    <row r="214" ht="15.75" customHeight="1">
      <c r="F214" s="191"/>
      <c r="I214" s="69"/>
      <c r="O214" s="69"/>
      <c r="P214" s="69"/>
      <c r="S214" s="69"/>
    </row>
    <row r="215" ht="15.75" customHeight="1">
      <c r="F215" s="191"/>
      <c r="I215" s="69"/>
      <c r="O215" s="69"/>
      <c r="P215" s="69"/>
      <c r="S215" s="69"/>
    </row>
    <row r="216" ht="15.75" customHeight="1">
      <c r="F216" s="191"/>
      <c r="I216" s="69"/>
      <c r="O216" s="69"/>
      <c r="P216" s="69"/>
      <c r="S216" s="69"/>
    </row>
    <row r="217" ht="15.75" customHeight="1">
      <c r="F217" s="191"/>
      <c r="I217" s="69"/>
      <c r="O217" s="69"/>
      <c r="P217" s="69"/>
      <c r="S217" s="69"/>
    </row>
    <row r="218" ht="15.75" customHeight="1">
      <c r="F218" s="191"/>
      <c r="I218" s="69"/>
      <c r="O218" s="69"/>
      <c r="P218" s="69"/>
      <c r="S218" s="69"/>
    </row>
    <row r="219" ht="15.75" customHeight="1">
      <c r="F219" s="191"/>
      <c r="I219" s="69"/>
      <c r="O219" s="69"/>
      <c r="P219" s="69"/>
      <c r="S219" s="69"/>
    </row>
    <row r="220" ht="15.75" customHeight="1">
      <c r="F220" s="191"/>
      <c r="I220" s="69"/>
      <c r="O220" s="69"/>
      <c r="P220" s="69"/>
      <c r="S220" s="69"/>
    </row>
    <row r="221" ht="15.75" customHeight="1">
      <c r="F221" s="191"/>
      <c r="I221" s="69"/>
      <c r="O221" s="69"/>
      <c r="P221" s="69"/>
      <c r="S221" s="69"/>
    </row>
    <row r="222" ht="15.75" customHeight="1">
      <c r="F222" s="191"/>
      <c r="I222" s="69"/>
      <c r="O222" s="69"/>
      <c r="P222" s="69"/>
      <c r="S222" s="69"/>
    </row>
    <row r="223" ht="15.75" customHeight="1">
      <c r="F223" s="191"/>
      <c r="I223" s="69"/>
      <c r="O223" s="69"/>
      <c r="P223" s="69"/>
      <c r="S223" s="69"/>
    </row>
    <row r="224" ht="15.75" customHeight="1">
      <c r="F224" s="191"/>
      <c r="I224" s="69"/>
      <c r="O224" s="69"/>
      <c r="P224" s="69"/>
      <c r="S224" s="69"/>
    </row>
    <row r="225" ht="15.75" customHeight="1">
      <c r="F225" s="191"/>
      <c r="I225" s="69"/>
      <c r="O225" s="69"/>
      <c r="P225" s="69"/>
      <c r="S225" s="69"/>
    </row>
    <row r="226" ht="15.75" customHeight="1">
      <c r="F226" s="191"/>
      <c r="I226" s="69"/>
      <c r="O226" s="69"/>
      <c r="P226" s="69"/>
      <c r="S226" s="69"/>
    </row>
    <row r="227" ht="15.75" customHeight="1">
      <c r="F227" s="191"/>
      <c r="I227" s="69"/>
      <c r="O227" s="69"/>
      <c r="P227" s="69"/>
      <c r="S227" s="69"/>
    </row>
    <row r="228" ht="15.75" customHeight="1">
      <c r="F228" s="191"/>
      <c r="I228" s="69"/>
      <c r="O228" s="69"/>
      <c r="P228" s="69"/>
      <c r="S228" s="69"/>
    </row>
    <row r="229" ht="15.75" customHeight="1">
      <c r="F229" s="191"/>
      <c r="I229" s="69"/>
      <c r="O229" s="69"/>
      <c r="P229" s="69"/>
      <c r="S229" s="69"/>
    </row>
    <row r="230" ht="15.75" customHeight="1">
      <c r="F230" s="191"/>
      <c r="I230" s="69"/>
      <c r="O230" s="69"/>
      <c r="P230" s="69"/>
      <c r="S230" s="69"/>
    </row>
    <row r="231" ht="15.75" customHeight="1">
      <c r="F231" s="191"/>
      <c r="I231" s="69"/>
      <c r="O231" s="69"/>
      <c r="P231" s="69"/>
      <c r="S231" s="69"/>
    </row>
    <row r="232" ht="15.75" customHeight="1">
      <c r="F232" s="191"/>
      <c r="I232" s="69"/>
      <c r="O232" s="69"/>
      <c r="P232" s="69"/>
      <c r="S232" s="69"/>
    </row>
    <row r="233" ht="15.75" customHeight="1">
      <c r="F233" s="191"/>
      <c r="I233" s="69"/>
      <c r="O233" s="69"/>
      <c r="P233" s="69"/>
      <c r="S233" s="69"/>
    </row>
    <row r="234" ht="15.75" customHeight="1">
      <c r="F234" s="191"/>
      <c r="I234" s="69"/>
      <c r="O234" s="69"/>
      <c r="P234" s="69"/>
      <c r="S234" s="69"/>
    </row>
    <row r="235" ht="15.75" customHeight="1">
      <c r="F235" s="191"/>
      <c r="I235" s="69"/>
      <c r="O235" s="69"/>
      <c r="P235" s="69"/>
      <c r="S235" s="69"/>
    </row>
    <row r="236" ht="15.75" customHeight="1">
      <c r="F236" s="191"/>
      <c r="I236" s="69"/>
      <c r="O236" s="69"/>
      <c r="P236" s="69"/>
      <c r="S236" s="69"/>
    </row>
    <row r="237" ht="15.75" customHeight="1">
      <c r="F237" s="191"/>
      <c r="I237" s="69"/>
      <c r="O237" s="69"/>
      <c r="P237" s="69"/>
      <c r="S237" s="69"/>
    </row>
    <row r="238" ht="15.75" customHeight="1">
      <c r="F238" s="191"/>
      <c r="I238" s="69"/>
      <c r="O238" s="69"/>
      <c r="P238" s="69"/>
      <c r="S238" s="69"/>
    </row>
    <row r="239" ht="15.75" customHeight="1">
      <c r="F239" s="191"/>
      <c r="I239" s="69"/>
      <c r="O239" s="69"/>
      <c r="P239" s="69"/>
      <c r="S239" s="69"/>
    </row>
    <row r="240" ht="15.75" customHeight="1">
      <c r="F240" s="191"/>
      <c r="I240" s="69"/>
      <c r="O240" s="69"/>
      <c r="P240" s="69"/>
      <c r="S240" s="69"/>
    </row>
    <row r="241" ht="15.75" customHeight="1">
      <c r="F241" s="191"/>
      <c r="I241" s="69"/>
      <c r="O241" s="69"/>
      <c r="P241" s="69"/>
      <c r="S241" s="69"/>
    </row>
    <row r="242" ht="15.75" customHeight="1">
      <c r="F242" s="191"/>
      <c r="I242" s="69"/>
      <c r="O242" s="69"/>
      <c r="P242" s="69"/>
      <c r="S242" s="69"/>
    </row>
    <row r="243" ht="15.75" customHeight="1">
      <c r="F243" s="191"/>
      <c r="I243" s="69"/>
      <c r="O243" s="69"/>
      <c r="P243" s="69"/>
      <c r="S243" s="69"/>
    </row>
    <row r="244" ht="15.75" customHeight="1">
      <c r="F244" s="191"/>
      <c r="I244" s="69"/>
      <c r="O244" s="69"/>
      <c r="P244" s="69"/>
      <c r="S244" s="69"/>
    </row>
    <row r="245" ht="15.75" customHeight="1">
      <c r="F245" s="191"/>
      <c r="I245" s="69"/>
      <c r="O245" s="69"/>
      <c r="P245" s="69"/>
      <c r="S245" s="69"/>
    </row>
    <row r="246" ht="15.75" customHeight="1">
      <c r="F246" s="191"/>
      <c r="I246" s="69"/>
      <c r="O246" s="69"/>
      <c r="P246" s="69"/>
      <c r="S246" s="69"/>
    </row>
    <row r="247" ht="15.75" customHeight="1">
      <c r="F247" s="191"/>
      <c r="I247" s="69"/>
      <c r="O247" s="69"/>
      <c r="P247" s="69"/>
      <c r="S247" s="69"/>
    </row>
    <row r="248" ht="15.75" customHeight="1">
      <c r="F248" s="191"/>
      <c r="I248" s="69"/>
      <c r="O248" s="69"/>
      <c r="P248" s="69"/>
      <c r="S248" s="69"/>
    </row>
    <row r="249" ht="15.75" customHeight="1">
      <c r="F249" s="191"/>
      <c r="I249" s="69"/>
      <c r="O249" s="69"/>
      <c r="P249" s="69"/>
      <c r="S249" s="69"/>
    </row>
    <row r="250" ht="15.75" customHeight="1">
      <c r="F250" s="191"/>
      <c r="I250" s="69"/>
      <c r="O250" s="69"/>
      <c r="P250" s="69"/>
      <c r="S250" s="69"/>
    </row>
    <row r="251" ht="15.75" customHeight="1">
      <c r="F251" s="191"/>
      <c r="I251" s="69"/>
      <c r="O251" s="69"/>
      <c r="P251" s="69"/>
      <c r="S251" s="69"/>
    </row>
    <row r="252" ht="15.75" customHeight="1">
      <c r="F252" s="191"/>
      <c r="I252" s="69"/>
      <c r="O252" s="69"/>
      <c r="P252" s="69"/>
      <c r="S252" s="69"/>
    </row>
    <row r="253" ht="15.75" customHeight="1">
      <c r="F253" s="191"/>
      <c r="I253" s="69"/>
      <c r="O253" s="69"/>
      <c r="P253" s="69"/>
      <c r="S253" s="69"/>
    </row>
    <row r="254" ht="15.75" customHeight="1">
      <c r="F254" s="191"/>
      <c r="I254" s="69"/>
      <c r="O254" s="69"/>
      <c r="P254" s="69"/>
      <c r="S254" s="69"/>
    </row>
    <row r="255" ht="15.75" customHeight="1">
      <c r="F255" s="191"/>
      <c r="I255" s="69"/>
      <c r="O255" s="69"/>
      <c r="P255" s="69"/>
      <c r="S255" s="69"/>
    </row>
    <row r="256" ht="15.75" customHeight="1">
      <c r="F256" s="191"/>
      <c r="I256" s="69"/>
      <c r="O256" s="69"/>
      <c r="P256" s="69"/>
      <c r="S256" s="69"/>
    </row>
    <row r="257" ht="15.75" customHeight="1">
      <c r="F257" s="191"/>
      <c r="I257" s="69"/>
      <c r="O257" s="69"/>
      <c r="P257" s="69"/>
      <c r="S257" s="69"/>
    </row>
    <row r="258" ht="15.75" customHeight="1">
      <c r="F258" s="191"/>
      <c r="I258" s="69"/>
      <c r="O258" s="69"/>
      <c r="P258" s="69"/>
      <c r="S258" s="69"/>
    </row>
    <row r="259" ht="15.75" customHeight="1">
      <c r="F259" s="191"/>
      <c r="I259" s="69"/>
      <c r="O259" s="69"/>
      <c r="P259" s="69"/>
      <c r="S259" s="69"/>
    </row>
    <row r="260" ht="15.75" customHeight="1">
      <c r="F260" s="191"/>
      <c r="I260" s="69"/>
      <c r="O260" s="69"/>
      <c r="P260" s="69"/>
      <c r="S260" s="69"/>
    </row>
    <row r="261" ht="15.75" customHeight="1">
      <c r="F261" s="191"/>
      <c r="I261" s="69"/>
      <c r="O261" s="69"/>
      <c r="P261" s="69"/>
      <c r="S261" s="69"/>
    </row>
    <row r="262" ht="15.75" customHeight="1">
      <c r="F262" s="191"/>
      <c r="I262" s="69"/>
      <c r="O262" s="69"/>
      <c r="P262" s="69"/>
      <c r="S262" s="69"/>
    </row>
    <row r="263" ht="15.75" customHeight="1">
      <c r="F263" s="191"/>
      <c r="I263" s="69"/>
      <c r="O263" s="69"/>
      <c r="P263" s="69"/>
      <c r="S263" s="69"/>
    </row>
    <row r="264" ht="15.75" customHeight="1">
      <c r="F264" s="191"/>
      <c r="I264" s="69"/>
      <c r="O264" s="69"/>
      <c r="P264" s="69"/>
      <c r="S264" s="69"/>
    </row>
    <row r="265" ht="15.75" customHeight="1">
      <c r="F265" s="191"/>
      <c r="I265" s="69"/>
      <c r="O265" s="69"/>
      <c r="P265" s="69"/>
      <c r="S265" s="69"/>
    </row>
    <row r="266" ht="15.75" customHeight="1">
      <c r="F266" s="191"/>
      <c r="I266" s="69"/>
      <c r="O266" s="69"/>
      <c r="P266" s="69"/>
      <c r="S266" s="69"/>
    </row>
    <row r="267" ht="15.75" customHeight="1">
      <c r="F267" s="191"/>
      <c r="I267" s="69"/>
      <c r="O267" s="69"/>
      <c r="P267" s="69"/>
      <c r="S267" s="69"/>
    </row>
    <row r="268" ht="15.75" customHeight="1">
      <c r="F268" s="191"/>
      <c r="I268" s="69"/>
      <c r="O268" s="69"/>
      <c r="P268" s="69"/>
      <c r="S268" s="69"/>
    </row>
    <row r="269" ht="15.75" customHeight="1">
      <c r="F269" s="191"/>
      <c r="I269" s="69"/>
      <c r="O269" s="69"/>
      <c r="P269" s="69"/>
      <c r="S269" s="69"/>
    </row>
    <row r="270" ht="15.75" customHeight="1">
      <c r="F270" s="191"/>
      <c r="I270" s="69"/>
      <c r="O270" s="69"/>
      <c r="P270" s="69"/>
      <c r="S270" s="69"/>
    </row>
    <row r="271" ht="15.75" customHeight="1">
      <c r="F271" s="191"/>
      <c r="I271" s="69"/>
      <c r="O271" s="69"/>
      <c r="P271" s="69"/>
      <c r="S271" s="69"/>
    </row>
    <row r="272" ht="15.75" customHeight="1">
      <c r="F272" s="191"/>
      <c r="I272" s="69"/>
      <c r="O272" s="69"/>
      <c r="P272" s="69"/>
      <c r="S272" s="69"/>
    </row>
    <row r="273" ht="15.75" customHeight="1">
      <c r="F273" s="191"/>
      <c r="I273" s="69"/>
      <c r="O273" s="69"/>
      <c r="P273" s="69"/>
      <c r="S273" s="69"/>
    </row>
    <row r="274" ht="15.75" customHeight="1">
      <c r="F274" s="191"/>
      <c r="I274" s="69"/>
      <c r="O274" s="69"/>
      <c r="P274" s="69"/>
      <c r="S274" s="69"/>
    </row>
    <row r="275" ht="15.75" customHeight="1">
      <c r="F275" s="191"/>
      <c r="I275" s="69"/>
      <c r="O275" s="69"/>
      <c r="P275" s="69"/>
      <c r="S275" s="69"/>
    </row>
    <row r="276" ht="15.75" customHeight="1">
      <c r="F276" s="191"/>
      <c r="I276" s="69"/>
      <c r="O276" s="69"/>
      <c r="P276" s="69"/>
      <c r="S276" s="69"/>
    </row>
    <row r="277" ht="15.75" customHeight="1">
      <c r="F277" s="191"/>
      <c r="I277" s="69"/>
      <c r="O277" s="69"/>
      <c r="P277" s="69"/>
      <c r="S277" s="69"/>
    </row>
    <row r="278" ht="15.75" customHeight="1">
      <c r="F278" s="191"/>
      <c r="I278" s="69"/>
      <c r="O278" s="69"/>
      <c r="P278" s="69"/>
      <c r="S278" s="69"/>
    </row>
    <row r="279" ht="15.75" customHeight="1">
      <c r="F279" s="191"/>
      <c r="I279" s="69"/>
      <c r="O279" s="69"/>
      <c r="P279" s="69"/>
      <c r="S279" s="69"/>
    </row>
    <row r="280" ht="15.75" customHeight="1">
      <c r="F280" s="191"/>
      <c r="I280" s="69"/>
      <c r="O280" s="69"/>
      <c r="P280" s="69"/>
      <c r="S280" s="69"/>
    </row>
    <row r="281" ht="15.75" customHeight="1">
      <c r="F281" s="191"/>
      <c r="I281" s="69"/>
      <c r="O281" s="69"/>
      <c r="P281" s="69"/>
      <c r="S281" s="69"/>
    </row>
    <row r="282" ht="15.75" customHeight="1">
      <c r="F282" s="191"/>
      <c r="I282" s="69"/>
      <c r="O282" s="69"/>
      <c r="P282" s="69"/>
      <c r="S282" s="69"/>
    </row>
    <row r="283" ht="15.75" customHeight="1">
      <c r="F283" s="191"/>
      <c r="I283" s="69"/>
      <c r="O283" s="69"/>
      <c r="P283" s="69"/>
      <c r="S283" s="69"/>
    </row>
    <row r="284" ht="15.75" customHeight="1">
      <c r="F284" s="191"/>
      <c r="I284" s="69"/>
      <c r="O284" s="69"/>
      <c r="P284" s="69"/>
      <c r="S284" s="69"/>
    </row>
    <row r="285" ht="15.75" customHeight="1">
      <c r="F285" s="191"/>
      <c r="I285" s="69"/>
      <c r="O285" s="69"/>
      <c r="P285" s="69"/>
      <c r="S285" s="69"/>
    </row>
    <row r="286" ht="15.75" customHeight="1">
      <c r="F286" s="191"/>
      <c r="I286" s="69"/>
      <c r="O286" s="69"/>
      <c r="P286" s="69"/>
      <c r="S286" s="69"/>
    </row>
    <row r="287" ht="15.75" customHeight="1">
      <c r="F287" s="191"/>
      <c r="I287" s="69"/>
      <c r="O287" s="69"/>
      <c r="P287" s="69"/>
      <c r="S287" s="69"/>
    </row>
    <row r="288" ht="15.75" customHeight="1">
      <c r="F288" s="191"/>
      <c r="I288" s="69"/>
      <c r="O288" s="69"/>
      <c r="P288" s="69"/>
      <c r="S288" s="69"/>
    </row>
    <row r="289" ht="15.75" customHeight="1">
      <c r="F289" s="191"/>
      <c r="I289" s="69"/>
      <c r="O289" s="69"/>
      <c r="P289" s="69"/>
      <c r="S289" s="69"/>
    </row>
    <row r="290" ht="15.75" customHeight="1">
      <c r="F290" s="191"/>
      <c r="I290" s="69"/>
      <c r="O290" s="69"/>
      <c r="P290" s="69"/>
      <c r="S290" s="69"/>
    </row>
    <row r="291" ht="15.75" customHeight="1">
      <c r="F291" s="191"/>
      <c r="I291" s="69"/>
      <c r="O291" s="69"/>
      <c r="P291" s="69"/>
      <c r="S291" s="69"/>
    </row>
    <row r="292" ht="15.75" customHeight="1">
      <c r="F292" s="191"/>
      <c r="I292" s="69"/>
      <c r="O292" s="69"/>
      <c r="P292" s="69"/>
      <c r="S292" s="69"/>
    </row>
    <row r="293" ht="15.75" customHeight="1">
      <c r="F293" s="191"/>
      <c r="I293" s="69"/>
      <c r="O293" s="69"/>
      <c r="P293" s="69"/>
      <c r="S293" s="69"/>
    </row>
    <row r="294" ht="15.75" customHeight="1">
      <c r="F294" s="191"/>
      <c r="I294" s="69"/>
      <c r="O294" s="69"/>
      <c r="P294" s="69"/>
      <c r="S294" s="69"/>
    </row>
    <row r="295" ht="15.75" customHeight="1">
      <c r="F295" s="191"/>
      <c r="I295" s="69"/>
      <c r="O295" s="69"/>
      <c r="P295" s="69"/>
      <c r="S295" s="69"/>
    </row>
    <row r="296" ht="15.75" customHeight="1">
      <c r="F296" s="191"/>
      <c r="I296" s="69"/>
      <c r="O296" s="69"/>
      <c r="P296" s="69"/>
      <c r="S296" s="69"/>
    </row>
    <row r="297" ht="15.75" customHeight="1">
      <c r="F297" s="191"/>
      <c r="I297" s="69"/>
      <c r="O297" s="69"/>
      <c r="P297" s="69"/>
      <c r="S297" s="69"/>
    </row>
    <row r="298" ht="15.75" customHeight="1">
      <c r="F298" s="191"/>
      <c r="I298" s="69"/>
      <c r="O298" s="69"/>
      <c r="P298" s="69"/>
      <c r="S298" s="69"/>
    </row>
    <row r="299" ht="15.75" customHeight="1">
      <c r="F299" s="191"/>
      <c r="I299" s="69"/>
      <c r="O299" s="69"/>
      <c r="P299" s="69"/>
      <c r="S299" s="69"/>
    </row>
    <row r="300" ht="15.75" customHeight="1">
      <c r="F300" s="191"/>
      <c r="I300" s="69"/>
      <c r="O300" s="69"/>
      <c r="P300" s="69"/>
      <c r="S300" s="69"/>
    </row>
    <row r="301" ht="15.75" customHeight="1">
      <c r="F301" s="191"/>
      <c r="I301" s="69"/>
      <c r="O301" s="69"/>
      <c r="P301" s="69"/>
      <c r="S301" s="69"/>
    </row>
    <row r="302" ht="15.75" customHeight="1">
      <c r="F302" s="191"/>
      <c r="I302" s="69"/>
      <c r="O302" s="69"/>
      <c r="P302" s="69"/>
      <c r="S302" s="69"/>
    </row>
    <row r="303" ht="15.75" customHeight="1">
      <c r="F303" s="191"/>
      <c r="I303" s="69"/>
      <c r="O303" s="69"/>
      <c r="P303" s="69"/>
      <c r="S303" s="69"/>
    </row>
    <row r="304" ht="15.75" customHeight="1">
      <c r="F304" s="191"/>
      <c r="I304" s="69"/>
      <c r="O304" s="69"/>
      <c r="P304" s="69"/>
      <c r="S304" s="69"/>
    </row>
    <row r="305" ht="15.75" customHeight="1">
      <c r="F305" s="191"/>
      <c r="I305" s="69"/>
      <c r="O305" s="69"/>
      <c r="P305" s="69"/>
      <c r="S305" s="69"/>
    </row>
    <row r="306" ht="15.75" customHeight="1">
      <c r="F306" s="191"/>
      <c r="I306" s="69"/>
      <c r="O306" s="69"/>
      <c r="P306" s="69"/>
      <c r="S306" s="69"/>
    </row>
    <row r="307" ht="15.75" customHeight="1">
      <c r="F307" s="191"/>
      <c r="I307" s="69"/>
      <c r="O307" s="69"/>
      <c r="P307" s="69"/>
      <c r="S307" s="69"/>
    </row>
    <row r="308" ht="15.75" customHeight="1">
      <c r="F308" s="191"/>
      <c r="I308" s="69"/>
      <c r="O308" s="69"/>
      <c r="P308" s="69"/>
      <c r="S308" s="69"/>
    </row>
    <row r="309" ht="15.75" customHeight="1">
      <c r="F309" s="191"/>
      <c r="I309" s="69"/>
      <c r="O309" s="69"/>
      <c r="P309" s="69"/>
      <c r="S309" s="69"/>
    </row>
    <row r="310" ht="15.75" customHeight="1">
      <c r="F310" s="191"/>
      <c r="I310" s="69"/>
      <c r="O310" s="69"/>
      <c r="P310" s="69"/>
      <c r="S310" s="69"/>
    </row>
    <row r="311" ht="15.75" customHeight="1">
      <c r="F311" s="191"/>
      <c r="I311" s="69"/>
      <c r="O311" s="69"/>
      <c r="P311" s="69"/>
      <c r="S311" s="69"/>
    </row>
    <row r="312" ht="15.75" customHeight="1">
      <c r="F312" s="191"/>
      <c r="I312" s="69"/>
      <c r="O312" s="69"/>
      <c r="P312" s="69"/>
      <c r="S312" s="69"/>
    </row>
    <row r="313" ht="15.75" customHeight="1">
      <c r="F313" s="191"/>
      <c r="I313" s="69"/>
      <c r="O313" s="69"/>
      <c r="P313" s="69"/>
      <c r="S313" s="69"/>
    </row>
    <row r="314" ht="15.75" customHeight="1">
      <c r="F314" s="191"/>
      <c r="I314" s="69"/>
      <c r="O314" s="69"/>
      <c r="P314" s="69"/>
      <c r="S314" s="69"/>
    </row>
    <row r="315" ht="15.75" customHeight="1">
      <c r="F315" s="191"/>
      <c r="I315" s="69"/>
      <c r="O315" s="69"/>
      <c r="P315" s="69"/>
      <c r="S315" s="69"/>
    </row>
    <row r="316" ht="15.75" customHeight="1">
      <c r="F316" s="191"/>
      <c r="I316" s="69"/>
      <c r="O316" s="69"/>
      <c r="P316" s="69"/>
      <c r="S316" s="69"/>
    </row>
    <row r="317" ht="15.75" customHeight="1">
      <c r="F317" s="191"/>
      <c r="I317" s="69"/>
      <c r="O317" s="69"/>
      <c r="P317" s="69"/>
      <c r="S317" s="69"/>
    </row>
    <row r="318" ht="15.75" customHeight="1">
      <c r="F318" s="191"/>
      <c r="I318" s="69"/>
      <c r="O318" s="69"/>
      <c r="P318" s="69"/>
      <c r="S318" s="69"/>
    </row>
    <row r="319" ht="15.75" customHeight="1">
      <c r="F319" s="191"/>
      <c r="I319" s="69"/>
      <c r="O319" s="69"/>
      <c r="P319" s="69"/>
      <c r="S319" s="69"/>
    </row>
    <row r="320" ht="15.75" customHeight="1">
      <c r="F320" s="191"/>
      <c r="I320" s="69"/>
      <c r="O320" s="69"/>
      <c r="P320" s="69"/>
      <c r="S320" s="69"/>
    </row>
    <row r="321" ht="15.75" customHeight="1">
      <c r="F321" s="191"/>
      <c r="I321" s="69"/>
      <c r="O321" s="69"/>
      <c r="P321" s="69"/>
      <c r="S321" s="69"/>
    </row>
    <row r="322" ht="15.75" customHeight="1">
      <c r="F322" s="191"/>
      <c r="I322" s="69"/>
      <c r="O322" s="69"/>
      <c r="P322" s="69"/>
      <c r="S322" s="69"/>
    </row>
    <row r="323" ht="15.75" customHeight="1">
      <c r="F323" s="191"/>
      <c r="I323" s="69"/>
      <c r="O323" s="69"/>
      <c r="P323" s="69"/>
      <c r="S323" s="69"/>
    </row>
    <row r="324" ht="15.75" customHeight="1">
      <c r="F324" s="191"/>
      <c r="I324" s="69"/>
      <c r="O324" s="69"/>
      <c r="P324" s="69"/>
      <c r="S324" s="69"/>
    </row>
    <row r="325" ht="15.75" customHeight="1">
      <c r="F325" s="191"/>
      <c r="I325" s="69"/>
      <c r="O325" s="69"/>
      <c r="P325" s="69"/>
      <c r="S325" s="69"/>
    </row>
    <row r="326" ht="15.75" customHeight="1">
      <c r="F326" s="191"/>
      <c r="I326" s="69"/>
      <c r="O326" s="69"/>
      <c r="P326" s="69"/>
      <c r="S326" s="69"/>
    </row>
    <row r="327" ht="15.75" customHeight="1">
      <c r="F327" s="191"/>
      <c r="I327" s="69"/>
      <c r="O327" s="69"/>
      <c r="P327" s="69"/>
      <c r="S327" s="69"/>
    </row>
    <row r="328" ht="15.75" customHeight="1">
      <c r="F328" s="191"/>
      <c r="I328" s="69"/>
      <c r="O328" s="69"/>
      <c r="P328" s="69"/>
      <c r="S328" s="69"/>
    </row>
    <row r="329" ht="15.75" customHeight="1">
      <c r="F329" s="191"/>
      <c r="I329" s="69"/>
      <c r="O329" s="69"/>
      <c r="P329" s="69"/>
      <c r="S329" s="69"/>
    </row>
    <row r="330" ht="15.75" customHeight="1">
      <c r="F330" s="191"/>
      <c r="I330" s="69"/>
      <c r="O330" s="69"/>
      <c r="P330" s="69"/>
      <c r="S330" s="69"/>
    </row>
    <row r="331" ht="15.75" customHeight="1">
      <c r="F331" s="191"/>
      <c r="I331" s="69"/>
      <c r="O331" s="69"/>
      <c r="P331" s="69"/>
      <c r="S331" s="69"/>
    </row>
    <row r="332" ht="15.75" customHeight="1">
      <c r="F332" s="191"/>
      <c r="I332" s="69"/>
      <c r="O332" s="69"/>
      <c r="P332" s="69"/>
      <c r="S332" s="69"/>
    </row>
    <row r="333" ht="15.75" customHeight="1">
      <c r="F333" s="191"/>
      <c r="I333" s="69"/>
      <c r="O333" s="69"/>
      <c r="P333" s="69"/>
      <c r="S333" s="69"/>
    </row>
    <row r="334" ht="15.75" customHeight="1">
      <c r="F334" s="191"/>
      <c r="I334" s="69"/>
      <c r="O334" s="69"/>
      <c r="P334" s="69"/>
      <c r="S334" s="69"/>
    </row>
    <row r="335" ht="15.75" customHeight="1">
      <c r="F335" s="191"/>
      <c r="I335" s="69"/>
      <c r="O335" s="69"/>
      <c r="P335" s="69"/>
      <c r="S335" s="69"/>
    </row>
    <row r="336" ht="15.75" customHeight="1">
      <c r="F336" s="191"/>
      <c r="I336" s="69"/>
      <c r="O336" s="69"/>
      <c r="P336" s="69"/>
      <c r="S336" s="69"/>
    </row>
    <row r="337" ht="15.75" customHeight="1">
      <c r="F337" s="191"/>
      <c r="I337" s="69"/>
      <c r="O337" s="69"/>
      <c r="P337" s="69"/>
      <c r="S337" s="69"/>
    </row>
    <row r="338" ht="15.75" customHeight="1">
      <c r="F338" s="191"/>
      <c r="I338" s="69"/>
      <c r="O338" s="69"/>
      <c r="P338" s="69"/>
      <c r="S338" s="69"/>
    </row>
    <row r="339" ht="15.75" customHeight="1">
      <c r="F339" s="191"/>
      <c r="I339" s="69"/>
      <c r="O339" s="69"/>
      <c r="P339" s="69"/>
      <c r="S339" s="69"/>
    </row>
    <row r="340" ht="15.75" customHeight="1">
      <c r="F340" s="191"/>
      <c r="I340" s="69"/>
      <c r="O340" s="69"/>
      <c r="P340" s="69"/>
      <c r="S340" s="69"/>
    </row>
    <row r="341" ht="15.75" customHeight="1">
      <c r="F341" s="191"/>
      <c r="I341" s="69"/>
      <c r="O341" s="69"/>
      <c r="P341" s="69"/>
      <c r="S341" s="69"/>
    </row>
    <row r="342" ht="15.75" customHeight="1">
      <c r="F342" s="191"/>
      <c r="I342" s="69"/>
      <c r="O342" s="69"/>
      <c r="P342" s="69"/>
      <c r="S342" s="69"/>
    </row>
    <row r="343" ht="15.75" customHeight="1">
      <c r="F343" s="191"/>
      <c r="I343" s="69"/>
      <c r="O343" s="69"/>
      <c r="P343" s="69"/>
      <c r="S343" s="69"/>
    </row>
    <row r="344" ht="15.75" customHeight="1">
      <c r="F344" s="191"/>
      <c r="I344" s="69"/>
      <c r="O344" s="69"/>
      <c r="P344" s="69"/>
      <c r="S344" s="69"/>
    </row>
    <row r="345" ht="15.75" customHeight="1">
      <c r="F345" s="191"/>
      <c r="I345" s="69"/>
      <c r="O345" s="69"/>
      <c r="P345" s="69"/>
      <c r="S345" s="69"/>
    </row>
    <row r="346" ht="15.75" customHeight="1">
      <c r="F346" s="191"/>
      <c r="I346" s="69"/>
      <c r="O346" s="69"/>
      <c r="P346" s="69"/>
      <c r="S346" s="69"/>
    </row>
    <row r="347" ht="15.75" customHeight="1">
      <c r="F347" s="191"/>
      <c r="I347" s="69"/>
      <c r="O347" s="69"/>
      <c r="P347" s="69"/>
      <c r="S347" s="69"/>
    </row>
    <row r="348" ht="15.75" customHeight="1">
      <c r="F348" s="191"/>
      <c r="I348" s="69"/>
      <c r="O348" s="69"/>
      <c r="P348" s="69"/>
      <c r="S348" s="69"/>
    </row>
    <row r="349" ht="15.75" customHeight="1">
      <c r="F349" s="191"/>
      <c r="I349" s="69"/>
      <c r="O349" s="69"/>
      <c r="P349" s="69"/>
      <c r="S349" s="69"/>
    </row>
    <row r="350" ht="15.75" customHeight="1">
      <c r="F350" s="191"/>
      <c r="I350" s="69"/>
      <c r="O350" s="69"/>
      <c r="P350" s="69"/>
      <c r="S350" s="69"/>
    </row>
    <row r="351" ht="15.75" customHeight="1">
      <c r="F351" s="191"/>
      <c r="I351" s="69"/>
      <c r="O351" s="69"/>
      <c r="P351" s="69"/>
      <c r="S351" s="69"/>
    </row>
    <row r="352" ht="15.75" customHeight="1">
      <c r="F352" s="191"/>
      <c r="I352" s="69"/>
      <c r="O352" s="69"/>
      <c r="P352" s="69"/>
      <c r="S352" s="69"/>
    </row>
    <row r="353" ht="15.75" customHeight="1">
      <c r="F353" s="191"/>
      <c r="I353" s="69"/>
      <c r="O353" s="69"/>
      <c r="P353" s="69"/>
      <c r="S353" s="69"/>
    </row>
    <row r="354" ht="15.75" customHeight="1">
      <c r="F354" s="191"/>
      <c r="I354" s="69"/>
      <c r="O354" s="69"/>
      <c r="P354" s="69"/>
      <c r="S354" s="69"/>
    </row>
    <row r="355" ht="15.75" customHeight="1">
      <c r="F355" s="191"/>
      <c r="I355" s="69"/>
      <c r="O355" s="69"/>
      <c r="P355" s="69"/>
      <c r="S355" s="69"/>
    </row>
    <row r="356" ht="15.75" customHeight="1">
      <c r="F356" s="191"/>
      <c r="I356" s="69"/>
      <c r="O356" s="69"/>
      <c r="P356" s="69"/>
      <c r="S356" s="69"/>
    </row>
    <row r="357" ht="15.75" customHeight="1">
      <c r="F357" s="191"/>
      <c r="I357" s="69"/>
      <c r="O357" s="69"/>
      <c r="P357" s="69"/>
      <c r="S357" s="69"/>
    </row>
    <row r="358" ht="15.75" customHeight="1">
      <c r="F358" s="191"/>
      <c r="I358" s="69"/>
      <c r="O358" s="69"/>
      <c r="P358" s="69"/>
      <c r="S358" s="69"/>
    </row>
    <row r="359" ht="15.75" customHeight="1">
      <c r="F359" s="191"/>
      <c r="I359" s="69"/>
      <c r="O359" s="69"/>
      <c r="P359" s="69"/>
      <c r="S359" s="69"/>
    </row>
    <row r="360" ht="15.75" customHeight="1">
      <c r="F360" s="191"/>
      <c r="I360" s="69"/>
      <c r="O360" s="69"/>
      <c r="P360" s="69"/>
      <c r="S360" s="69"/>
    </row>
    <row r="361" ht="15.75" customHeight="1">
      <c r="F361" s="191"/>
      <c r="I361" s="69"/>
      <c r="O361" s="69"/>
      <c r="P361" s="69"/>
      <c r="S361" s="69"/>
    </row>
    <row r="362" ht="15.75" customHeight="1">
      <c r="F362" s="191"/>
      <c r="I362" s="69"/>
      <c r="O362" s="69"/>
      <c r="P362" s="69"/>
      <c r="S362" s="69"/>
    </row>
    <row r="363" ht="15.75" customHeight="1">
      <c r="F363" s="191"/>
      <c r="I363" s="69"/>
      <c r="O363" s="69"/>
      <c r="P363" s="69"/>
      <c r="S363" s="69"/>
    </row>
    <row r="364" ht="15.75" customHeight="1">
      <c r="F364" s="191"/>
      <c r="I364" s="69"/>
      <c r="O364" s="69"/>
      <c r="P364" s="69"/>
      <c r="S364" s="69"/>
    </row>
    <row r="365" ht="15.75" customHeight="1">
      <c r="F365" s="191"/>
      <c r="I365" s="69"/>
      <c r="O365" s="69"/>
      <c r="P365" s="69"/>
      <c r="S365" s="69"/>
    </row>
    <row r="366" ht="15.75" customHeight="1">
      <c r="F366" s="191"/>
      <c r="I366" s="69"/>
      <c r="O366" s="69"/>
      <c r="P366" s="69"/>
      <c r="S366" s="69"/>
    </row>
    <row r="367" ht="15.75" customHeight="1">
      <c r="F367" s="191"/>
      <c r="I367" s="69"/>
      <c r="O367" s="69"/>
      <c r="P367" s="69"/>
      <c r="S367" s="69"/>
    </row>
    <row r="368" ht="15.75" customHeight="1">
      <c r="F368" s="191"/>
      <c r="I368" s="69"/>
      <c r="O368" s="69"/>
      <c r="P368" s="69"/>
      <c r="S368" s="69"/>
    </row>
    <row r="369" ht="15.75" customHeight="1">
      <c r="F369" s="191"/>
      <c r="I369" s="69"/>
      <c r="O369" s="69"/>
      <c r="P369" s="69"/>
      <c r="S369" s="69"/>
    </row>
    <row r="370" ht="15.75" customHeight="1">
      <c r="F370" s="191"/>
      <c r="I370" s="69"/>
      <c r="O370" s="69"/>
      <c r="P370" s="69"/>
      <c r="S370" s="69"/>
    </row>
    <row r="371" ht="15.75" customHeight="1">
      <c r="F371" s="191"/>
      <c r="I371" s="69"/>
      <c r="O371" s="69"/>
      <c r="P371" s="69"/>
      <c r="S371" s="69"/>
    </row>
    <row r="372" ht="15.75" customHeight="1">
      <c r="F372" s="191"/>
      <c r="I372" s="69"/>
      <c r="O372" s="69"/>
      <c r="P372" s="69"/>
      <c r="S372" s="69"/>
    </row>
    <row r="373" ht="15.75" customHeight="1">
      <c r="F373" s="191"/>
      <c r="I373" s="69"/>
      <c r="O373" s="69"/>
      <c r="P373" s="69"/>
      <c r="S373" s="69"/>
    </row>
    <row r="374" ht="15.75" customHeight="1">
      <c r="F374" s="191"/>
      <c r="I374" s="69"/>
      <c r="O374" s="69"/>
      <c r="P374" s="69"/>
      <c r="S374" s="69"/>
    </row>
    <row r="375" ht="15.75" customHeight="1">
      <c r="F375" s="191"/>
      <c r="I375" s="69"/>
      <c r="O375" s="69"/>
      <c r="P375" s="69"/>
      <c r="S375" s="69"/>
    </row>
    <row r="376" ht="15.75" customHeight="1">
      <c r="F376" s="191"/>
      <c r="I376" s="69"/>
      <c r="O376" s="69"/>
      <c r="P376" s="69"/>
      <c r="S376" s="69"/>
    </row>
    <row r="377" ht="15.75" customHeight="1">
      <c r="F377" s="191"/>
      <c r="I377" s="69"/>
      <c r="O377" s="69"/>
      <c r="P377" s="69"/>
      <c r="S377" s="69"/>
    </row>
    <row r="378" ht="15.75" customHeight="1">
      <c r="F378" s="191"/>
      <c r="I378" s="69"/>
      <c r="O378" s="69"/>
      <c r="P378" s="69"/>
      <c r="S378" s="69"/>
    </row>
    <row r="379" ht="15.75" customHeight="1">
      <c r="F379" s="191"/>
      <c r="I379" s="69"/>
      <c r="O379" s="69"/>
      <c r="P379" s="69"/>
      <c r="S379" s="69"/>
    </row>
    <row r="380" ht="15.75" customHeight="1">
      <c r="F380" s="191"/>
      <c r="I380" s="69"/>
      <c r="O380" s="69"/>
      <c r="P380" s="69"/>
      <c r="S380" s="69"/>
    </row>
    <row r="381" ht="15.75" customHeight="1">
      <c r="F381" s="191"/>
      <c r="I381" s="69"/>
      <c r="O381" s="69"/>
      <c r="P381" s="69"/>
      <c r="S381" s="69"/>
    </row>
    <row r="382" ht="15.75" customHeight="1">
      <c r="F382" s="191"/>
      <c r="I382" s="69"/>
      <c r="O382" s="69"/>
      <c r="P382" s="69"/>
      <c r="S382" s="69"/>
    </row>
    <row r="383" ht="15.75" customHeight="1">
      <c r="F383" s="191"/>
      <c r="I383" s="69"/>
      <c r="O383" s="69"/>
      <c r="P383" s="69"/>
      <c r="S383" s="69"/>
    </row>
    <row r="384" ht="15.75" customHeight="1">
      <c r="F384" s="191"/>
      <c r="I384" s="69"/>
      <c r="O384" s="69"/>
      <c r="P384" s="69"/>
      <c r="S384" s="69"/>
    </row>
    <row r="385" ht="15.75" customHeight="1">
      <c r="F385" s="191"/>
      <c r="I385" s="69"/>
      <c r="O385" s="69"/>
      <c r="P385" s="69"/>
      <c r="S385" s="69"/>
    </row>
    <row r="386" ht="15.75" customHeight="1">
      <c r="F386" s="191"/>
      <c r="I386" s="69"/>
      <c r="O386" s="69"/>
      <c r="P386" s="69"/>
      <c r="S386" s="69"/>
    </row>
    <row r="387" ht="15.75" customHeight="1">
      <c r="F387" s="191"/>
      <c r="I387" s="69"/>
      <c r="O387" s="69"/>
      <c r="P387" s="69"/>
      <c r="S387" s="69"/>
    </row>
    <row r="388" ht="15.75" customHeight="1">
      <c r="F388" s="191"/>
      <c r="I388" s="69"/>
      <c r="O388" s="69"/>
      <c r="P388" s="69"/>
      <c r="S388" s="69"/>
    </row>
    <row r="389" ht="15.75" customHeight="1">
      <c r="F389" s="191"/>
      <c r="I389" s="69"/>
      <c r="O389" s="69"/>
      <c r="P389" s="69"/>
      <c r="S389" s="69"/>
    </row>
    <row r="390" ht="15.75" customHeight="1">
      <c r="F390" s="191"/>
      <c r="I390" s="69"/>
      <c r="O390" s="69"/>
      <c r="P390" s="69"/>
      <c r="S390" s="69"/>
    </row>
    <row r="391" ht="15.75" customHeight="1">
      <c r="F391" s="191"/>
      <c r="I391" s="69"/>
      <c r="O391" s="69"/>
      <c r="P391" s="69"/>
      <c r="S391" s="69"/>
    </row>
    <row r="392" ht="15.75" customHeight="1">
      <c r="F392" s="191"/>
      <c r="I392" s="69"/>
      <c r="O392" s="69"/>
      <c r="P392" s="69"/>
      <c r="S392" s="69"/>
    </row>
    <row r="393" ht="15.75" customHeight="1">
      <c r="F393" s="191"/>
      <c r="I393" s="69"/>
      <c r="O393" s="69"/>
      <c r="P393" s="69"/>
      <c r="S393" s="69"/>
    </row>
    <row r="394" ht="15.75" customHeight="1">
      <c r="F394" s="191"/>
      <c r="I394" s="69"/>
      <c r="O394" s="69"/>
      <c r="P394" s="69"/>
      <c r="S394" s="69"/>
    </row>
    <row r="395" ht="15.75" customHeight="1">
      <c r="F395" s="191"/>
      <c r="I395" s="69"/>
      <c r="O395" s="69"/>
      <c r="P395" s="69"/>
      <c r="S395" s="69"/>
    </row>
    <row r="396" ht="15.75" customHeight="1">
      <c r="F396" s="191"/>
      <c r="I396" s="69"/>
      <c r="O396" s="69"/>
      <c r="P396" s="69"/>
      <c r="S396" s="69"/>
    </row>
    <row r="397" ht="15.75" customHeight="1">
      <c r="F397" s="191"/>
      <c r="I397" s="69"/>
      <c r="O397" s="69"/>
      <c r="P397" s="69"/>
      <c r="S397" s="69"/>
    </row>
    <row r="398" ht="15.75" customHeight="1">
      <c r="F398" s="191"/>
      <c r="I398" s="69"/>
      <c r="O398" s="69"/>
      <c r="P398" s="69"/>
      <c r="S398" s="69"/>
    </row>
    <row r="399" ht="15.75" customHeight="1">
      <c r="F399" s="191"/>
      <c r="I399" s="69"/>
      <c r="O399" s="69"/>
      <c r="P399" s="69"/>
      <c r="S399" s="69"/>
    </row>
    <row r="400" ht="15.75" customHeight="1">
      <c r="F400" s="191"/>
      <c r="I400" s="69"/>
      <c r="O400" s="69"/>
      <c r="P400" s="69"/>
      <c r="S400" s="69"/>
    </row>
    <row r="401" ht="15.75" customHeight="1">
      <c r="F401" s="191"/>
      <c r="I401" s="69"/>
      <c r="O401" s="69"/>
      <c r="P401" s="69"/>
      <c r="S401" s="69"/>
    </row>
    <row r="402" ht="15.75" customHeight="1">
      <c r="F402" s="191"/>
      <c r="I402" s="69"/>
      <c r="O402" s="69"/>
      <c r="P402" s="69"/>
      <c r="S402" s="69"/>
    </row>
    <row r="403" ht="15.75" customHeight="1">
      <c r="F403" s="191"/>
      <c r="I403" s="69"/>
      <c r="O403" s="69"/>
      <c r="P403" s="69"/>
      <c r="S403" s="69"/>
    </row>
    <row r="404" ht="15.75" customHeight="1">
      <c r="F404" s="191"/>
      <c r="I404" s="69"/>
      <c r="O404" s="69"/>
      <c r="P404" s="69"/>
      <c r="S404" s="69"/>
    </row>
    <row r="405" ht="15.75" customHeight="1">
      <c r="F405" s="191"/>
      <c r="I405" s="69"/>
      <c r="O405" s="69"/>
      <c r="P405" s="69"/>
      <c r="S405" s="69"/>
    </row>
    <row r="406" ht="15.75" customHeight="1">
      <c r="F406" s="191"/>
      <c r="I406" s="69"/>
      <c r="O406" s="69"/>
      <c r="P406" s="69"/>
      <c r="S406" s="69"/>
    </row>
    <row r="407" ht="15.75" customHeight="1">
      <c r="F407" s="191"/>
      <c r="I407" s="69"/>
      <c r="O407" s="69"/>
      <c r="P407" s="69"/>
      <c r="S407" s="69"/>
    </row>
    <row r="408" ht="15.75" customHeight="1">
      <c r="F408" s="191"/>
      <c r="I408" s="69"/>
      <c r="O408" s="69"/>
      <c r="P408" s="69"/>
      <c r="S408" s="69"/>
    </row>
    <row r="409" ht="15.75" customHeight="1">
      <c r="F409" s="191"/>
      <c r="I409" s="69"/>
      <c r="O409" s="69"/>
      <c r="P409" s="69"/>
      <c r="S409" s="69"/>
    </row>
    <row r="410" ht="15.75" customHeight="1">
      <c r="F410" s="191"/>
      <c r="I410" s="69"/>
      <c r="O410" s="69"/>
      <c r="P410" s="69"/>
      <c r="S410" s="69"/>
    </row>
    <row r="411" ht="15.75" customHeight="1">
      <c r="F411" s="191"/>
      <c r="I411" s="69"/>
      <c r="O411" s="69"/>
      <c r="P411" s="69"/>
      <c r="S411" s="69"/>
    </row>
    <row r="412" ht="15.75" customHeight="1">
      <c r="F412" s="191"/>
      <c r="I412" s="69"/>
      <c r="O412" s="69"/>
      <c r="P412" s="69"/>
      <c r="S412" s="69"/>
    </row>
    <row r="413" ht="15.75" customHeight="1">
      <c r="F413" s="191"/>
      <c r="I413" s="69"/>
      <c r="O413" s="69"/>
      <c r="P413" s="69"/>
      <c r="S413" s="69"/>
    </row>
    <row r="414" ht="15.75" customHeight="1">
      <c r="F414" s="191"/>
      <c r="I414" s="69"/>
      <c r="O414" s="69"/>
      <c r="P414" s="69"/>
      <c r="S414" s="69"/>
    </row>
    <row r="415" ht="15.75" customHeight="1">
      <c r="F415" s="191"/>
      <c r="I415" s="69"/>
      <c r="O415" s="69"/>
      <c r="P415" s="69"/>
      <c r="S415" s="69"/>
    </row>
    <row r="416" ht="15.75" customHeight="1">
      <c r="F416" s="191"/>
      <c r="I416" s="69"/>
      <c r="O416" s="69"/>
      <c r="P416" s="69"/>
      <c r="S416" s="69"/>
    </row>
    <row r="417" ht="15.75" customHeight="1">
      <c r="F417" s="191"/>
      <c r="I417" s="69"/>
      <c r="O417" s="69"/>
      <c r="P417" s="69"/>
      <c r="S417" s="69"/>
    </row>
    <row r="418" ht="15.75" customHeight="1">
      <c r="F418" s="191"/>
      <c r="I418" s="69"/>
      <c r="O418" s="69"/>
      <c r="P418" s="69"/>
      <c r="S418" s="69"/>
    </row>
    <row r="419" ht="15.75" customHeight="1">
      <c r="F419" s="191"/>
      <c r="I419" s="69"/>
      <c r="O419" s="69"/>
      <c r="P419" s="69"/>
      <c r="S419" s="69"/>
    </row>
    <row r="420" ht="15.75" customHeight="1">
      <c r="F420" s="191"/>
      <c r="I420" s="69"/>
      <c r="O420" s="69"/>
      <c r="P420" s="69"/>
      <c r="S420" s="69"/>
    </row>
    <row r="421" ht="15.75" customHeight="1">
      <c r="F421" s="191"/>
      <c r="I421" s="69"/>
      <c r="O421" s="69"/>
      <c r="P421" s="69"/>
      <c r="S421" s="69"/>
    </row>
    <row r="422" ht="15.75" customHeight="1">
      <c r="F422" s="191"/>
      <c r="I422" s="69"/>
      <c r="O422" s="69"/>
      <c r="P422" s="69"/>
      <c r="S422" s="69"/>
    </row>
    <row r="423" ht="15.75" customHeight="1">
      <c r="F423" s="191"/>
      <c r="I423" s="69"/>
      <c r="O423" s="69"/>
      <c r="P423" s="69"/>
      <c r="S423" s="69"/>
    </row>
    <row r="424" ht="15.75" customHeight="1">
      <c r="F424" s="191"/>
      <c r="I424" s="69"/>
      <c r="O424" s="69"/>
      <c r="P424" s="69"/>
      <c r="S424" s="69"/>
    </row>
    <row r="425" ht="15.75" customHeight="1">
      <c r="F425" s="191"/>
      <c r="I425" s="69"/>
      <c r="O425" s="69"/>
      <c r="P425" s="69"/>
      <c r="S425" s="69"/>
    </row>
    <row r="426" ht="15.75" customHeight="1">
      <c r="F426" s="191"/>
      <c r="I426" s="69"/>
      <c r="O426" s="69"/>
      <c r="P426" s="69"/>
      <c r="S426" s="69"/>
    </row>
    <row r="427" ht="15.75" customHeight="1">
      <c r="F427" s="191"/>
      <c r="I427" s="69"/>
      <c r="O427" s="69"/>
      <c r="P427" s="69"/>
      <c r="S427" s="69"/>
    </row>
    <row r="428" ht="15.75" customHeight="1">
      <c r="F428" s="191"/>
      <c r="I428" s="69"/>
      <c r="O428" s="69"/>
      <c r="P428" s="69"/>
      <c r="S428" s="69"/>
    </row>
    <row r="429" ht="15.75" customHeight="1">
      <c r="F429" s="191"/>
      <c r="I429" s="69"/>
      <c r="O429" s="69"/>
      <c r="P429" s="69"/>
      <c r="S429" s="69"/>
    </row>
    <row r="430" ht="15.75" customHeight="1">
      <c r="F430" s="191"/>
      <c r="I430" s="69"/>
      <c r="O430" s="69"/>
      <c r="P430" s="69"/>
      <c r="S430" s="69"/>
    </row>
    <row r="431" ht="15.75" customHeight="1">
      <c r="F431" s="191"/>
      <c r="I431" s="69"/>
      <c r="O431" s="69"/>
      <c r="P431" s="69"/>
      <c r="S431" s="69"/>
    </row>
    <row r="432" ht="15.75" customHeight="1">
      <c r="F432" s="191"/>
      <c r="I432" s="69"/>
      <c r="O432" s="69"/>
      <c r="P432" s="69"/>
      <c r="S432" s="69"/>
    </row>
    <row r="433" ht="15.75" customHeight="1">
      <c r="F433" s="191"/>
      <c r="I433" s="69"/>
      <c r="O433" s="69"/>
      <c r="P433" s="69"/>
      <c r="S433" s="69"/>
    </row>
    <row r="434" ht="15.75" customHeight="1">
      <c r="F434" s="191"/>
      <c r="I434" s="69"/>
      <c r="O434" s="69"/>
      <c r="P434" s="69"/>
      <c r="S434" s="69"/>
    </row>
    <row r="435" ht="15.75" customHeight="1">
      <c r="F435" s="191"/>
      <c r="I435" s="69"/>
      <c r="O435" s="69"/>
      <c r="P435" s="69"/>
      <c r="S435" s="69"/>
    </row>
    <row r="436" ht="15.75" customHeight="1">
      <c r="F436" s="191"/>
      <c r="I436" s="69"/>
      <c r="O436" s="69"/>
      <c r="P436" s="69"/>
      <c r="S436" s="69"/>
    </row>
    <row r="437" ht="15.75" customHeight="1">
      <c r="F437" s="191"/>
      <c r="I437" s="69"/>
      <c r="O437" s="69"/>
      <c r="P437" s="69"/>
      <c r="S437" s="69"/>
    </row>
    <row r="438" ht="15.75" customHeight="1">
      <c r="F438" s="191"/>
      <c r="I438" s="69"/>
      <c r="O438" s="69"/>
      <c r="P438" s="69"/>
      <c r="S438" s="69"/>
    </row>
    <row r="439" ht="15.75" customHeight="1">
      <c r="F439" s="191"/>
      <c r="I439" s="69"/>
      <c r="O439" s="69"/>
      <c r="P439" s="69"/>
      <c r="S439" s="69"/>
    </row>
    <row r="440" ht="15.75" customHeight="1">
      <c r="F440" s="191"/>
      <c r="I440" s="69"/>
      <c r="O440" s="69"/>
      <c r="P440" s="69"/>
      <c r="S440" s="69"/>
    </row>
    <row r="441" ht="15.75" customHeight="1">
      <c r="F441" s="191"/>
      <c r="I441" s="69"/>
      <c r="O441" s="69"/>
      <c r="P441" s="69"/>
      <c r="S441" s="69"/>
    </row>
    <row r="442" ht="15.75" customHeight="1">
      <c r="F442" s="191"/>
      <c r="I442" s="69"/>
      <c r="O442" s="69"/>
      <c r="P442" s="69"/>
      <c r="S442" s="69"/>
    </row>
    <row r="443" ht="15.75" customHeight="1">
      <c r="F443" s="191"/>
      <c r="I443" s="69"/>
      <c r="O443" s="69"/>
      <c r="P443" s="69"/>
      <c r="S443" s="69"/>
    </row>
    <row r="444" ht="15.75" customHeight="1">
      <c r="F444" s="191"/>
      <c r="I444" s="69"/>
      <c r="O444" s="69"/>
      <c r="P444" s="69"/>
      <c r="S444" s="69"/>
    </row>
    <row r="445" ht="15.75" customHeight="1">
      <c r="F445" s="191"/>
      <c r="I445" s="69"/>
      <c r="O445" s="69"/>
      <c r="P445" s="69"/>
      <c r="S445" s="69"/>
    </row>
    <row r="446" ht="15.75" customHeight="1">
      <c r="F446" s="191"/>
      <c r="I446" s="69"/>
      <c r="O446" s="69"/>
      <c r="P446" s="69"/>
      <c r="S446" s="69"/>
    </row>
    <row r="447" ht="15.75" customHeight="1">
      <c r="F447" s="191"/>
      <c r="I447" s="69"/>
      <c r="O447" s="69"/>
      <c r="P447" s="69"/>
      <c r="S447" s="69"/>
    </row>
    <row r="448" ht="15.75" customHeight="1">
      <c r="F448" s="191"/>
      <c r="I448" s="69"/>
      <c r="O448" s="69"/>
      <c r="P448" s="69"/>
      <c r="S448" s="69"/>
    </row>
    <row r="449" ht="15.75" customHeight="1">
      <c r="F449" s="191"/>
      <c r="I449" s="69"/>
      <c r="O449" s="69"/>
      <c r="P449" s="69"/>
      <c r="S449" s="69"/>
    </row>
    <row r="450" ht="15.75" customHeight="1">
      <c r="F450" s="191"/>
      <c r="I450" s="69"/>
      <c r="O450" s="69"/>
      <c r="P450" s="69"/>
      <c r="S450" s="69"/>
    </row>
    <row r="451" ht="15.75" customHeight="1">
      <c r="F451" s="191"/>
      <c r="I451" s="69"/>
      <c r="O451" s="69"/>
      <c r="P451" s="69"/>
      <c r="S451" s="69"/>
    </row>
    <row r="452" ht="15.75" customHeight="1">
      <c r="F452" s="191"/>
      <c r="I452" s="69"/>
      <c r="O452" s="69"/>
      <c r="P452" s="69"/>
      <c r="S452" s="69"/>
    </row>
    <row r="453" ht="15.75" customHeight="1">
      <c r="F453" s="191"/>
      <c r="I453" s="69"/>
      <c r="O453" s="69"/>
      <c r="P453" s="69"/>
      <c r="S453" s="69"/>
    </row>
    <row r="454" ht="15.75" customHeight="1">
      <c r="F454" s="191"/>
      <c r="I454" s="69"/>
      <c r="O454" s="69"/>
      <c r="P454" s="69"/>
      <c r="S454" s="69"/>
    </row>
    <row r="455" ht="15.75" customHeight="1">
      <c r="F455" s="191"/>
      <c r="I455" s="69"/>
      <c r="O455" s="69"/>
      <c r="P455" s="69"/>
      <c r="S455" s="69"/>
    </row>
    <row r="456" ht="15.75" customHeight="1">
      <c r="F456" s="191"/>
      <c r="I456" s="69"/>
      <c r="O456" s="69"/>
      <c r="P456" s="69"/>
      <c r="S456" s="69"/>
    </row>
    <row r="457" ht="15.75" customHeight="1">
      <c r="F457" s="191"/>
      <c r="I457" s="69"/>
      <c r="O457" s="69"/>
      <c r="P457" s="69"/>
      <c r="S457" s="69"/>
    </row>
    <row r="458" ht="15.75" customHeight="1">
      <c r="F458" s="191"/>
      <c r="I458" s="69"/>
      <c r="O458" s="69"/>
      <c r="P458" s="69"/>
      <c r="S458" s="69"/>
    </row>
    <row r="459" ht="15.75" customHeight="1">
      <c r="F459" s="191"/>
      <c r="I459" s="69"/>
      <c r="O459" s="69"/>
      <c r="P459" s="69"/>
      <c r="S459" s="69"/>
    </row>
    <row r="460" ht="15.75" customHeight="1">
      <c r="F460" s="191"/>
      <c r="I460" s="69"/>
      <c r="O460" s="69"/>
      <c r="P460" s="69"/>
      <c r="S460" s="69"/>
    </row>
    <row r="461" ht="15.75" customHeight="1">
      <c r="F461" s="191"/>
      <c r="I461" s="69"/>
      <c r="O461" s="69"/>
      <c r="P461" s="69"/>
      <c r="S461" s="69"/>
    </row>
    <row r="462" ht="15.75" customHeight="1">
      <c r="F462" s="191"/>
      <c r="I462" s="69"/>
      <c r="O462" s="69"/>
      <c r="P462" s="69"/>
      <c r="S462" s="69"/>
    </row>
    <row r="463" ht="15.75" customHeight="1">
      <c r="F463" s="191"/>
      <c r="I463" s="69"/>
      <c r="O463" s="69"/>
      <c r="P463" s="69"/>
      <c r="S463" s="69"/>
    </row>
    <row r="464" ht="15.75" customHeight="1">
      <c r="F464" s="191"/>
      <c r="I464" s="69"/>
      <c r="O464" s="69"/>
      <c r="P464" s="69"/>
      <c r="S464" s="69"/>
    </row>
    <row r="465" ht="15.75" customHeight="1">
      <c r="F465" s="191"/>
      <c r="I465" s="69"/>
      <c r="O465" s="69"/>
      <c r="P465" s="69"/>
      <c r="S465" s="69"/>
    </row>
    <row r="466" ht="15.75" customHeight="1">
      <c r="F466" s="191"/>
      <c r="I466" s="69"/>
      <c r="O466" s="69"/>
      <c r="P466" s="69"/>
      <c r="S466" s="69"/>
    </row>
    <row r="467" ht="15.75" customHeight="1">
      <c r="F467" s="191"/>
      <c r="I467" s="69"/>
      <c r="O467" s="69"/>
      <c r="P467" s="69"/>
      <c r="S467" s="69"/>
    </row>
    <row r="468" ht="15.75" customHeight="1">
      <c r="F468" s="191"/>
      <c r="I468" s="69"/>
      <c r="O468" s="69"/>
      <c r="P468" s="69"/>
      <c r="S468" s="69"/>
    </row>
    <row r="469" ht="15.75" customHeight="1">
      <c r="F469" s="191"/>
      <c r="I469" s="69"/>
      <c r="O469" s="69"/>
      <c r="P469" s="69"/>
      <c r="S469" s="69"/>
    </row>
    <row r="470" ht="15.75" customHeight="1">
      <c r="F470" s="191"/>
      <c r="I470" s="69"/>
      <c r="O470" s="69"/>
      <c r="P470" s="69"/>
      <c r="S470" s="69"/>
    </row>
    <row r="471" ht="15.75" customHeight="1">
      <c r="F471" s="191"/>
      <c r="I471" s="69"/>
      <c r="O471" s="69"/>
      <c r="P471" s="69"/>
      <c r="S471" s="69"/>
    </row>
    <row r="472" ht="15.75" customHeight="1">
      <c r="F472" s="191"/>
      <c r="I472" s="69"/>
      <c r="O472" s="69"/>
      <c r="P472" s="69"/>
      <c r="S472" s="69"/>
    </row>
    <row r="473" ht="15.75" customHeight="1">
      <c r="F473" s="191"/>
      <c r="I473" s="69"/>
      <c r="O473" s="69"/>
      <c r="P473" s="69"/>
      <c r="S473" s="69"/>
    </row>
    <row r="474" ht="15.75" customHeight="1">
      <c r="F474" s="191"/>
      <c r="I474" s="69"/>
      <c r="O474" s="69"/>
      <c r="P474" s="69"/>
      <c r="S474" s="69"/>
    </row>
    <row r="475" ht="15.75" customHeight="1">
      <c r="F475" s="191"/>
      <c r="I475" s="69"/>
      <c r="O475" s="69"/>
      <c r="P475" s="69"/>
      <c r="S475" s="69"/>
    </row>
    <row r="476" ht="15.75" customHeight="1">
      <c r="F476" s="191"/>
      <c r="I476" s="69"/>
      <c r="O476" s="69"/>
      <c r="P476" s="69"/>
      <c r="S476" s="69"/>
    </row>
    <row r="477" ht="15.75" customHeight="1">
      <c r="F477" s="191"/>
      <c r="I477" s="69"/>
      <c r="O477" s="69"/>
      <c r="P477" s="69"/>
      <c r="S477" s="69"/>
    </row>
    <row r="478" ht="15.75" customHeight="1">
      <c r="F478" s="191"/>
      <c r="I478" s="69"/>
      <c r="O478" s="69"/>
      <c r="P478" s="69"/>
      <c r="S478" s="69"/>
    </row>
    <row r="479" ht="15.75" customHeight="1">
      <c r="F479" s="191"/>
      <c r="I479" s="69"/>
      <c r="O479" s="69"/>
      <c r="P479" s="69"/>
      <c r="S479" s="69"/>
    </row>
    <row r="480" ht="15.75" customHeight="1">
      <c r="F480" s="191"/>
      <c r="I480" s="69"/>
      <c r="O480" s="69"/>
      <c r="P480" s="69"/>
      <c r="S480" s="69"/>
    </row>
    <row r="481" ht="15.75" customHeight="1">
      <c r="F481" s="191"/>
      <c r="I481" s="69"/>
      <c r="O481" s="69"/>
      <c r="P481" s="69"/>
      <c r="S481" s="69"/>
    </row>
    <row r="482" ht="15.75" customHeight="1">
      <c r="F482" s="191"/>
      <c r="I482" s="69"/>
      <c r="O482" s="69"/>
      <c r="P482" s="69"/>
      <c r="S482" s="69"/>
    </row>
    <row r="483" ht="15.75" customHeight="1">
      <c r="F483" s="191"/>
      <c r="I483" s="69"/>
      <c r="O483" s="69"/>
      <c r="P483" s="69"/>
      <c r="S483" s="69"/>
    </row>
    <row r="484" ht="15.75" customHeight="1">
      <c r="F484" s="191"/>
      <c r="I484" s="69"/>
      <c r="O484" s="69"/>
      <c r="P484" s="69"/>
      <c r="S484" s="69"/>
    </row>
    <row r="485" ht="15.75" customHeight="1">
      <c r="F485" s="191"/>
      <c r="I485" s="69"/>
      <c r="O485" s="69"/>
      <c r="P485" s="69"/>
      <c r="S485" s="69"/>
    </row>
    <row r="486" ht="15.75" customHeight="1">
      <c r="F486" s="191"/>
      <c r="I486" s="69"/>
      <c r="O486" s="69"/>
      <c r="P486" s="69"/>
      <c r="S486" s="69"/>
    </row>
    <row r="487" ht="15.75" customHeight="1">
      <c r="F487" s="191"/>
      <c r="I487" s="69"/>
      <c r="O487" s="69"/>
      <c r="P487" s="69"/>
      <c r="S487" s="69"/>
    </row>
    <row r="488" ht="15.75" customHeight="1">
      <c r="F488" s="191"/>
      <c r="I488" s="69"/>
      <c r="O488" s="69"/>
      <c r="P488" s="69"/>
      <c r="S488" s="69"/>
    </row>
    <row r="489" ht="15.75" customHeight="1">
      <c r="F489" s="191"/>
      <c r="I489" s="69"/>
      <c r="O489" s="69"/>
      <c r="P489" s="69"/>
      <c r="S489" s="69"/>
    </row>
    <row r="490" ht="15.75" customHeight="1">
      <c r="F490" s="191"/>
      <c r="I490" s="69"/>
      <c r="O490" s="69"/>
      <c r="P490" s="69"/>
      <c r="S490" s="69"/>
    </row>
    <row r="491" ht="15.75" customHeight="1">
      <c r="F491" s="191"/>
      <c r="I491" s="69"/>
      <c r="O491" s="69"/>
      <c r="P491" s="69"/>
      <c r="S491" s="69"/>
    </row>
    <row r="492" ht="15.75" customHeight="1">
      <c r="F492" s="191"/>
      <c r="I492" s="69"/>
      <c r="O492" s="69"/>
      <c r="P492" s="69"/>
      <c r="S492" s="69"/>
    </row>
    <row r="493" ht="15.75" customHeight="1">
      <c r="F493" s="191"/>
      <c r="I493" s="69"/>
      <c r="O493" s="69"/>
      <c r="P493" s="69"/>
      <c r="S493" s="69"/>
    </row>
    <row r="494" ht="15.75" customHeight="1">
      <c r="F494" s="191"/>
      <c r="I494" s="69"/>
      <c r="O494" s="69"/>
      <c r="P494" s="69"/>
      <c r="S494" s="69"/>
    </row>
    <row r="495" ht="15.75" customHeight="1">
      <c r="F495" s="191"/>
      <c r="I495" s="69"/>
      <c r="O495" s="69"/>
      <c r="P495" s="69"/>
      <c r="S495" s="69"/>
    </row>
    <row r="496" ht="15.75" customHeight="1">
      <c r="F496" s="191"/>
      <c r="I496" s="69"/>
      <c r="O496" s="69"/>
      <c r="P496" s="69"/>
      <c r="S496" s="69"/>
    </row>
    <row r="497" ht="15.75" customHeight="1">
      <c r="F497" s="191"/>
      <c r="I497" s="69"/>
      <c r="O497" s="69"/>
      <c r="P497" s="69"/>
      <c r="S497" s="69"/>
    </row>
    <row r="498" ht="15.75" customHeight="1">
      <c r="F498" s="191"/>
      <c r="I498" s="69"/>
      <c r="O498" s="69"/>
      <c r="P498" s="69"/>
      <c r="S498" s="69"/>
    </row>
    <row r="499" ht="15.75" customHeight="1">
      <c r="F499" s="191"/>
      <c r="I499" s="69"/>
      <c r="O499" s="69"/>
      <c r="P499" s="69"/>
      <c r="S499" s="69"/>
    </row>
    <row r="500" ht="15.75" customHeight="1">
      <c r="F500" s="191"/>
      <c r="I500" s="69"/>
      <c r="O500" s="69"/>
      <c r="P500" s="69"/>
      <c r="S500" s="69"/>
    </row>
    <row r="501" ht="15.75" customHeight="1">
      <c r="F501" s="191"/>
      <c r="I501" s="69"/>
      <c r="O501" s="69"/>
      <c r="P501" s="69"/>
      <c r="S501" s="69"/>
    </row>
    <row r="502" ht="15.75" customHeight="1">
      <c r="F502" s="191"/>
      <c r="I502" s="69"/>
      <c r="O502" s="69"/>
      <c r="P502" s="69"/>
      <c r="S502" s="69"/>
    </row>
    <row r="503" ht="15.75" customHeight="1">
      <c r="F503" s="191"/>
      <c r="I503" s="69"/>
      <c r="O503" s="69"/>
      <c r="P503" s="69"/>
      <c r="S503" s="69"/>
    </row>
    <row r="504" ht="15.75" customHeight="1">
      <c r="F504" s="191"/>
      <c r="I504" s="69"/>
      <c r="O504" s="69"/>
      <c r="P504" s="69"/>
      <c r="S504" s="69"/>
    </row>
    <row r="505" ht="15.75" customHeight="1">
      <c r="F505" s="191"/>
      <c r="I505" s="69"/>
      <c r="O505" s="69"/>
      <c r="P505" s="69"/>
      <c r="S505" s="69"/>
    </row>
    <row r="506" ht="15.75" customHeight="1">
      <c r="F506" s="191"/>
      <c r="I506" s="69"/>
      <c r="O506" s="69"/>
      <c r="P506" s="69"/>
      <c r="S506" s="69"/>
    </row>
    <row r="507" ht="15.75" customHeight="1">
      <c r="F507" s="191"/>
      <c r="I507" s="69"/>
      <c r="O507" s="69"/>
      <c r="P507" s="69"/>
      <c r="S507" s="69"/>
    </row>
    <row r="508" ht="15.75" customHeight="1">
      <c r="F508" s="191"/>
      <c r="I508" s="69"/>
      <c r="O508" s="69"/>
      <c r="P508" s="69"/>
      <c r="S508" s="69"/>
    </row>
    <row r="509" ht="15.75" customHeight="1">
      <c r="F509" s="191"/>
      <c r="I509" s="69"/>
      <c r="O509" s="69"/>
      <c r="P509" s="69"/>
      <c r="S509" s="69"/>
    </row>
    <row r="510" ht="15.75" customHeight="1">
      <c r="F510" s="191"/>
      <c r="I510" s="69"/>
      <c r="O510" s="69"/>
      <c r="P510" s="69"/>
      <c r="S510" s="69"/>
    </row>
    <row r="511" ht="15.75" customHeight="1">
      <c r="F511" s="191"/>
      <c r="I511" s="69"/>
      <c r="O511" s="69"/>
      <c r="P511" s="69"/>
      <c r="S511" s="69"/>
    </row>
    <row r="512" ht="15.75" customHeight="1">
      <c r="F512" s="191"/>
      <c r="I512" s="69"/>
      <c r="O512" s="69"/>
      <c r="P512" s="69"/>
      <c r="S512" s="69"/>
    </row>
    <row r="513" ht="15.75" customHeight="1">
      <c r="F513" s="191"/>
      <c r="I513" s="69"/>
      <c r="O513" s="69"/>
      <c r="P513" s="69"/>
      <c r="S513" s="69"/>
    </row>
    <row r="514" ht="15.75" customHeight="1">
      <c r="F514" s="191"/>
      <c r="I514" s="69"/>
      <c r="O514" s="69"/>
      <c r="P514" s="69"/>
      <c r="S514" s="69"/>
    </row>
    <row r="515" ht="15.75" customHeight="1">
      <c r="F515" s="191"/>
      <c r="I515" s="69"/>
      <c r="O515" s="69"/>
      <c r="P515" s="69"/>
      <c r="S515" s="69"/>
    </row>
    <row r="516" ht="15.75" customHeight="1">
      <c r="F516" s="191"/>
      <c r="I516" s="69"/>
      <c r="O516" s="69"/>
      <c r="P516" s="69"/>
      <c r="S516" s="69"/>
    </row>
    <row r="517" ht="15.75" customHeight="1">
      <c r="F517" s="191"/>
      <c r="I517" s="69"/>
      <c r="O517" s="69"/>
      <c r="P517" s="69"/>
      <c r="S517" s="69"/>
    </row>
    <row r="518" ht="15.75" customHeight="1">
      <c r="F518" s="191"/>
      <c r="I518" s="69"/>
      <c r="O518" s="69"/>
      <c r="P518" s="69"/>
      <c r="S518" s="69"/>
    </row>
    <row r="519" ht="15.75" customHeight="1">
      <c r="F519" s="191"/>
      <c r="I519" s="69"/>
      <c r="O519" s="69"/>
      <c r="P519" s="69"/>
      <c r="S519" s="69"/>
    </row>
    <row r="520" ht="15.75" customHeight="1">
      <c r="F520" s="191"/>
      <c r="I520" s="69"/>
      <c r="O520" s="69"/>
      <c r="P520" s="69"/>
      <c r="S520" s="69"/>
    </row>
    <row r="521" ht="15.75" customHeight="1">
      <c r="F521" s="191"/>
      <c r="I521" s="69"/>
      <c r="O521" s="69"/>
      <c r="P521" s="69"/>
      <c r="S521" s="69"/>
    </row>
    <row r="522" ht="15.75" customHeight="1">
      <c r="F522" s="191"/>
      <c r="I522" s="69"/>
      <c r="O522" s="69"/>
      <c r="P522" s="69"/>
      <c r="S522" s="69"/>
    </row>
    <row r="523" ht="15.75" customHeight="1">
      <c r="F523" s="191"/>
      <c r="I523" s="69"/>
      <c r="O523" s="69"/>
      <c r="P523" s="69"/>
      <c r="S523" s="69"/>
    </row>
    <row r="524" ht="15.75" customHeight="1">
      <c r="F524" s="191"/>
      <c r="I524" s="69"/>
      <c r="O524" s="69"/>
      <c r="P524" s="69"/>
      <c r="S524" s="69"/>
    </row>
    <row r="525" ht="15.75" customHeight="1">
      <c r="F525" s="191"/>
      <c r="I525" s="69"/>
      <c r="O525" s="69"/>
      <c r="P525" s="69"/>
      <c r="S525" s="69"/>
    </row>
    <row r="526" ht="15.75" customHeight="1">
      <c r="F526" s="191"/>
      <c r="I526" s="69"/>
      <c r="O526" s="69"/>
      <c r="P526" s="69"/>
      <c r="S526" s="69"/>
    </row>
    <row r="527" ht="15.75" customHeight="1">
      <c r="F527" s="191"/>
      <c r="I527" s="69"/>
      <c r="O527" s="69"/>
      <c r="P527" s="69"/>
      <c r="S527" s="69"/>
    </row>
    <row r="528" ht="15.75" customHeight="1">
      <c r="F528" s="191"/>
      <c r="I528" s="69"/>
      <c r="O528" s="69"/>
      <c r="P528" s="69"/>
      <c r="S528" s="69"/>
    </row>
    <row r="529" ht="15.75" customHeight="1">
      <c r="F529" s="191"/>
      <c r="I529" s="69"/>
      <c r="O529" s="69"/>
      <c r="P529" s="69"/>
      <c r="S529" s="69"/>
    </row>
    <row r="530" ht="15.75" customHeight="1">
      <c r="F530" s="191"/>
      <c r="I530" s="69"/>
      <c r="O530" s="69"/>
      <c r="P530" s="69"/>
      <c r="S530" s="69"/>
    </row>
    <row r="531" ht="15.75" customHeight="1">
      <c r="F531" s="191"/>
      <c r="I531" s="69"/>
      <c r="O531" s="69"/>
      <c r="P531" s="69"/>
      <c r="S531" s="69"/>
    </row>
    <row r="532" ht="15.75" customHeight="1">
      <c r="F532" s="191"/>
      <c r="I532" s="69"/>
      <c r="O532" s="69"/>
      <c r="P532" s="69"/>
      <c r="S532" s="69"/>
    </row>
    <row r="533" ht="15.75" customHeight="1">
      <c r="F533" s="191"/>
      <c r="I533" s="69"/>
      <c r="O533" s="69"/>
      <c r="P533" s="69"/>
      <c r="S533" s="69"/>
    </row>
    <row r="534" ht="15.75" customHeight="1">
      <c r="F534" s="191"/>
      <c r="I534" s="69"/>
      <c r="O534" s="69"/>
      <c r="P534" s="69"/>
      <c r="S534" s="69"/>
    </row>
    <row r="535" ht="15.75" customHeight="1">
      <c r="F535" s="191"/>
      <c r="I535" s="69"/>
      <c r="O535" s="69"/>
      <c r="P535" s="69"/>
      <c r="S535" s="69"/>
    </row>
    <row r="536" ht="15.75" customHeight="1">
      <c r="F536" s="191"/>
      <c r="I536" s="69"/>
      <c r="O536" s="69"/>
      <c r="P536" s="69"/>
      <c r="S536" s="69"/>
    </row>
    <row r="537" ht="15.75" customHeight="1">
      <c r="F537" s="191"/>
      <c r="I537" s="69"/>
      <c r="O537" s="69"/>
      <c r="P537" s="69"/>
      <c r="S537" s="69"/>
    </row>
    <row r="538" ht="15.75" customHeight="1">
      <c r="F538" s="191"/>
      <c r="I538" s="69"/>
      <c r="O538" s="69"/>
      <c r="P538" s="69"/>
      <c r="S538" s="69"/>
    </row>
    <row r="539" ht="15.75" customHeight="1">
      <c r="F539" s="191"/>
      <c r="I539" s="69"/>
      <c r="O539" s="69"/>
      <c r="P539" s="69"/>
      <c r="S539" s="69"/>
    </row>
    <row r="540" ht="15.75" customHeight="1">
      <c r="F540" s="191"/>
      <c r="I540" s="69"/>
      <c r="O540" s="69"/>
      <c r="P540" s="69"/>
      <c r="S540" s="69"/>
    </row>
    <row r="541" ht="15.75" customHeight="1">
      <c r="F541" s="191"/>
      <c r="I541" s="69"/>
      <c r="O541" s="69"/>
      <c r="P541" s="69"/>
      <c r="S541" s="69"/>
    </row>
    <row r="542" ht="15.75" customHeight="1">
      <c r="F542" s="191"/>
      <c r="I542" s="69"/>
      <c r="O542" s="69"/>
      <c r="P542" s="69"/>
      <c r="S542" s="69"/>
    </row>
    <row r="543" ht="15.75" customHeight="1">
      <c r="F543" s="191"/>
      <c r="I543" s="69"/>
      <c r="O543" s="69"/>
      <c r="P543" s="69"/>
      <c r="S543" s="69"/>
    </row>
    <row r="544" ht="15.75" customHeight="1">
      <c r="F544" s="191"/>
      <c r="I544" s="69"/>
      <c r="O544" s="69"/>
      <c r="P544" s="69"/>
      <c r="S544" s="69"/>
    </row>
    <row r="545" ht="15.75" customHeight="1">
      <c r="F545" s="191"/>
      <c r="I545" s="69"/>
      <c r="O545" s="69"/>
      <c r="P545" s="69"/>
      <c r="S545" s="69"/>
    </row>
    <row r="546" ht="15.75" customHeight="1">
      <c r="F546" s="191"/>
      <c r="I546" s="69"/>
      <c r="O546" s="69"/>
      <c r="P546" s="69"/>
      <c r="S546" s="69"/>
    </row>
    <row r="547" ht="15.75" customHeight="1">
      <c r="F547" s="191"/>
      <c r="I547" s="69"/>
      <c r="O547" s="69"/>
      <c r="P547" s="69"/>
      <c r="S547" s="69"/>
    </row>
    <row r="548" ht="15.75" customHeight="1">
      <c r="F548" s="191"/>
      <c r="I548" s="69"/>
      <c r="O548" s="69"/>
      <c r="P548" s="69"/>
      <c r="S548" s="69"/>
    </row>
    <row r="549" ht="15.75" customHeight="1">
      <c r="F549" s="191"/>
      <c r="I549" s="69"/>
      <c r="O549" s="69"/>
      <c r="P549" s="69"/>
      <c r="S549" s="69"/>
    </row>
    <row r="550" ht="15.75" customHeight="1">
      <c r="F550" s="191"/>
      <c r="I550" s="69"/>
      <c r="O550" s="69"/>
      <c r="P550" s="69"/>
      <c r="S550" s="69"/>
    </row>
    <row r="551" ht="15.75" customHeight="1">
      <c r="F551" s="191"/>
      <c r="I551" s="69"/>
      <c r="O551" s="69"/>
      <c r="P551" s="69"/>
      <c r="S551" s="69"/>
    </row>
    <row r="552" ht="15.75" customHeight="1">
      <c r="F552" s="191"/>
      <c r="I552" s="69"/>
      <c r="O552" s="69"/>
      <c r="P552" s="69"/>
      <c r="S552" s="69"/>
    </row>
    <row r="553" ht="15.75" customHeight="1">
      <c r="F553" s="191"/>
      <c r="I553" s="69"/>
      <c r="O553" s="69"/>
      <c r="P553" s="69"/>
      <c r="S553" s="69"/>
    </row>
    <row r="554" ht="15.75" customHeight="1">
      <c r="F554" s="191"/>
      <c r="I554" s="69"/>
      <c r="O554" s="69"/>
      <c r="P554" s="69"/>
      <c r="S554" s="69"/>
    </row>
    <row r="555" ht="15.75" customHeight="1">
      <c r="F555" s="191"/>
      <c r="I555" s="69"/>
      <c r="O555" s="69"/>
      <c r="P555" s="69"/>
      <c r="S555" s="69"/>
    </row>
    <row r="556" ht="15.75" customHeight="1">
      <c r="F556" s="191"/>
      <c r="I556" s="69"/>
      <c r="O556" s="69"/>
      <c r="P556" s="69"/>
      <c r="S556" s="69"/>
    </row>
    <row r="557" ht="15.75" customHeight="1">
      <c r="F557" s="191"/>
      <c r="I557" s="69"/>
      <c r="O557" s="69"/>
      <c r="P557" s="69"/>
      <c r="S557" s="69"/>
    </row>
    <row r="558" ht="15.75" customHeight="1">
      <c r="F558" s="191"/>
      <c r="I558" s="69"/>
      <c r="O558" s="69"/>
      <c r="P558" s="69"/>
      <c r="S558" s="69"/>
    </row>
    <row r="559" ht="15.75" customHeight="1">
      <c r="F559" s="191"/>
      <c r="I559" s="69"/>
      <c r="O559" s="69"/>
      <c r="P559" s="69"/>
      <c r="S559" s="69"/>
    </row>
    <row r="560" ht="15.75" customHeight="1">
      <c r="F560" s="191"/>
      <c r="I560" s="69"/>
      <c r="O560" s="69"/>
      <c r="P560" s="69"/>
      <c r="S560" s="69"/>
    </row>
    <row r="561" ht="15.75" customHeight="1">
      <c r="F561" s="191"/>
      <c r="I561" s="69"/>
      <c r="O561" s="69"/>
      <c r="P561" s="69"/>
      <c r="S561" s="69"/>
    </row>
    <row r="562" ht="15.75" customHeight="1">
      <c r="F562" s="191"/>
      <c r="I562" s="69"/>
      <c r="O562" s="69"/>
      <c r="P562" s="69"/>
      <c r="S562" s="69"/>
    </row>
    <row r="563" ht="15.75" customHeight="1">
      <c r="F563" s="191"/>
      <c r="I563" s="69"/>
      <c r="O563" s="69"/>
      <c r="P563" s="69"/>
      <c r="S563" s="69"/>
    </row>
    <row r="564" ht="15.75" customHeight="1">
      <c r="F564" s="191"/>
      <c r="I564" s="69"/>
      <c r="O564" s="69"/>
      <c r="P564" s="69"/>
      <c r="S564" s="69"/>
    </row>
    <row r="565" ht="15.75" customHeight="1">
      <c r="F565" s="191"/>
      <c r="I565" s="69"/>
      <c r="O565" s="69"/>
      <c r="P565" s="69"/>
      <c r="S565" s="69"/>
    </row>
    <row r="566" ht="15.75" customHeight="1">
      <c r="F566" s="191"/>
      <c r="I566" s="69"/>
      <c r="O566" s="69"/>
      <c r="P566" s="69"/>
      <c r="S566" s="69"/>
    </row>
    <row r="567" ht="15.75" customHeight="1">
      <c r="F567" s="191"/>
      <c r="I567" s="69"/>
      <c r="O567" s="69"/>
      <c r="P567" s="69"/>
      <c r="S567" s="69"/>
    </row>
    <row r="568" ht="15.75" customHeight="1">
      <c r="F568" s="191"/>
      <c r="I568" s="69"/>
      <c r="O568" s="69"/>
      <c r="P568" s="69"/>
      <c r="S568" s="69"/>
    </row>
    <row r="569" ht="15.75" customHeight="1">
      <c r="F569" s="191"/>
      <c r="I569" s="69"/>
      <c r="O569" s="69"/>
      <c r="P569" s="69"/>
      <c r="S569" s="69"/>
    </row>
    <row r="570" ht="15.75" customHeight="1">
      <c r="F570" s="191"/>
      <c r="I570" s="69"/>
      <c r="O570" s="69"/>
      <c r="P570" s="69"/>
      <c r="S570" s="69"/>
    </row>
    <row r="571" ht="15.75" customHeight="1">
      <c r="F571" s="191"/>
      <c r="I571" s="69"/>
      <c r="O571" s="69"/>
      <c r="P571" s="69"/>
      <c r="S571" s="69"/>
    </row>
    <row r="572" ht="15.75" customHeight="1">
      <c r="F572" s="191"/>
      <c r="I572" s="69"/>
      <c r="O572" s="69"/>
      <c r="P572" s="69"/>
      <c r="S572" s="69"/>
    </row>
    <row r="573" ht="15.75" customHeight="1">
      <c r="F573" s="191"/>
      <c r="I573" s="69"/>
      <c r="O573" s="69"/>
      <c r="P573" s="69"/>
      <c r="S573" s="69"/>
    </row>
    <row r="574" ht="15.75" customHeight="1">
      <c r="F574" s="191"/>
      <c r="I574" s="69"/>
      <c r="O574" s="69"/>
      <c r="P574" s="69"/>
      <c r="S574" s="69"/>
    </row>
    <row r="575" ht="15.75" customHeight="1">
      <c r="F575" s="191"/>
      <c r="I575" s="69"/>
      <c r="O575" s="69"/>
      <c r="P575" s="69"/>
      <c r="S575" s="69"/>
    </row>
    <row r="576" ht="15.75" customHeight="1">
      <c r="F576" s="191"/>
      <c r="I576" s="69"/>
      <c r="O576" s="69"/>
      <c r="P576" s="69"/>
      <c r="S576" s="69"/>
    </row>
    <row r="577" ht="15.75" customHeight="1">
      <c r="F577" s="191"/>
      <c r="I577" s="69"/>
      <c r="O577" s="69"/>
      <c r="P577" s="69"/>
      <c r="S577" s="69"/>
    </row>
    <row r="578" ht="15.75" customHeight="1">
      <c r="F578" s="191"/>
      <c r="I578" s="69"/>
      <c r="O578" s="69"/>
      <c r="P578" s="69"/>
      <c r="S578" s="69"/>
    </row>
    <row r="579" ht="15.75" customHeight="1">
      <c r="F579" s="191"/>
      <c r="I579" s="69"/>
      <c r="O579" s="69"/>
      <c r="P579" s="69"/>
      <c r="S579" s="69"/>
    </row>
    <row r="580" ht="15.75" customHeight="1">
      <c r="F580" s="191"/>
      <c r="I580" s="69"/>
      <c r="O580" s="69"/>
      <c r="P580" s="69"/>
      <c r="S580" s="69"/>
    </row>
    <row r="581" ht="15.75" customHeight="1">
      <c r="F581" s="191"/>
      <c r="I581" s="69"/>
      <c r="O581" s="69"/>
      <c r="P581" s="69"/>
      <c r="S581" s="69"/>
    </row>
    <row r="582" ht="15.75" customHeight="1">
      <c r="F582" s="191"/>
      <c r="I582" s="69"/>
      <c r="O582" s="69"/>
      <c r="P582" s="69"/>
      <c r="S582" s="69"/>
    </row>
    <row r="583" ht="15.75" customHeight="1">
      <c r="F583" s="191"/>
      <c r="I583" s="69"/>
      <c r="O583" s="69"/>
      <c r="P583" s="69"/>
      <c r="S583" s="69"/>
    </row>
    <row r="584" ht="15.75" customHeight="1">
      <c r="F584" s="191"/>
      <c r="I584" s="69"/>
      <c r="O584" s="69"/>
      <c r="P584" s="69"/>
      <c r="S584" s="69"/>
    </row>
    <row r="585" ht="15.75" customHeight="1">
      <c r="F585" s="191"/>
      <c r="I585" s="69"/>
      <c r="O585" s="69"/>
      <c r="P585" s="69"/>
      <c r="S585" s="69"/>
    </row>
    <row r="586" ht="15.75" customHeight="1">
      <c r="F586" s="191"/>
      <c r="I586" s="69"/>
      <c r="O586" s="69"/>
      <c r="P586" s="69"/>
      <c r="S586" s="69"/>
    </row>
    <row r="587" ht="15.75" customHeight="1">
      <c r="F587" s="191"/>
      <c r="I587" s="69"/>
      <c r="O587" s="69"/>
      <c r="P587" s="69"/>
      <c r="S587" s="69"/>
    </row>
    <row r="588" ht="15.75" customHeight="1">
      <c r="F588" s="191"/>
      <c r="I588" s="69"/>
      <c r="O588" s="69"/>
      <c r="P588" s="69"/>
      <c r="S588" s="69"/>
    </row>
    <row r="589" ht="15.75" customHeight="1">
      <c r="F589" s="191"/>
      <c r="I589" s="69"/>
      <c r="O589" s="69"/>
      <c r="P589" s="69"/>
      <c r="S589" s="69"/>
    </row>
    <row r="590" ht="15.75" customHeight="1">
      <c r="F590" s="191"/>
      <c r="I590" s="69"/>
      <c r="O590" s="69"/>
      <c r="P590" s="69"/>
      <c r="S590" s="69"/>
    </row>
    <row r="591" ht="15.75" customHeight="1">
      <c r="F591" s="191"/>
      <c r="I591" s="69"/>
      <c r="O591" s="69"/>
      <c r="P591" s="69"/>
      <c r="S591" s="69"/>
    </row>
    <row r="592" ht="15.75" customHeight="1">
      <c r="F592" s="191"/>
      <c r="I592" s="69"/>
      <c r="O592" s="69"/>
      <c r="P592" s="69"/>
      <c r="S592" s="69"/>
    </row>
    <row r="593" ht="15.75" customHeight="1">
      <c r="F593" s="191"/>
      <c r="I593" s="69"/>
      <c r="O593" s="69"/>
      <c r="P593" s="69"/>
      <c r="S593" s="69"/>
    </row>
    <row r="594" ht="15.75" customHeight="1">
      <c r="F594" s="191"/>
      <c r="I594" s="69"/>
      <c r="O594" s="69"/>
      <c r="P594" s="69"/>
      <c r="S594" s="69"/>
    </row>
    <row r="595" ht="15.75" customHeight="1">
      <c r="F595" s="191"/>
      <c r="I595" s="69"/>
      <c r="O595" s="69"/>
      <c r="P595" s="69"/>
      <c r="S595" s="69"/>
    </row>
    <row r="596" ht="15.75" customHeight="1">
      <c r="F596" s="191"/>
      <c r="I596" s="69"/>
      <c r="O596" s="69"/>
      <c r="P596" s="69"/>
      <c r="S596" s="69"/>
    </row>
    <row r="597" ht="15.75" customHeight="1">
      <c r="F597" s="191"/>
      <c r="I597" s="69"/>
      <c r="O597" s="69"/>
      <c r="P597" s="69"/>
      <c r="S597" s="69"/>
    </row>
    <row r="598" ht="15.75" customHeight="1">
      <c r="F598" s="191"/>
      <c r="I598" s="69"/>
      <c r="O598" s="69"/>
      <c r="P598" s="69"/>
      <c r="S598" s="69"/>
    </row>
    <row r="599" ht="15.75" customHeight="1">
      <c r="F599" s="191"/>
      <c r="I599" s="69"/>
      <c r="O599" s="69"/>
      <c r="P599" s="69"/>
      <c r="S599" s="69"/>
    </row>
    <row r="600" ht="15.75" customHeight="1">
      <c r="F600" s="191"/>
      <c r="I600" s="69"/>
      <c r="O600" s="69"/>
      <c r="P600" s="69"/>
      <c r="S600" s="69"/>
    </row>
    <row r="601" ht="15.75" customHeight="1">
      <c r="F601" s="191"/>
      <c r="I601" s="69"/>
      <c r="O601" s="69"/>
      <c r="P601" s="69"/>
      <c r="S601" s="69"/>
    </row>
    <row r="602" ht="15.75" customHeight="1">
      <c r="F602" s="191"/>
      <c r="I602" s="69"/>
      <c r="O602" s="69"/>
      <c r="P602" s="69"/>
      <c r="S602" s="69"/>
    </row>
    <row r="603" ht="15.75" customHeight="1">
      <c r="F603" s="191"/>
      <c r="I603" s="69"/>
      <c r="O603" s="69"/>
      <c r="P603" s="69"/>
      <c r="S603" s="69"/>
    </row>
    <row r="604" ht="15.75" customHeight="1">
      <c r="F604" s="191"/>
      <c r="I604" s="69"/>
      <c r="O604" s="69"/>
      <c r="P604" s="69"/>
      <c r="S604" s="69"/>
    </row>
    <row r="605" ht="15.75" customHeight="1">
      <c r="F605" s="191"/>
      <c r="I605" s="69"/>
      <c r="O605" s="69"/>
      <c r="P605" s="69"/>
      <c r="S605" s="69"/>
    </row>
    <row r="606" ht="15.75" customHeight="1">
      <c r="F606" s="191"/>
      <c r="I606" s="69"/>
      <c r="O606" s="69"/>
      <c r="P606" s="69"/>
      <c r="S606" s="69"/>
    </row>
    <row r="607" ht="15.75" customHeight="1">
      <c r="F607" s="191"/>
      <c r="I607" s="69"/>
      <c r="O607" s="69"/>
      <c r="P607" s="69"/>
      <c r="S607" s="69"/>
    </row>
    <row r="608" ht="15.75" customHeight="1">
      <c r="F608" s="191"/>
      <c r="I608" s="69"/>
      <c r="O608" s="69"/>
      <c r="P608" s="69"/>
      <c r="S608" s="69"/>
    </row>
    <row r="609" ht="15.75" customHeight="1">
      <c r="F609" s="191"/>
      <c r="I609" s="69"/>
      <c r="O609" s="69"/>
      <c r="P609" s="69"/>
      <c r="S609" s="69"/>
    </row>
    <row r="610" ht="15.75" customHeight="1">
      <c r="F610" s="191"/>
      <c r="I610" s="69"/>
      <c r="O610" s="69"/>
      <c r="P610" s="69"/>
      <c r="S610" s="69"/>
    </row>
    <row r="611" ht="15.75" customHeight="1">
      <c r="F611" s="191"/>
      <c r="I611" s="69"/>
      <c r="O611" s="69"/>
      <c r="P611" s="69"/>
      <c r="S611" s="69"/>
    </row>
    <row r="612" ht="15.75" customHeight="1">
      <c r="F612" s="191"/>
      <c r="I612" s="69"/>
      <c r="O612" s="69"/>
      <c r="P612" s="69"/>
      <c r="S612" s="69"/>
    </row>
    <row r="613" ht="15.75" customHeight="1">
      <c r="F613" s="191"/>
      <c r="I613" s="69"/>
      <c r="O613" s="69"/>
      <c r="P613" s="69"/>
      <c r="S613" s="69"/>
    </row>
    <row r="614" ht="15.75" customHeight="1">
      <c r="F614" s="191"/>
      <c r="I614" s="69"/>
      <c r="O614" s="69"/>
      <c r="P614" s="69"/>
      <c r="S614" s="69"/>
    </row>
    <row r="615" ht="15.75" customHeight="1">
      <c r="F615" s="191"/>
      <c r="I615" s="69"/>
      <c r="O615" s="69"/>
      <c r="P615" s="69"/>
      <c r="S615" s="69"/>
    </row>
    <row r="616" ht="15.75" customHeight="1">
      <c r="F616" s="191"/>
      <c r="I616" s="69"/>
      <c r="O616" s="69"/>
      <c r="P616" s="69"/>
      <c r="S616" s="69"/>
    </row>
    <row r="617" ht="15.75" customHeight="1">
      <c r="F617" s="191"/>
      <c r="I617" s="69"/>
      <c r="O617" s="69"/>
      <c r="P617" s="69"/>
      <c r="S617" s="69"/>
    </row>
    <row r="618" ht="15.75" customHeight="1">
      <c r="F618" s="191"/>
      <c r="I618" s="69"/>
      <c r="O618" s="69"/>
      <c r="P618" s="69"/>
      <c r="S618" s="69"/>
    </row>
    <row r="619" ht="15.75" customHeight="1">
      <c r="F619" s="191"/>
      <c r="I619" s="69"/>
      <c r="O619" s="69"/>
      <c r="P619" s="69"/>
      <c r="S619" s="69"/>
    </row>
    <row r="620" ht="15.75" customHeight="1">
      <c r="F620" s="191"/>
      <c r="I620" s="69"/>
      <c r="O620" s="69"/>
      <c r="P620" s="69"/>
      <c r="S620" s="69"/>
    </row>
    <row r="621" ht="15.75" customHeight="1">
      <c r="F621" s="191"/>
      <c r="I621" s="69"/>
      <c r="O621" s="69"/>
      <c r="P621" s="69"/>
      <c r="S621" s="69"/>
    </row>
    <row r="622" ht="15.75" customHeight="1">
      <c r="F622" s="191"/>
      <c r="I622" s="69"/>
      <c r="O622" s="69"/>
      <c r="P622" s="69"/>
      <c r="S622" s="69"/>
    </row>
    <row r="623" ht="15.75" customHeight="1">
      <c r="F623" s="191"/>
      <c r="I623" s="69"/>
      <c r="O623" s="69"/>
      <c r="P623" s="69"/>
      <c r="S623" s="69"/>
    </row>
    <row r="624" ht="15.75" customHeight="1">
      <c r="F624" s="191"/>
      <c r="I624" s="69"/>
      <c r="O624" s="69"/>
      <c r="P624" s="69"/>
      <c r="S624" s="69"/>
    </row>
    <row r="625" ht="15.75" customHeight="1">
      <c r="F625" s="191"/>
      <c r="I625" s="69"/>
      <c r="O625" s="69"/>
      <c r="P625" s="69"/>
      <c r="S625" s="69"/>
    </row>
    <row r="626" ht="15.75" customHeight="1">
      <c r="F626" s="191"/>
      <c r="I626" s="69"/>
      <c r="O626" s="69"/>
      <c r="P626" s="69"/>
      <c r="S626" s="69"/>
    </row>
    <row r="627" ht="15.75" customHeight="1">
      <c r="F627" s="191"/>
      <c r="I627" s="69"/>
      <c r="O627" s="69"/>
      <c r="P627" s="69"/>
      <c r="S627" s="69"/>
    </row>
    <row r="628" ht="15.75" customHeight="1">
      <c r="F628" s="191"/>
      <c r="I628" s="69"/>
      <c r="O628" s="69"/>
      <c r="P628" s="69"/>
      <c r="S628" s="69"/>
    </row>
    <row r="629" ht="15.75" customHeight="1">
      <c r="F629" s="191"/>
      <c r="I629" s="69"/>
      <c r="O629" s="69"/>
      <c r="P629" s="69"/>
      <c r="S629" s="69"/>
    </row>
    <row r="630" ht="15.75" customHeight="1">
      <c r="F630" s="191"/>
      <c r="I630" s="69"/>
      <c r="O630" s="69"/>
      <c r="P630" s="69"/>
      <c r="S630" s="69"/>
    </row>
    <row r="631" ht="15.75" customHeight="1">
      <c r="F631" s="191"/>
      <c r="I631" s="69"/>
      <c r="O631" s="69"/>
      <c r="P631" s="69"/>
      <c r="S631" s="69"/>
    </row>
    <row r="632" ht="15.75" customHeight="1">
      <c r="F632" s="191"/>
      <c r="I632" s="69"/>
      <c r="O632" s="69"/>
      <c r="P632" s="69"/>
      <c r="S632" s="69"/>
    </row>
    <row r="633" ht="15.75" customHeight="1">
      <c r="F633" s="191"/>
      <c r="I633" s="69"/>
      <c r="O633" s="69"/>
      <c r="P633" s="69"/>
      <c r="S633" s="69"/>
    </row>
    <row r="634" ht="15.75" customHeight="1">
      <c r="F634" s="191"/>
      <c r="I634" s="69"/>
      <c r="O634" s="69"/>
      <c r="P634" s="69"/>
      <c r="S634" s="69"/>
    </row>
    <row r="635" ht="15.75" customHeight="1">
      <c r="F635" s="191"/>
      <c r="I635" s="69"/>
      <c r="O635" s="69"/>
      <c r="P635" s="69"/>
      <c r="S635" s="69"/>
    </row>
    <row r="636" ht="15.75" customHeight="1">
      <c r="F636" s="191"/>
      <c r="I636" s="69"/>
      <c r="O636" s="69"/>
      <c r="P636" s="69"/>
      <c r="S636" s="69"/>
    </row>
    <row r="637" ht="15.75" customHeight="1">
      <c r="F637" s="191"/>
      <c r="I637" s="69"/>
      <c r="O637" s="69"/>
      <c r="P637" s="69"/>
      <c r="S637" s="69"/>
    </row>
    <row r="638" ht="15.75" customHeight="1">
      <c r="F638" s="191"/>
      <c r="I638" s="69"/>
      <c r="O638" s="69"/>
      <c r="P638" s="69"/>
      <c r="S638" s="69"/>
    </row>
    <row r="639" ht="15.75" customHeight="1">
      <c r="F639" s="191"/>
      <c r="I639" s="69"/>
      <c r="O639" s="69"/>
      <c r="P639" s="69"/>
      <c r="S639" s="69"/>
    </row>
    <row r="640" ht="15.75" customHeight="1">
      <c r="F640" s="191"/>
      <c r="I640" s="69"/>
      <c r="O640" s="69"/>
      <c r="P640" s="69"/>
      <c r="S640" s="69"/>
    </row>
    <row r="641" ht="15.75" customHeight="1">
      <c r="F641" s="191"/>
      <c r="I641" s="69"/>
      <c r="O641" s="69"/>
      <c r="P641" s="69"/>
      <c r="S641" s="69"/>
    </row>
    <row r="642" ht="15.75" customHeight="1">
      <c r="F642" s="191"/>
      <c r="I642" s="69"/>
      <c r="O642" s="69"/>
      <c r="P642" s="69"/>
      <c r="S642" s="69"/>
    </row>
    <row r="643" ht="15.75" customHeight="1">
      <c r="F643" s="191"/>
      <c r="I643" s="69"/>
      <c r="O643" s="69"/>
      <c r="P643" s="69"/>
      <c r="S643" s="69"/>
    </row>
    <row r="644" ht="15.75" customHeight="1">
      <c r="F644" s="191"/>
      <c r="I644" s="69"/>
      <c r="O644" s="69"/>
      <c r="P644" s="69"/>
      <c r="S644" s="69"/>
    </row>
    <row r="645" ht="15.75" customHeight="1">
      <c r="F645" s="191"/>
      <c r="I645" s="69"/>
      <c r="O645" s="69"/>
      <c r="P645" s="69"/>
      <c r="S645" s="69"/>
    </row>
    <row r="646" ht="15.75" customHeight="1">
      <c r="F646" s="191"/>
      <c r="I646" s="69"/>
      <c r="O646" s="69"/>
      <c r="P646" s="69"/>
      <c r="S646" s="69"/>
    </row>
    <row r="647" ht="15.75" customHeight="1">
      <c r="F647" s="191"/>
      <c r="I647" s="69"/>
      <c r="O647" s="69"/>
      <c r="P647" s="69"/>
      <c r="S647" s="69"/>
    </row>
    <row r="648" ht="15.75" customHeight="1">
      <c r="F648" s="191"/>
      <c r="I648" s="69"/>
      <c r="O648" s="69"/>
      <c r="P648" s="69"/>
      <c r="S648" s="69"/>
    </row>
    <row r="649" ht="15.75" customHeight="1">
      <c r="F649" s="191"/>
      <c r="I649" s="69"/>
      <c r="O649" s="69"/>
      <c r="P649" s="69"/>
      <c r="S649" s="69"/>
    </row>
    <row r="650" ht="15.75" customHeight="1">
      <c r="F650" s="191"/>
      <c r="I650" s="69"/>
      <c r="O650" s="69"/>
      <c r="P650" s="69"/>
      <c r="S650" s="69"/>
    </row>
    <row r="651" ht="15.75" customHeight="1">
      <c r="F651" s="191"/>
      <c r="I651" s="69"/>
      <c r="O651" s="69"/>
      <c r="P651" s="69"/>
      <c r="S651" s="69"/>
    </row>
    <row r="652" ht="15.75" customHeight="1">
      <c r="F652" s="191"/>
      <c r="I652" s="69"/>
      <c r="O652" s="69"/>
      <c r="P652" s="69"/>
      <c r="S652" s="69"/>
    </row>
    <row r="653" ht="15.75" customHeight="1">
      <c r="F653" s="191"/>
      <c r="I653" s="69"/>
      <c r="O653" s="69"/>
      <c r="P653" s="69"/>
      <c r="S653" s="69"/>
    </row>
    <row r="654" ht="15.75" customHeight="1">
      <c r="F654" s="191"/>
      <c r="I654" s="69"/>
      <c r="O654" s="69"/>
      <c r="P654" s="69"/>
      <c r="S654" s="69"/>
    </row>
    <row r="655" ht="15.75" customHeight="1">
      <c r="F655" s="191"/>
      <c r="I655" s="69"/>
      <c r="O655" s="69"/>
      <c r="P655" s="69"/>
      <c r="S655" s="69"/>
    </row>
    <row r="656" ht="15.75" customHeight="1">
      <c r="F656" s="191"/>
      <c r="I656" s="69"/>
      <c r="O656" s="69"/>
      <c r="P656" s="69"/>
      <c r="S656" s="69"/>
    </row>
    <row r="657" ht="15.75" customHeight="1">
      <c r="F657" s="191"/>
      <c r="I657" s="69"/>
      <c r="O657" s="69"/>
      <c r="P657" s="69"/>
      <c r="S657" s="69"/>
    </row>
    <row r="658" ht="15.75" customHeight="1">
      <c r="F658" s="191"/>
      <c r="I658" s="69"/>
      <c r="O658" s="69"/>
      <c r="P658" s="69"/>
      <c r="S658" s="69"/>
    </row>
    <row r="659" ht="15.75" customHeight="1">
      <c r="F659" s="191"/>
      <c r="I659" s="69"/>
      <c r="O659" s="69"/>
      <c r="P659" s="69"/>
      <c r="S659" s="69"/>
    </row>
    <row r="660" ht="15.75" customHeight="1">
      <c r="F660" s="191"/>
      <c r="I660" s="69"/>
      <c r="O660" s="69"/>
      <c r="P660" s="69"/>
      <c r="S660" s="69"/>
    </row>
    <row r="661" ht="15.75" customHeight="1">
      <c r="F661" s="191"/>
      <c r="I661" s="69"/>
      <c r="O661" s="69"/>
      <c r="P661" s="69"/>
      <c r="S661" s="69"/>
    </row>
    <row r="662" ht="15.75" customHeight="1">
      <c r="F662" s="191"/>
      <c r="I662" s="69"/>
      <c r="O662" s="69"/>
      <c r="P662" s="69"/>
      <c r="S662" s="69"/>
    </row>
    <row r="663" ht="15.75" customHeight="1">
      <c r="F663" s="191"/>
      <c r="I663" s="69"/>
      <c r="O663" s="69"/>
      <c r="P663" s="69"/>
      <c r="S663" s="69"/>
    </row>
    <row r="664" ht="15.75" customHeight="1">
      <c r="F664" s="191"/>
      <c r="I664" s="69"/>
      <c r="O664" s="69"/>
      <c r="P664" s="69"/>
      <c r="S664" s="69"/>
    </row>
    <row r="665" ht="15.75" customHeight="1">
      <c r="F665" s="191"/>
      <c r="I665" s="69"/>
      <c r="O665" s="69"/>
      <c r="P665" s="69"/>
      <c r="S665" s="69"/>
    </row>
    <row r="666" ht="15.75" customHeight="1">
      <c r="F666" s="191"/>
      <c r="I666" s="69"/>
      <c r="O666" s="69"/>
      <c r="P666" s="69"/>
      <c r="S666" s="69"/>
    </row>
    <row r="667" ht="15.75" customHeight="1">
      <c r="F667" s="191"/>
      <c r="I667" s="69"/>
      <c r="O667" s="69"/>
      <c r="P667" s="69"/>
      <c r="S667" s="69"/>
    </row>
    <row r="668" ht="15.75" customHeight="1">
      <c r="F668" s="191"/>
      <c r="I668" s="69"/>
      <c r="O668" s="69"/>
      <c r="P668" s="69"/>
      <c r="S668" s="69"/>
    </row>
    <row r="669" ht="15.75" customHeight="1">
      <c r="F669" s="191"/>
      <c r="I669" s="69"/>
      <c r="O669" s="69"/>
      <c r="P669" s="69"/>
      <c r="S669" s="69"/>
    </row>
    <row r="670" ht="15.75" customHeight="1">
      <c r="F670" s="191"/>
      <c r="I670" s="69"/>
      <c r="O670" s="69"/>
      <c r="P670" s="69"/>
      <c r="S670" s="69"/>
    </row>
    <row r="671" ht="15.75" customHeight="1">
      <c r="F671" s="191"/>
      <c r="I671" s="69"/>
      <c r="O671" s="69"/>
      <c r="P671" s="69"/>
      <c r="S671" s="69"/>
    </row>
    <row r="672" ht="15.75" customHeight="1">
      <c r="F672" s="191"/>
      <c r="I672" s="69"/>
      <c r="O672" s="69"/>
      <c r="P672" s="69"/>
      <c r="S672" s="69"/>
    </row>
    <row r="673" ht="15.75" customHeight="1">
      <c r="F673" s="191"/>
      <c r="I673" s="69"/>
      <c r="O673" s="69"/>
      <c r="P673" s="69"/>
      <c r="S673" s="69"/>
    </row>
    <row r="674" ht="15.75" customHeight="1">
      <c r="F674" s="191"/>
      <c r="I674" s="69"/>
      <c r="O674" s="69"/>
      <c r="P674" s="69"/>
      <c r="S674" s="69"/>
    </row>
    <row r="675" ht="15.75" customHeight="1">
      <c r="F675" s="191"/>
      <c r="I675" s="69"/>
      <c r="O675" s="69"/>
      <c r="P675" s="69"/>
      <c r="S675" s="69"/>
    </row>
    <row r="676" ht="15.75" customHeight="1">
      <c r="F676" s="191"/>
      <c r="I676" s="69"/>
      <c r="O676" s="69"/>
      <c r="P676" s="69"/>
      <c r="S676" s="69"/>
    </row>
    <row r="677" ht="15.75" customHeight="1">
      <c r="F677" s="191"/>
      <c r="I677" s="69"/>
      <c r="O677" s="69"/>
      <c r="P677" s="69"/>
      <c r="S677" s="69"/>
    </row>
    <row r="678" ht="15.75" customHeight="1">
      <c r="F678" s="191"/>
      <c r="I678" s="69"/>
      <c r="O678" s="69"/>
      <c r="P678" s="69"/>
      <c r="S678" s="69"/>
    </row>
    <row r="679" ht="15.75" customHeight="1">
      <c r="F679" s="191"/>
      <c r="I679" s="69"/>
      <c r="O679" s="69"/>
      <c r="P679" s="69"/>
      <c r="S679" s="69"/>
    </row>
    <row r="680" ht="15.75" customHeight="1">
      <c r="F680" s="191"/>
      <c r="I680" s="69"/>
      <c r="O680" s="69"/>
      <c r="P680" s="69"/>
      <c r="S680" s="69"/>
    </row>
    <row r="681" ht="15.75" customHeight="1">
      <c r="F681" s="191"/>
      <c r="I681" s="69"/>
      <c r="O681" s="69"/>
      <c r="P681" s="69"/>
      <c r="S681" s="69"/>
    </row>
    <row r="682" ht="15.75" customHeight="1">
      <c r="F682" s="191"/>
      <c r="I682" s="69"/>
      <c r="O682" s="69"/>
      <c r="P682" s="69"/>
      <c r="S682" s="69"/>
    </row>
    <row r="683" ht="15.75" customHeight="1">
      <c r="F683" s="191"/>
      <c r="I683" s="69"/>
      <c r="O683" s="69"/>
      <c r="P683" s="69"/>
      <c r="S683" s="69"/>
    </row>
    <row r="684" ht="15.75" customHeight="1">
      <c r="F684" s="191"/>
      <c r="I684" s="69"/>
      <c r="O684" s="69"/>
      <c r="P684" s="69"/>
      <c r="S684" s="69"/>
    </row>
    <row r="685" ht="15.75" customHeight="1">
      <c r="F685" s="191"/>
      <c r="I685" s="69"/>
      <c r="O685" s="69"/>
      <c r="P685" s="69"/>
      <c r="S685" s="69"/>
    </row>
    <row r="686" ht="15.75" customHeight="1">
      <c r="F686" s="191"/>
      <c r="I686" s="69"/>
      <c r="O686" s="69"/>
      <c r="P686" s="69"/>
      <c r="S686" s="69"/>
    </row>
    <row r="687" ht="15.75" customHeight="1">
      <c r="F687" s="191"/>
      <c r="I687" s="69"/>
      <c r="O687" s="69"/>
      <c r="P687" s="69"/>
      <c r="S687" s="69"/>
    </row>
    <row r="688" ht="15.75" customHeight="1">
      <c r="F688" s="191"/>
      <c r="I688" s="69"/>
      <c r="O688" s="69"/>
      <c r="P688" s="69"/>
      <c r="S688" s="69"/>
    </row>
    <row r="689" ht="15.75" customHeight="1">
      <c r="F689" s="191"/>
      <c r="I689" s="69"/>
      <c r="O689" s="69"/>
      <c r="P689" s="69"/>
      <c r="S689" s="69"/>
    </row>
    <row r="690" ht="15.75" customHeight="1">
      <c r="F690" s="191"/>
      <c r="I690" s="69"/>
      <c r="O690" s="69"/>
      <c r="P690" s="69"/>
      <c r="S690" s="69"/>
    </row>
    <row r="691" ht="15.75" customHeight="1">
      <c r="F691" s="191"/>
      <c r="I691" s="69"/>
      <c r="O691" s="69"/>
      <c r="P691" s="69"/>
      <c r="S691" s="69"/>
    </row>
    <row r="692" ht="15.75" customHeight="1">
      <c r="F692" s="191"/>
      <c r="I692" s="69"/>
      <c r="O692" s="69"/>
      <c r="P692" s="69"/>
      <c r="S692" s="69"/>
    </row>
    <row r="693" ht="15.75" customHeight="1">
      <c r="F693" s="191"/>
      <c r="I693" s="69"/>
      <c r="O693" s="69"/>
      <c r="P693" s="69"/>
      <c r="S693" s="69"/>
    </row>
    <row r="694" ht="15.75" customHeight="1">
      <c r="F694" s="191"/>
      <c r="I694" s="69"/>
      <c r="O694" s="69"/>
      <c r="P694" s="69"/>
      <c r="S694" s="69"/>
    </row>
    <row r="695" ht="15.75" customHeight="1">
      <c r="F695" s="191"/>
      <c r="I695" s="69"/>
      <c r="O695" s="69"/>
      <c r="P695" s="69"/>
      <c r="S695" s="69"/>
    </row>
    <row r="696" ht="15.75" customHeight="1">
      <c r="F696" s="191"/>
      <c r="I696" s="69"/>
      <c r="O696" s="69"/>
      <c r="P696" s="69"/>
      <c r="S696" s="69"/>
    </row>
    <row r="697" ht="15.75" customHeight="1">
      <c r="F697" s="191"/>
      <c r="I697" s="69"/>
      <c r="O697" s="69"/>
      <c r="P697" s="69"/>
      <c r="S697" s="69"/>
    </row>
    <row r="698" ht="15.75" customHeight="1">
      <c r="F698" s="191"/>
      <c r="I698" s="69"/>
      <c r="O698" s="69"/>
      <c r="P698" s="69"/>
      <c r="S698" s="69"/>
    </row>
    <row r="699" ht="15.75" customHeight="1">
      <c r="F699" s="191"/>
      <c r="I699" s="69"/>
      <c r="O699" s="69"/>
      <c r="P699" s="69"/>
      <c r="S699" s="69"/>
    </row>
    <row r="700" ht="15.75" customHeight="1">
      <c r="F700" s="191"/>
      <c r="I700" s="69"/>
      <c r="O700" s="69"/>
      <c r="P700" s="69"/>
      <c r="S700" s="69"/>
    </row>
    <row r="701" ht="15.75" customHeight="1">
      <c r="F701" s="191"/>
      <c r="I701" s="69"/>
      <c r="O701" s="69"/>
      <c r="P701" s="69"/>
      <c r="S701" s="69"/>
    </row>
    <row r="702" ht="15.75" customHeight="1">
      <c r="F702" s="191"/>
      <c r="I702" s="69"/>
      <c r="O702" s="69"/>
      <c r="P702" s="69"/>
      <c r="S702" s="69"/>
    </row>
    <row r="703" ht="15.75" customHeight="1">
      <c r="F703" s="191"/>
      <c r="I703" s="69"/>
      <c r="O703" s="69"/>
      <c r="P703" s="69"/>
      <c r="S703" s="69"/>
    </row>
    <row r="704" ht="15.75" customHeight="1">
      <c r="F704" s="191"/>
      <c r="I704" s="69"/>
      <c r="O704" s="69"/>
      <c r="P704" s="69"/>
      <c r="S704" s="69"/>
    </row>
    <row r="705" ht="15.75" customHeight="1">
      <c r="F705" s="191"/>
      <c r="I705" s="69"/>
      <c r="O705" s="69"/>
      <c r="P705" s="69"/>
      <c r="S705" s="69"/>
    </row>
    <row r="706" ht="15.75" customHeight="1">
      <c r="F706" s="191"/>
      <c r="I706" s="69"/>
      <c r="O706" s="69"/>
      <c r="P706" s="69"/>
      <c r="S706" s="69"/>
    </row>
    <row r="707" ht="15.75" customHeight="1">
      <c r="F707" s="191"/>
      <c r="I707" s="69"/>
      <c r="O707" s="69"/>
      <c r="P707" s="69"/>
      <c r="S707" s="69"/>
    </row>
    <row r="708" ht="15.75" customHeight="1">
      <c r="F708" s="191"/>
      <c r="I708" s="69"/>
      <c r="O708" s="69"/>
      <c r="P708" s="69"/>
      <c r="S708" s="69"/>
    </row>
    <row r="709" ht="15.75" customHeight="1">
      <c r="F709" s="191"/>
      <c r="I709" s="69"/>
      <c r="O709" s="69"/>
      <c r="P709" s="69"/>
      <c r="S709" s="69"/>
    </row>
    <row r="710" ht="15.75" customHeight="1">
      <c r="F710" s="191"/>
      <c r="I710" s="69"/>
      <c r="O710" s="69"/>
      <c r="P710" s="69"/>
      <c r="S710" s="69"/>
    </row>
    <row r="711" ht="15.75" customHeight="1">
      <c r="F711" s="191"/>
      <c r="I711" s="69"/>
      <c r="O711" s="69"/>
      <c r="P711" s="69"/>
      <c r="S711" s="69"/>
    </row>
    <row r="712" ht="15.75" customHeight="1">
      <c r="F712" s="191"/>
      <c r="I712" s="69"/>
      <c r="O712" s="69"/>
      <c r="P712" s="69"/>
      <c r="S712" s="69"/>
    </row>
    <row r="713" ht="15.75" customHeight="1">
      <c r="F713" s="191"/>
      <c r="I713" s="69"/>
      <c r="O713" s="69"/>
      <c r="P713" s="69"/>
      <c r="S713" s="69"/>
    </row>
    <row r="714" ht="15.75" customHeight="1">
      <c r="F714" s="191"/>
      <c r="I714" s="69"/>
      <c r="O714" s="69"/>
      <c r="P714" s="69"/>
      <c r="S714" s="69"/>
    </row>
    <row r="715" ht="15.75" customHeight="1">
      <c r="F715" s="191"/>
      <c r="I715" s="69"/>
      <c r="O715" s="69"/>
      <c r="P715" s="69"/>
      <c r="S715" s="69"/>
    </row>
    <row r="716" ht="15.75" customHeight="1">
      <c r="F716" s="191"/>
      <c r="I716" s="69"/>
      <c r="O716" s="69"/>
      <c r="P716" s="69"/>
      <c r="S716" s="69"/>
    </row>
    <row r="717" ht="15.75" customHeight="1">
      <c r="F717" s="191"/>
      <c r="I717" s="69"/>
      <c r="O717" s="69"/>
      <c r="P717" s="69"/>
      <c r="S717" s="69"/>
    </row>
    <row r="718" ht="15.75" customHeight="1">
      <c r="F718" s="191"/>
      <c r="I718" s="69"/>
      <c r="O718" s="69"/>
      <c r="P718" s="69"/>
      <c r="S718" s="69"/>
    </row>
    <row r="719" ht="15.75" customHeight="1">
      <c r="F719" s="191"/>
      <c r="I719" s="69"/>
      <c r="O719" s="69"/>
      <c r="P719" s="69"/>
      <c r="S719" s="69"/>
    </row>
    <row r="720" ht="15.75" customHeight="1">
      <c r="F720" s="191"/>
      <c r="I720" s="69"/>
      <c r="O720" s="69"/>
      <c r="P720" s="69"/>
      <c r="S720" s="69"/>
    </row>
    <row r="721" ht="15.75" customHeight="1">
      <c r="F721" s="191"/>
      <c r="I721" s="69"/>
      <c r="O721" s="69"/>
      <c r="P721" s="69"/>
      <c r="S721" s="69"/>
    </row>
    <row r="722" ht="15.75" customHeight="1">
      <c r="F722" s="191"/>
      <c r="I722" s="69"/>
      <c r="O722" s="69"/>
      <c r="P722" s="69"/>
      <c r="S722" s="69"/>
    </row>
    <row r="723" ht="15.75" customHeight="1">
      <c r="F723" s="191"/>
      <c r="I723" s="69"/>
      <c r="O723" s="69"/>
      <c r="P723" s="69"/>
      <c r="S723" s="69"/>
    </row>
    <row r="724" ht="15.75" customHeight="1">
      <c r="F724" s="191"/>
      <c r="I724" s="69"/>
      <c r="O724" s="69"/>
      <c r="P724" s="69"/>
      <c r="S724" s="69"/>
    </row>
    <row r="725" ht="15.75" customHeight="1">
      <c r="F725" s="191"/>
      <c r="I725" s="69"/>
      <c r="O725" s="69"/>
      <c r="P725" s="69"/>
      <c r="S725" s="69"/>
    </row>
    <row r="726" ht="15.75" customHeight="1">
      <c r="F726" s="191"/>
      <c r="I726" s="69"/>
      <c r="O726" s="69"/>
      <c r="P726" s="69"/>
      <c r="S726" s="69"/>
    </row>
    <row r="727" ht="15.75" customHeight="1">
      <c r="F727" s="191"/>
      <c r="I727" s="69"/>
      <c r="O727" s="69"/>
      <c r="P727" s="69"/>
      <c r="S727" s="69"/>
    </row>
    <row r="728" ht="15.75" customHeight="1">
      <c r="F728" s="191"/>
      <c r="I728" s="69"/>
      <c r="O728" s="69"/>
      <c r="P728" s="69"/>
      <c r="S728" s="69"/>
    </row>
    <row r="729" ht="15.75" customHeight="1">
      <c r="F729" s="191"/>
      <c r="I729" s="69"/>
      <c r="O729" s="69"/>
      <c r="P729" s="69"/>
      <c r="S729" s="69"/>
    </row>
    <row r="730" ht="15.75" customHeight="1">
      <c r="F730" s="191"/>
      <c r="I730" s="69"/>
      <c r="O730" s="69"/>
      <c r="P730" s="69"/>
      <c r="S730" s="69"/>
    </row>
    <row r="731" ht="15.75" customHeight="1">
      <c r="F731" s="191"/>
      <c r="I731" s="69"/>
      <c r="O731" s="69"/>
      <c r="P731" s="69"/>
      <c r="S731" s="69"/>
    </row>
    <row r="732" ht="15.75" customHeight="1">
      <c r="F732" s="191"/>
      <c r="I732" s="69"/>
      <c r="O732" s="69"/>
      <c r="P732" s="69"/>
      <c r="S732" s="69"/>
    </row>
    <row r="733" ht="15.75" customHeight="1">
      <c r="F733" s="191"/>
      <c r="I733" s="69"/>
      <c r="O733" s="69"/>
      <c r="P733" s="69"/>
      <c r="S733" s="69"/>
    </row>
    <row r="734" ht="15.75" customHeight="1">
      <c r="F734" s="191"/>
      <c r="I734" s="69"/>
      <c r="O734" s="69"/>
      <c r="P734" s="69"/>
      <c r="S734" s="69"/>
    </row>
    <row r="735" ht="15.75" customHeight="1">
      <c r="F735" s="191"/>
      <c r="I735" s="69"/>
      <c r="O735" s="69"/>
      <c r="P735" s="69"/>
      <c r="S735" s="69"/>
    </row>
    <row r="736" ht="15.75" customHeight="1">
      <c r="F736" s="191"/>
      <c r="I736" s="69"/>
      <c r="O736" s="69"/>
      <c r="P736" s="69"/>
      <c r="S736" s="69"/>
    </row>
    <row r="737" ht="15.75" customHeight="1">
      <c r="F737" s="191"/>
      <c r="I737" s="69"/>
      <c r="O737" s="69"/>
      <c r="P737" s="69"/>
      <c r="S737" s="69"/>
    </row>
    <row r="738" ht="15.75" customHeight="1">
      <c r="F738" s="191"/>
      <c r="I738" s="69"/>
      <c r="O738" s="69"/>
      <c r="P738" s="69"/>
      <c r="S738" s="69"/>
    </row>
    <row r="739" ht="15.75" customHeight="1">
      <c r="F739" s="191"/>
      <c r="I739" s="69"/>
      <c r="O739" s="69"/>
      <c r="P739" s="69"/>
      <c r="S739" s="69"/>
    </row>
    <row r="740" ht="15.75" customHeight="1">
      <c r="F740" s="191"/>
      <c r="I740" s="69"/>
      <c r="O740" s="69"/>
      <c r="P740" s="69"/>
      <c r="S740" s="69"/>
    </row>
    <row r="741" ht="15.75" customHeight="1">
      <c r="F741" s="191"/>
      <c r="I741" s="69"/>
      <c r="O741" s="69"/>
      <c r="P741" s="69"/>
      <c r="S741" s="69"/>
    </row>
    <row r="742" ht="15.75" customHeight="1">
      <c r="F742" s="191"/>
      <c r="I742" s="69"/>
      <c r="O742" s="69"/>
      <c r="P742" s="69"/>
      <c r="S742" s="69"/>
    </row>
    <row r="743" ht="15.75" customHeight="1">
      <c r="F743" s="191"/>
      <c r="I743" s="69"/>
      <c r="O743" s="69"/>
      <c r="P743" s="69"/>
      <c r="S743" s="69"/>
    </row>
    <row r="744" ht="15.75" customHeight="1">
      <c r="F744" s="191"/>
      <c r="I744" s="69"/>
      <c r="O744" s="69"/>
      <c r="P744" s="69"/>
      <c r="S744" s="69"/>
    </row>
    <row r="745" ht="15.75" customHeight="1">
      <c r="F745" s="191"/>
      <c r="I745" s="69"/>
      <c r="O745" s="69"/>
      <c r="P745" s="69"/>
      <c r="S745" s="69"/>
    </row>
    <row r="746" ht="15.75" customHeight="1">
      <c r="F746" s="191"/>
      <c r="I746" s="69"/>
      <c r="O746" s="69"/>
      <c r="P746" s="69"/>
      <c r="S746" s="69"/>
    </row>
    <row r="747" ht="15.75" customHeight="1">
      <c r="F747" s="191"/>
      <c r="I747" s="69"/>
      <c r="O747" s="69"/>
      <c r="P747" s="69"/>
      <c r="S747" s="69"/>
    </row>
    <row r="748" ht="15.75" customHeight="1">
      <c r="F748" s="191"/>
      <c r="I748" s="69"/>
      <c r="O748" s="69"/>
      <c r="P748" s="69"/>
      <c r="S748" s="69"/>
    </row>
    <row r="749" ht="15.75" customHeight="1">
      <c r="F749" s="191"/>
      <c r="I749" s="69"/>
      <c r="O749" s="69"/>
      <c r="P749" s="69"/>
      <c r="S749" s="69"/>
    </row>
    <row r="750" ht="15.75" customHeight="1">
      <c r="F750" s="191"/>
      <c r="I750" s="69"/>
      <c r="O750" s="69"/>
      <c r="P750" s="69"/>
      <c r="S750" s="69"/>
    </row>
    <row r="751" ht="15.75" customHeight="1">
      <c r="F751" s="191"/>
      <c r="I751" s="69"/>
      <c r="O751" s="69"/>
      <c r="P751" s="69"/>
      <c r="S751" s="69"/>
    </row>
    <row r="752" ht="15.75" customHeight="1">
      <c r="F752" s="191"/>
      <c r="I752" s="69"/>
      <c r="O752" s="69"/>
      <c r="P752" s="69"/>
      <c r="S752" s="69"/>
    </row>
    <row r="753" ht="15.75" customHeight="1">
      <c r="F753" s="191"/>
      <c r="I753" s="69"/>
      <c r="O753" s="69"/>
      <c r="P753" s="69"/>
      <c r="S753" s="69"/>
    </row>
    <row r="754" ht="15.75" customHeight="1">
      <c r="F754" s="191"/>
      <c r="I754" s="69"/>
      <c r="O754" s="69"/>
      <c r="P754" s="69"/>
      <c r="S754" s="69"/>
    </row>
    <row r="755" ht="15.75" customHeight="1">
      <c r="F755" s="191"/>
      <c r="I755" s="69"/>
      <c r="O755" s="69"/>
      <c r="P755" s="69"/>
      <c r="S755" s="69"/>
    </row>
    <row r="756" ht="15.75" customHeight="1">
      <c r="F756" s="191"/>
      <c r="I756" s="69"/>
      <c r="O756" s="69"/>
      <c r="P756" s="69"/>
      <c r="S756" s="69"/>
    </row>
    <row r="757" ht="15.75" customHeight="1">
      <c r="F757" s="191"/>
      <c r="I757" s="69"/>
      <c r="O757" s="69"/>
      <c r="P757" s="69"/>
      <c r="S757" s="69"/>
    </row>
    <row r="758" ht="15.75" customHeight="1">
      <c r="F758" s="191"/>
      <c r="I758" s="69"/>
      <c r="O758" s="69"/>
      <c r="P758" s="69"/>
      <c r="S758" s="69"/>
    </row>
    <row r="759" ht="15.75" customHeight="1">
      <c r="F759" s="191"/>
      <c r="I759" s="69"/>
      <c r="O759" s="69"/>
      <c r="P759" s="69"/>
      <c r="S759" s="69"/>
    </row>
    <row r="760" ht="15.75" customHeight="1">
      <c r="F760" s="191"/>
      <c r="I760" s="69"/>
      <c r="O760" s="69"/>
      <c r="P760" s="69"/>
      <c r="S760" s="69"/>
    </row>
    <row r="761" ht="15.75" customHeight="1">
      <c r="F761" s="191"/>
      <c r="I761" s="69"/>
      <c r="O761" s="69"/>
      <c r="P761" s="69"/>
      <c r="S761" s="69"/>
    </row>
    <row r="762" ht="15.75" customHeight="1">
      <c r="F762" s="191"/>
      <c r="I762" s="69"/>
      <c r="O762" s="69"/>
      <c r="P762" s="69"/>
      <c r="S762" s="69"/>
    </row>
    <row r="763" ht="15.75" customHeight="1">
      <c r="F763" s="191"/>
      <c r="I763" s="69"/>
      <c r="O763" s="69"/>
      <c r="P763" s="69"/>
      <c r="S763" s="69"/>
    </row>
    <row r="764" ht="15.75" customHeight="1">
      <c r="F764" s="191"/>
      <c r="I764" s="69"/>
      <c r="O764" s="69"/>
      <c r="P764" s="69"/>
      <c r="S764" s="69"/>
    </row>
    <row r="765" ht="15.75" customHeight="1">
      <c r="F765" s="191"/>
      <c r="I765" s="69"/>
      <c r="O765" s="69"/>
      <c r="P765" s="69"/>
      <c r="S765" s="69"/>
    </row>
    <row r="766" ht="15.75" customHeight="1">
      <c r="F766" s="191"/>
      <c r="I766" s="69"/>
      <c r="O766" s="69"/>
      <c r="P766" s="69"/>
      <c r="S766" s="69"/>
    </row>
    <row r="767" ht="15.75" customHeight="1">
      <c r="F767" s="191"/>
      <c r="I767" s="69"/>
      <c r="O767" s="69"/>
      <c r="P767" s="69"/>
      <c r="S767" s="69"/>
    </row>
    <row r="768" ht="15.75" customHeight="1">
      <c r="F768" s="191"/>
      <c r="I768" s="69"/>
      <c r="O768" s="69"/>
      <c r="P768" s="69"/>
      <c r="S768" s="69"/>
    </row>
    <row r="769" ht="15.75" customHeight="1">
      <c r="F769" s="191"/>
      <c r="I769" s="69"/>
      <c r="O769" s="69"/>
      <c r="P769" s="69"/>
      <c r="S769" s="69"/>
    </row>
    <row r="770" ht="15.75" customHeight="1">
      <c r="F770" s="191"/>
      <c r="I770" s="69"/>
      <c r="O770" s="69"/>
      <c r="P770" s="69"/>
      <c r="S770" s="69"/>
    </row>
    <row r="771" ht="15.75" customHeight="1">
      <c r="F771" s="191"/>
      <c r="I771" s="69"/>
      <c r="O771" s="69"/>
      <c r="P771" s="69"/>
      <c r="S771" s="69"/>
    </row>
    <row r="772" ht="15.75" customHeight="1">
      <c r="F772" s="191"/>
      <c r="I772" s="69"/>
      <c r="O772" s="69"/>
      <c r="P772" s="69"/>
      <c r="S772" s="69"/>
    </row>
    <row r="773" ht="15.75" customHeight="1">
      <c r="F773" s="191"/>
      <c r="I773" s="69"/>
      <c r="O773" s="69"/>
      <c r="P773" s="69"/>
      <c r="S773" s="69"/>
    </row>
    <row r="774" ht="15.75" customHeight="1">
      <c r="F774" s="191"/>
      <c r="I774" s="69"/>
      <c r="O774" s="69"/>
      <c r="P774" s="69"/>
      <c r="S774" s="69"/>
    </row>
    <row r="775" ht="15.75" customHeight="1">
      <c r="F775" s="191"/>
      <c r="I775" s="69"/>
      <c r="O775" s="69"/>
      <c r="P775" s="69"/>
      <c r="S775" s="69"/>
    </row>
    <row r="776" ht="15.75" customHeight="1">
      <c r="F776" s="191"/>
      <c r="I776" s="69"/>
      <c r="O776" s="69"/>
      <c r="P776" s="69"/>
      <c r="S776" s="69"/>
    </row>
    <row r="777" ht="15.75" customHeight="1">
      <c r="F777" s="191"/>
      <c r="I777" s="69"/>
      <c r="O777" s="69"/>
      <c r="P777" s="69"/>
      <c r="S777" s="69"/>
    </row>
    <row r="778" ht="15.75" customHeight="1">
      <c r="F778" s="191"/>
      <c r="I778" s="69"/>
      <c r="O778" s="69"/>
      <c r="P778" s="69"/>
      <c r="S778" s="69"/>
    </row>
    <row r="779" ht="15.75" customHeight="1">
      <c r="F779" s="191"/>
      <c r="I779" s="69"/>
      <c r="O779" s="69"/>
      <c r="P779" s="69"/>
      <c r="S779" s="69"/>
    </row>
    <row r="780" ht="15.75" customHeight="1">
      <c r="F780" s="191"/>
      <c r="I780" s="69"/>
      <c r="O780" s="69"/>
      <c r="P780" s="69"/>
      <c r="S780" s="69"/>
    </row>
    <row r="781" ht="15.75" customHeight="1">
      <c r="F781" s="191"/>
      <c r="I781" s="69"/>
      <c r="O781" s="69"/>
      <c r="P781" s="69"/>
      <c r="S781" s="69"/>
    </row>
    <row r="782" ht="15.75" customHeight="1">
      <c r="F782" s="191"/>
      <c r="I782" s="69"/>
      <c r="O782" s="69"/>
      <c r="P782" s="69"/>
      <c r="S782" s="69"/>
    </row>
    <row r="783" ht="15.75" customHeight="1">
      <c r="F783" s="191"/>
      <c r="I783" s="69"/>
      <c r="O783" s="69"/>
      <c r="P783" s="69"/>
      <c r="S783" s="69"/>
    </row>
    <row r="784" ht="15.75" customHeight="1">
      <c r="F784" s="191"/>
      <c r="I784" s="69"/>
      <c r="O784" s="69"/>
      <c r="P784" s="69"/>
      <c r="S784" s="69"/>
    </row>
    <row r="785" ht="15.75" customHeight="1">
      <c r="F785" s="191"/>
      <c r="I785" s="69"/>
      <c r="O785" s="69"/>
      <c r="P785" s="69"/>
      <c r="S785" s="69"/>
    </row>
    <row r="786" ht="15.75" customHeight="1">
      <c r="F786" s="191"/>
      <c r="I786" s="69"/>
      <c r="O786" s="69"/>
      <c r="P786" s="69"/>
      <c r="S786" s="69"/>
    </row>
    <row r="787" ht="15.75" customHeight="1">
      <c r="F787" s="191"/>
      <c r="I787" s="69"/>
      <c r="O787" s="69"/>
      <c r="P787" s="69"/>
      <c r="S787" s="69"/>
    </row>
    <row r="788" ht="15.75" customHeight="1">
      <c r="F788" s="191"/>
      <c r="I788" s="69"/>
      <c r="O788" s="69"/>
      <c r="P788" s="69"/>
      <c r="S788" s="69"/>
    </row>
    <row r="789" ht="15.75" customHeight="1">
      <c r="F789" s="191"/>
      <c r="I789" s="69"/>
      <c r="O789" s="69"/>
      <c r="P789" s="69"/>
      <c r="S789" s="69"/>
    </row>
    <row r="790" ht="15.75" customHeight="1">
      <c r="F790" s="191"/>
      <c r="I790" s="69"/>
      <c r="O790" s="69"/>
      <c r="P790" s="69"/>
      <c r="S790" s="69"/>
    </row>
    <row r="791" ht="15.75" customHeight="1">
      <c r="F791" s="191"/>
      <c r="I791" s="69"/>
      <c r="O791" s="69"/>
      <c r="P791" s="69"/>
      <c r="S791" s="69"/>
    </row>
    <row r="792" ht="15.75" customHeight="1">
      <c r="F792" s="191"/>
      <c r="I792" s="69"/>
      <c r="O792" s="69"/>
      <c r="P792" s="69"/>
      <c r="S792" s="69"/>
    </row>
    <row r="793" ht="15.75" customHeight="1">
      <c r="F793" s="191"/>
      <c r="I793" s="69"/>
      <c r="O793" s="69"/>
      <c r="P793" s="69"/>
      <c r="S793" s="69"/>
    </row>
    <row r="794" ht="15.75" customHeight="1">
      <c r="F794" s="191"/>
      <c r="I794" s="69"/>
      <c r="O794" s="69"/>
      <c r="P794" s="69"/>
      <c r="S794" s="69"/>
    </row>
    <row r="795" ht="15.75" customHeight="1">
      <c r="F795" s="191"/>
      <c r="I795" s="69"/>
      <c r="O795" s="69"/>
      <c r="P795" s="69"/>
      <c r="S795" s="69"/>
    </row>
    <row r="796" ht="15.75" customHeight="1">
      <c r="F796" s="191"/>
      <c r="I796" s="69"/>
      <c r="O796" s="69"/>
      <c r="P796" s="69"/>
      <c r="S796" s="69"/>
    </row>
    <row r="797" ht="15.75" customHeight="1">
      <c r="F797" s="191"/>
      <c r="I797" s="69"/>
      <c r="O797" s="69"/>
      <c r="P797" s="69"/>
      <c r="S797" s="69"/>
    </row>
    <row r="798" ht="15.75" customHeight="1">
      <c r="F798" s="191"/>
      <c r="I798" s="69"/>
      <c r="O798" s="69"/>
      <c r="P798" s="69"/>
      <c r="S798" s="69"/>
    </row>
    <row r="799" ht="15.75" customHeight="1">
      <c r="F799" s="191"/>
      <c r="I799" s="69"/>
      <c r="O799" s="69"/>
      <c r="P799" s="69"/>
      <c r="S799" s="69"/>
    </row>
    <row r="800" ht="15.75" customHeight="1">
      <c r="F800" s="191"/>
      <c r="I800" s="69"/>
      <c r="O800" s="69"/>
      <c r="P800" s="69"/>
      <c r="S800" s="69"/>
    </row>
    <row r="801" ht="15.75" customHeight="1">
      <c r="F801" s="191"/>
      <c r="I801" s="69"/>
      <c r="O801" s="69"/>
      <c r="P801" s="69"/>
      <c r="S801" s="69"/>
    </row>
    <row r="802" ht="15.75" customHeight="1">
      <c r="F802" s="191"/>
      <c r="I802" s="69"/>
      <c r="O802" s="69"/>
      <c r="P802" s="69"/>
      <c r="S802" s="69"/>
    </row>
    <row r="803" ht="15.75" customHeight="1">
      <c r="F803" s="191"/>
      <c r="I803" s="69"/>
      <c r="O803" s="69"/>
      <c r="P803" s="69"/>
      <c r="S803" s="69"/>
    </row>
    <row r="804" ht="15.75" customHeight="1">
      <c r="F804" s="191"/>
      <c r="I804" s="69"/>
      <c r="O804" s="69"/>
      <c r="P804" s="69"/>
      <c r="S804" s="69"/>
    </row>
    <row r="805" ht="15.75" customHeight="1">
      <c r="F805" s="191"/>
      <c r="I805" s="69"/>
      <c r="O805" s="69"/>
      <c r="P805" s="69"/>
      <c r="S805" s="69"/>
    </row>
    <row r="806" ht="15.75" customHeight="1">
      <c r="F806" s="191"/>
      <c r="I806" s="69"/>
      <c r="O806" s="69"/>
      <c r="P806" s="69"/>
      <c r="S806" s="69"/>
    </row>
    <row r="807" ht="15.75" customHeight="1">
      <c r="F807" s="191"/>
      <c r="I807" s="69"/>
      <c r="O807" s="69"/>
      <c r="P807" s="69"/>
      <c r="S807" s="69"/>
    </row>
    <row r="808" ht="15.75" customHeight="1">
      <c r="F808" s="191"/>
      <c r="I808" s="69"/>
      <c r="O808" s="69"/>
      <c r="P808" s="69"/>
      <c r="S808" s="69"/>
    </row>
    <row r="809" ht="15.75" customHeight="1">
      <c r="F809" s="191"/>
      <c r="I809" s="69"/>
      <c r="O809" s="69"/>
      <c r="P809" s="69"/>
      <c r="S809" s="69"/>
    </row>
    <row r="810" ht="15.75" customHeight="1">
      <c r="F810" s="191"/>
      <c r="I810" s="69"/>
      <c r="O810" s="69"/>
      <c r="P810" s="69"/>
      <c r="S810" s="69"/>
    </row>
    <row r="811" ht="15.75" customHeight="1">
      <c r="F811" s="191"/>
      <c r="I811" s="69"/>
      <c r="O811" s="69"/>
      <c r="P811" s="69"/>
      <c r="S811" s="69"/>
    </row>
    <row r="812" ht="15.75" customHeight="1">
      <c r="F812" s="191"/>
      <c r="I812" s="69"/>
      <c r="O812" s="69"/>
      <c r="P812" s="69"/>
      <c r="S812" s="69"/>
    </row>
    <row r="813" ht="15.75" customHeight="1">
      <c r="F813" s="191"/>
      <c r="I813" s="69"/>
      <c r="O813" s="69"/>
      <c r="P813" s="69"/>
      <c r="S813" s="69"/>
    </row>
    <row r="814" ht="15.75" customHeight="1">
      <c r="F814" s="191"/>
      <c r="I814" s="69"/>
      <c r="O814" s="69"/>
      <c r="P814" s="69"/>
      <c r="S814" s="69"/>
    </row>
    <row r="815" ht="15.75" customHeight="1">
      <c r="F815" s="191"/>
      <c r="I815" s="69"/>
      <c r="O815" s="69"/>
      <c r="P815" s="69"/>
      <c r="S815" s="69"/>
    </row>
    <row r="816" ht="15.75" customHeight="1">
      <c r="F816" s="191"/>
      <c r="I816" s="69"/>
      <c r="O816" s="69"/>
      <c r="P816" s="69"/>
      <c r="S816" s="69"/>
    </row>
    <row r="817" ht="15.75" customHeight="1">
      <c r="F817" s="191"/>
      <c r="I817" s="69"/>
      <c r="O817" s="69"/>
      <c r="P817" s="69"/>
      <c r="S817" s="69"/>
    </row>
    <row r="818" ht="15.75" customHeight="1">
      <c r="F818" s="191"/>
      <c r="I818" s="69"/>
      <c r="O818" s="69"/>
      <c r="P818" s="69"/>
      <c r="S818" s="69"/>
    </row>
    <row r="819" ht="15.75" customHeight="1">
      <c r="F819" s="191"/>
      <c r="I819" s="69"/>
      <c r="O819" s="69"/>
      <c r="P819" s="69"/>
      <c r="S819" s="69"/>
    </row>
    <row r="820" ht="15.75" customHeight="1">
      <c r="F820" s="191"/>
      <c r="I820" s="69"/>
      <c r="O820" s="69"/>
      <c r="P820" s="69"/>
      <c r="S820" s="69"/>
    </row>
    <row r="821" ht="15.75" customHeight="1">
      <c r="F821" s="191"/>
      <c r="I821" s="69"/>
      <c r="O821" s="69"/>
      <c r="P821" s="69"/>
      <c r="S821" s="69"/>
    </row>
    <row r="822" ht="15.75" customHeight="1">
      <c r="F822" s="191"/>
      <c r="I822" s="69"/>
      <c r="O822" s="69"/>
      <c r="P822" s="69"/>
      <c r="S822" s="69"/>
    </row>
    <row r="823" ht="15.75" customHeight="1">
      <c r="F823" s="191"/>
      <c r="I823" s="69"/>
      <c r="O823" s="69"/>
      <c r="P823" s="69"/>
      <c r="S823" s="69"/>
    </row>
    <row r="824" ht="15.75" customHeight="1">
      <c r="F824" s="191"/>
      <c r="I824" s="69"/>
      <c r="O824" s="69"/>
      <c r="P824" s="69"/>
      <c r="S824" s="69"/>
    </row>
    <row r="825" ht="15.75" customHeight="1">
      <c r="F825" s="191"/>
      <c r="I825" s="69"/>
      <c r="O825" s="69"/>
      <c r="P825" s="69"/>
      <c r="S825" s="69"/>
    </row>
    <row r="826" ht="15.75" customHeight="1">
      <c r="F826" s="191"/>
      <c r="I826" s="69"/>
      <c r="O826" s="69"/>
      <c r="P826" s="69"/>
      <c r="S826" s="69"/>
    </row>
    <row r="827" ht="15.75" customHeight="1">
      <c r="F827" s="191"/>
      <c r="I827" s="69"/>
      <c r="O827" s="69"/>
      <c r="P827" s="69"/>
      <c r="S827" s="69"/>
    </row>
    <row r="828" ht="15.75" customHeight="1">
      <c r="F828" s="191"/>
      <c r="I828" s="69"/>
      <c r="O828" s="69"/>
      <c r="P828" s="69"/>
      <c r="S828" s="69"/>
    </row>
    <row r="829" ht="15.75" customHeight="1">
      <c r="F829" s="191"/>
      <c r="I829" s="69"/>
      <c r="O829" s="69"/>
      <c r="P829" s="69"/>
      <c r="S829" s="69"/>
    </row>
    <row r="830" ht="15.75" customHeight="1">
      <c r="F830" s="191"/>
      <c r="I830" s="69"/>
      <c r="O830" s="69"/>
      <c r="P830" s="69"/>
      <c r="S830" s="69"/>
    </row>
    <row r="831" ht="15.75" customHeight="1">
      <c r="F831" s="191"/>
      <c r="I831" s="69"/>
      <c r="O831" s="69"/>
      <c r="P831" s="69"/>
      <c r="S831" s="69"/>
    </row>
    <row r="832" ht="15.75" customHeight="1">
      <c r="F832" s="191"/>
      <c r="I832" s="69"/>
      <c r="O832" s="69"/>
      <c r="P832" s="69"/>
      <c r="S832" s="69"/>
    </row>
    <row r="833" ht="15.75" customHeight="1">
      <c r="F833" s="191"/>
      <c r="I833" s="69"/>
      <c r="O833" s="69"/>
      <c r="P833" s="69"/>
      <c r="S833" s="69"/>
    </row>
    <row r="834" ht="15.75" customHeight="1">
      <c r="F834" s="191"/>
      <c r="I834" s="69"/>
      <c r="O834" s="69"/>
      <c r="P834" s="69"/>
      <c r="S834" s="69"/>
    </row>
    <row r="835" ht="15.75" customHeight="1">
      <c r="F835" s="191"/>
      <c r="I835" s="69"/>
      <c r="O835" s="69"/>
      <c r="P835" s="69"/>
      <c r="S835" s="69"/>
    </row>
    <row r="836" ht="15.75" customHeight="1">
      <c r="F836" s="191"/>
      <c r="I836" s="69"/>
      <c r="O836" s="69"/>
      <c r="P836" s="69"/>
      <c r="S836" s="69"/>
    </row>
    <row r="837" ht="15.75" customHeight="1">
      <c r="F837" s="191"/>
      <c r="I837" s="69"/>
      <c r="O837" s="69"/>
      <c r="P837" s="69"/>
      <c r="S837" s="69"/>
    </row>
    <row r="838" ht="15.75" customHeight="1">
      <c r="F838" s="191"/>
      <c r="I838" s="69"/>
      <c r="O838" s="69"/>
      <c r="P838" s="69"/>
      <c r="S838" s="69"/>
    </row>
    <row r="839" ht="15.75" customHeight="1">
      <c r="F839" s="191"/>
      <c r="I839" s="69"/>
      <c r="O839" s="69"/>
      <c r="P839" s="69"/>
      <c r="S839" s="69"/>
    </row>
    <row r="840" ht="15.75" customHeight="1">
      <c r="F840" s="191"/>
      <c r="I840" s="69"/>
      <c r="O840" s="69"/>
      <c r="P840" s="69"/>
      <c r="S840" s="69"/>
    </row>
    <row r="841" ht="15.75" customHeight="1">
      <c r="F841" s="191"/>
      <c r="I841" s="69"/>
      <c r="O841" s="69"/>
      <c r="P841" s="69"/>
      <c r="S841" s="69"/>
    </row>
    <row r="842" ht="15.75" customHeight="1">
      <c r="F842" s="191"/>
      <c r="I842" s="69"/>
      <c r="O842" s="69"/>
      <c r="P842" s="69"/>
      <c r="S842" s="69"/>
    </row>
    <row r="843" ht="15.75" customHeight="1">
      <c r="F843" s="191"/>
      <c r="I843" s="69"/>
      <c r="O843" s="69"/>
      <c r="P843" s="69"/>
      <c r="S843" s="69"/>
    </row>
    <row r="844" ht="15.75" customHeight="1">
      <c r="F844" s="191"/>
      <c r="I844" s="69"/>
      <c r="O844" s="69"/>
      <c r="P844" s="69"/>
      <c r="S844" s="69"/>
    </row>
    <row r="845" ht="15.75" customHeight="1">
      <c r="F845" s="191"/>
      <c r="I845" s="69"/>
      <c r="O845" s="69"/>
      <c r="P845" s="69"/>
      <c r="S845" s="69"/>
    </row>
    <row r="846" ht="15.75" customHeight="1">
      <c r="F846" s="191"/>
      <c r="I846" s="69"/>
      <c r="O846" s="69"/>
      <c r="P846" s="69"/>
      <c r="S846" s="69"/>
    </row>
    <row r="847" ht="15.75" customHeight="1">
      <c r="F847" s="191"/>
      <c r="I847" s="69"/>
      <c r="O847" s="69"/>
      <c r="P847" s="69"/>
      <c r="S847" s="69"/>
    </row>
    <row r="848" ht="15.75" customHeight="1">
      <c r="F848" s="191"/>
      <c r="I848" s="69"/>
      <c r="O848" s="69"/>
      <c r="P848" s="69"/>
      <c r="S848" s="69"/>
    </row>
    <row r="849" ht="15.75" customHeight="1">
      <c r="F849" s="191"/>
      <c r="I849" s="69"/>
      <c r="O849" s="69"/>
      <c r="P849" s="69"/>
      <c r="S849" s="69"/>
    </row>
    <row r="850" ht="15.75" customHeight="1">
      <c r="F850" s="191"/>
      <c r="I850" s="69"/>
      <c r="O850" s="69"/>
      <c r="P850" s="69"/>
      <c r="S850" s="69"/>
    </row>
    <row r="851" ht="15.75" customHeight="1">
      <c r="F851" s="191"/>
      <c r="I851" s="69"/>
      <c r="O851" s="69"/>
      <c r="P851" s="69"/>
      <c r="S851" s="69"/>
    </row>
    <row r="852" ht="15.75" customHeight="1">
      <c r="F852" s="191"/>
      <c r="I852" s="69"/>
      <c r="O852" s="69"/>
      <c r="P852" s="69"/>
      <c r="S852" s="69"/>
    </row>
    <row r="853" ht="15.75" customHeight="1">
      <c r="F853" s="191"/>
      <c r="I853" s="69"/>
      <c r="O853" s="69"/>
      <c r="P853" s="69"/>
      <c r="S853" s="69"/>
    </row>
    <row r="854" ht="15.75" customHeight="1">
      <c r="F854" s="191"/>
      <c r="I854" s="69"/>
      <c r="O854" s="69"/>
      <c r="P854" s="69"/>
      <c r="S854" s="69"/>
    </row>
    <row r="855" ht="15.75" customHeight="1">
      <c r="F855" s="191"/>
      <c r="I855" s="69"/>
      <c r="O855" s="69"/>
      <c r="P855" s="69"/>
      <c r="S855" s="69"/>
    </row>
    <row r="856" ht="15.75" customHeight="1">
      <c r="F856" s="191"/>
      <c r="I856" s="69"/>
      <c r="O856" s="69"/>
      <c r="P856" s="69"/>
      <c r="S856" s="69"/>
    </row>
    <row r="857" ht="15.75" customHeight="1">
      <c r="F857" s="191"/>
      <c r="I857" s="69"/>
      <c r="O857" s="69"/>
      <c r="P857" s="69"/>
      <c r="S857" s="69"/>
    </row>
    <row r="858" ht="15.75" customHeight="1">
      <c r="F858" s="191"/>
      <c r="I858" s="69"/>
      <c r="O858" s="69"/>
      <c r="P858" s="69"/>
      <c r="S858" s="69"/>
    </row>
    <row r="859" ht="15.75" customHeight="1">
      <c r="F859" s="191"/>
      <c r="I859" s="69"/>
      <c r="O859" s="69"/>
      <c r="P859" s="69"/>
      <c r="S859" s="69"/>
    </row>
    <row r="860" ht="15.75" customHeight="1">
      <c r="F860" s="191"/>
      <c r="I860" s="69"/>
      <c r="O860" s="69"/>
      <c r="P860" s="69"/>
      <c r="S860" s="69"/>
    </row>
    <row r="861" ht="15.75" customHeight="1">
      <c r="F861" s="191"/>
      <c r="I861" s="69"/>
      <c r="O861" s="69"/>
      <c r="P861" s="69"/>
      <c r="S861" s="69"/>
    </row>
    <row r="862" ht="15.75" customHeight="1">
      <c r="F862" s="191"/>
      <c r="I862" s="69"/>
      <c r="O862" s="69"/>
      <c r="P862" s="69"/>
      <c r="S862" s="69"/>
    </row>
    <row r="863" ht="15.75" customHeight="1">
      <c r="F863" s="191"/>
      <c r="I863" s="69"/>
      <c r="O863" s="69"/>
      <c r="P863" s="69"/>
      <c r="S863" s="69"/>
    </row>
    <row r="864" ht="15.75" customHeight="1">
      <c r="F864" s="191"/>
      <c r="I864" s="69"/>
      <c r="O864" s="69"/>
      <c r="P864" s="69"/>
      <c r="S864" s="69"/>
    </row>
    <row r="865" ht="15.75" customHeight="1">
      <c r="F865" s="191"/>
      <c r="I865" s="69"/>
      <c r="O865" s="69"/>
      <c r="P865" s="69"/>
      <c r="S865" s="69"/>
    </row>
    <row r="866" ht="15.75" customHeight="1">
      <c r="F866" s="191"/>
      <c r="I866" s="69"/>
      <c r="O866" s="69"/>
      <c r="P866" s="69"/>
      <c r="S866" s="69"/>
    </row>
    <row r="867" ht="15.75" customHeight="1">
      <c r="F867" s="191"/>
      <c r="I867" s="69"/>
      <c r="O867" s="69"/>
      <c r="P867" s="69"/>
      <c r="S867" s="69"/>
    </row>
    <row r="868" ht="15.75" customHeight="1">
      <c r="F868" s="191"/>
      <c r="I868" s="69"/>
      <c r="O868" s="69"/>
      <c r="P868" s="69"/>
      <c r="S868" s="69"/>
    </row>
    <row r="869" ht="15.75" customHeight="1">
      <c r="F869" s="191"/>
      <c r="I869" s="69"/>
      <c r="O869" s="69"/>
      <c r="P869" s="69"/>
      <c r="S869" s="69"/>
    </row>
    <row r="870" ht="15.75" customHeight="1">
      <c r="F870" s="191"/>
      <c r="I870" s="69"/>
      <c r="O870" s="69"/>
      <c r="P870" s="69"/>
      <c r="S870" s="69"/>
    </row>
    <row r="871" ht="15.75" customHeight="1">
      <c r="F871" s="191"/>
      <c r="I871" s="69"/>
      <c r="O871" s="69"/>
      <c r="P871" s="69"/>
      <c r="S871" s="69"/>
    </row>
    <row r="872" ht="15.75" customHeight="1">
      <c r="F872" s="191"/>
      <c r="I872" s="69"/>
      <c r="O872" s="69"/>
      <c r="P872" s="69"/>
      <c r="S872" s="69"/>
    </row>
    <row r="873" ht="15.75" customHeight="1">
      <c r="F873" s="191"/>
      <c r="I873" s="69"/>
      <c r="O873" s="69"/>
      <c r="P873" s="69"/>
      <c r="S873" s="69"/>
    </row>
    <row r="874" ht="15.75" customHeight="1">
      <c r="F874" s="191"/>
      <c r="I874" s="69"/>
      <c r="O874" s="69"/>
      <c r="P874" s="69"/>
      <c r="S874" s="69"/>
    </row>
    <row r="875" ht="15.75" customHeight="1">
      <c r="F875" s="191"/>
      <c r="I875" s="69"/>
      <c r="O875" s="69"/>
      <c r="P875" s="69"/>
      <c r="S875" s="69"/>
    </row>
    <row r="876" ht="15.75" customHeight="1">
      <c r="F876" s="191"/>
      <c r="I876" s="69"/>
      <c r="O876" s="69"/>
      <c r="P876" s="69"/>
      <c r="S876" s="69"/>
    </row>
    <row r="877" ht="15.75" customHeight="1">
      <c r="F877" s="191"/>
      <c r="I877" s="69"/>
      <c r="O877" s="69"/>
      <c r="P877" s="69"/>
      <c r="S877" s="69"/>
    </row>
    <row r="878" ht="15.75" customHeight="1">
      <c r="F878" s="191"/>
      <c r="I878" s="69"/>
      <c r="O878" s="69"/>
      <c r="P878" s="69"/>
      <c r="S878" s="69"/>
    </row>
    <row r="879" ht="15.75" customHeight="1">
      <c r="F879" s="191"/>
      <c r="I879" s="69"/>
      <c r="O879" s="69"/>
      <c r="P879" s="69"/>
      <c r="S879" s="69"/>
    </row>
    <row r="880" ht="15.75" customHeight="1">
      <c r="F880" s="191"/>
      <c r="I880" s="69"/>
      <c r="O880" s="69"/>
      <c r="P880" s="69"/>
      <c r="S880" s="69"/>
    </row>
    <row r="881" ht="15.75" customHeight="1">
      <c r="F881" s="191"/>
      <c r="I881" s="69"/>
      <c r="O881" s="69"/>
      <c r="P881" s="69"/>
      <c r="S881" s="69"/>
    </row>
    <row r="882" ht="15.75" customHeight="1">
      <c r="F882" s="191"/>
      <c r="I882" s="69"/>
      <c r="O882" s="69"/>
      <c r="P882" s="69"/>
      <c r="S882" s="69"/>
    </row>
    <row r="883" ht="15.75" customHeight="1">
      <c r="F883" s="191"/>
      <c r="I883" s="69"/>
      <c r="O883" s="69"/>
      <c r="P883" s="69"/>
      <c r="S883" s="69"/>
    </row>
    <row r="884" ht="15.75" customHeight="1">
      <c r="F884" s="191"/>
      <c r="I884" s="69"/>
      <c r="O884" s="69"/>
      <c r="P884" s="69"/>
      <c r="S884" s="69"/>
    </row>
    <row r="885" ht="15.75" customHeight="1">
      <c r="F885" s="191"/>
      <c r="I885" s="69"/>
      <c r="O885" s="69"/>
      <c r="P885" s="69"/>
      <c r="S885" s="69"/>
    </row>
    <row r="886" ht="15.75" customHeight="1">
      <c r="F886" s="191"/>
      <c r="I886" s="69"/>
      <c r="O886" s="69"/>
      <c r="P886" s="69"/>
      <c r="S886" s="69"/>
    </row>
    <row r="887" ht="15.75" customHeight="1">
      <c r="F887" s="191"/>
      <c r="I887" s="69"/>
      <c r="O887" s="69"/>
      <c r="P887" s="69"/>
      <c r="S887" s="69"/>
    </row>
    <row r="888" ht="15.75" customHeight="1">
      <c r="F888" s="191"/>
      <c r="I888" s="69"/>
      <c r="O888" s="69"/>
      <c r="P888" s="69"/>
      <c r="S888" s="69"/>
    </row>
    <row r="889" ht="15.75" customHeight="1">
      <c r="F889" s="191"/>
      <c r="I889" s="69"/>
      <c r="O889" s="69"/>
      <c r="P889" s="69"/>
      <c r="S889" s="69"/>
    </row>
    <row r="890" ht="15.75" customHeight="1">
      <c r="F890" s="191"/>
      <c r="I890" s="69"/>
      <c r="O890" s="69"/>
      <c r="P890" s="69"/>
      <c r="S890" s="69"/>
    </row>
    <row r="891" ht="15.75" customHeight="1">
      <c r="F891" s="191"/>
      <c r="I891" s="69"/>
      <c r="O891" s="69"/>
      <c r="P891" s="69"/>
      <c r="S891" s="69"/>
    </row>
    <row r="892" ht="15.75" customHeight="1">
      <c r="F892" s="191"/>
      <c r="I892" s="69"/>
      <c r="O892" s="69"/>
      <c r="P892" s="69"/>
      <c r="S892" s="69"/>
    </row>
    <row r="893" ht="15.75" customHeight="1">
      <c r="F893" s="191"/>
      <c r="I893" s="69"/>
      <c r="O893" s="69"/>
      <c r="P893" s="69"/>
      <c r="S893" s="69"/>
    </row>
    <row r="894" ht="15.75" customHeight="1">
      <c r="F894" s="191"/>
      <c r="I894" s="69"/>
      <c r="O894" s="69"/>
      <c r="P894" s="69"/>
      <c r="S894" s="69"/>
    </row>
    <row r="895" ht="15.75" customHeight="1">
      <c r="F895" s="191"/>
      <c r="I895" s="69"/>
      <c r="O895" s="69"/>
      <c r="P895" s="69"/>
      <c r="S895" s="69"/>
    </row>
    <row r="896" ht="15.75" customHeight="1">
      <c r="F896" s="191"/>
      <c r="I896" s="69"/>
      <c r="O896" s="69"/>
      <c r="P896" s="69"/>
      <c r="S896" s="69"/>
    </row>
    <row r="897" ht="15.75" customHeight="1">
      <c r="F897" s="191"/>
      <c r="I897" s="69"/>
      <c r="O897" s="69"/>
      <c r="P897" s="69"/>
      <c r="S897" s="69"/>
    </row>
    <row r="898" ht="15.75" customHeight="1">
      <c r="F898" s="191"/>
      <c r="I898" s="69"/>
      <c r="O898" s="69"/>
      <c r="P898" s="69"/>
      <c r="S898" s="69"/>
    </row>
    <row r="899" ht="15.75" customHeight="1">
      <c r="F899" s="191"/>
      <c r="I899" s="69"/>
      <c r="O899" s="69"/>
      <c r="P899" s="69"/>
      <c r="S899" s="69"/>
    </row>
    <row r="900" ht="15.75" customHeight="1">
      <c r="F900" s="191"/>
      <c r="I900" s="69"/>
      <c r="O900" s="69"/>
      <c r="P900" s="69"/>
      <c r="S900" s="69"/>
    </row>
    <row r="901" ht="15.75" customHeight="1">
      <c r="F901" s="191"/>
      <c r="I901" s="69"/>
      <c r="O901" s="69"/>
      <c r="P901" s="69"/>
      <c r="S901" s="69"/>
    </row>
    <row r="902" ht="15.75" customHeight="1">
      <c r="F902" s="191"/>
      <c r="I902" s="69"/>
      <c r="O902" s="69"/>
      <c r="P902" s="69"/>
      <c r="S902" s="69"/>
    </row>
    <row r="903" ht="15.75" customHeight="1">
      <c r="F903" s="191"/>
      <c r="I903" s="69"/>
      <c r="O903" s="69"/>
      <c r="P903" s="69"/>
      <c r="S903" s="69"/>
    </row>
    <row r="904" ht="15.75" customHeight="1">
      <c r="F904" s="191"/>
      <c r="I904" s="69"/>
      <c r="O904" s="69"/>
      <c r="P904" s="69"/>
      <c r="S904" s="69"/>
    </row>
    <row r="905" ht="15.75" customHeight="1">
      <c r="F905" s="191"/>
      <c r="I905" s="69"/>
      <c r="O905" s="69"/>
      <c r="P905" s="69"/>
      <c r="S905" s="69"/>
    </row>
    <row r="906" ht="15.75" customHeight="1">
      <c r="F906" s="191"/>
      <c r="I906" s="69"/>
      <c r="O906" s="69"/>
      <c r="P906" s="69"/>
      <c r="S906" s="69"/>
    </row>
    <row r="907" ht="15.75" customHeight="1">
      <c r="F907" s="191"/>
      <c r="I907" s="69"/>
      <c r="O907" s="69"/>
      <c r="P907" s="69"/>
      <c r="S907" s="69"/>
    </row>
    <row r="908" ht="15.75" customHeight="1">
      <c r="F908" s="191"/>
      <c r="I908" s="69"/>
      <c r="O908" s="69"/>
      <c r="P908" s="69"/>
      <c r="S908" s="69"/>
    </row>
    <row r="909" ht="15.75" customHeight="1">
      <c r="F909" s="191"/>
      <c r="I909" s="69"/>
      <c r="O909" s="69"/>
      <c r="P909" s="69"/>
      <c r="S909" s="69"/>
    </row>
    <row r="910" ht="15.75" customHeight="1">
      <c r="F910" s="191"/>
      <c r="I910" s="69"/>
      <c r="O910" s="69"/>
      <c r="P910" s="69"/>
      <c r="S910" s="69"/>
    </row>
    <row r="911" ht="15.75" customHeight="1">
      <c r="F911" s="191"/>
      <c r="I911" s="69"/>
      <c r="O911" s="69"/>
      <c r="P911" s="69"/>
      <c r="S911" s="69"/>
    </row>
    <row r="912" ht="15.75" customHeight="1">
      <c r="F912" s="191"/>
      <c r="I912" s="69"/>
      <c r="O912" s="69"/>
      <c r="P912" s="69"/>
      <c r="S912" s="69"/>
    </row>
    <row r="913" ht="15.75" customHeight="1">
      <c r="F913" s="191"/>
      <c r="I913" s="69"/>
      <c r="O913" s="69"/>
      <c r="P913" s="69"/>
      <c r="S913" s="69"/>
    </row>
    <row r="914" ht="15.75" customHeight="1">
      <c r="F914" s="191"/>
      <c r="I914" s="69"/>
      <c r="O914" s="69"/>
      <c r="P914" s="69"/>
      <c r="S914" s="69"/>
    </row>
    <row r="915" ht="15.75" customHeight="1">
      <c r="F915" s="191"/>
      <c r="I915" s="69"/>
      <c r="O915" s="69"/>
      <c r="P915" s="69"/>
      <c r="S915" s="69"/>
    </row>
    <row r="916" ht="15.75" customHeight="1">
      <c r="F916" s="191"/>
      <c r="I916" s="69"/>
      <c r="O916" s="69"/>
      <c r="P916" s="69"/>
      <c r="S916" s="69"/>
    </row>
    <row r="917" ht="15.75" customHeight="1">
      <c r="F917" s="191"/>
      <c r="I917" s="69"/>
      <c r="O917" s="69"/>
      <c r="P917" s="69"/>
      <c r="S917" s="69"/>
    </row>
    <row r="918" ht="15.75" customHeight="1">
      <c r="F918" s="191"/>
      <c r="I918" s="69"/>
      <c r="O918" s="69"/>
      <c r="P918" s="69"/>
      <c r="S918" s="69"/>
    </row>
    <row r="919" ht="15.75" customHeight="1">
      <c r="F919" s="191"/>
      <c r="I919" s="69"/>
      <c r="O919" s="69"/>
      <c r="P919" s="69"/>
      <c r="S919" s="69"/>
    </row>
    <row r="920" ht="15.75" customHeight="1">
      <c r="F920" s="191"/>
      <c r="I920" s="69"/>
      <c r="O920" s="69"/>
      <c r="P920" s="69"/>
      <c r="S920" s="69"/>
    </row>
    <row r="921" ht="15.75" customHeight="1">
      <c r="F921" s="191"/>
      <c r="I921" s="69"/>
      <c r="O921" s="69"/>
      <c r="P921" s="69"/>
      <c r="S921" s="69"/>
    </row>
    <row r="922" ht="15.75" customHeight="1">
      <c r="F922" s="191"/>
      <c r="I922" s="69"/>
      <c r="O922" s="69"/>
      <c r="P922" s="69"/>
      <c r="S922" s="69"/>
    </row>
    <row r="923" ht="15.75" customHeight="1">
      <c r="F923" s="191"/>
      <c r="I923" s="69"/>
      <c r="O923" s="69"/>
      <c r="P923" s="69"/>
      <c r="S923" s="69"/>
    </row>
    <row r="924" ht="15.75" customHeight="1">
      <c r="F924" s="191"/>
      <c r="I924" s="69"/>
      <c r="O924" s="69"/>
      <c r="P924" s="69"/>
      <c r="S924" s="69"/>
    </row>
    <row r="925" ht="15.75" customHeight="1">
      <c r="F925" s="191"/>
      <c r="I925" s="69"/>
      <c r="O925" s="69"/>
      <c r="P925" s="69"/>
      <c r="S925" s="69"/>
    </row>
    <row r="926" ht="15.75" customHeight="1">
      <c r="F926" s="191"/>
      <c r="I926" s="69"/>
      <c r="O926" s="69"/>
      <c r="P926" s="69"/>
      <c r="S926" s="69"/>
    </row>
    <row r="927" ht="15.75" customHeight="1">
      <c r="F927" s="191"/>
      <c r="I927" s="69"/>
      <c r="O927" s="69"/>
      <c r="P927" s="69"/>
      <c r="S927" s="69"/>
    </row>
    <row r="928" ht="15.75" customHeight="1">
      <c r="F928" s="191"/>
      <c r="I928" s="69"/>
      <c r="O928" s="69"/>
      <c r="P928" s="69"/>
      <c r="S928" s="69"/>
    </row>
    <row r="929" ht="15.75" customHeight="1">
      <c r="F929" s="191"/>
      <c r="I929" s="69"/>
      <c r="O929" s="69"/>
      <c r="P929" s="69"/>
      <c r="S929" s="69"/>
    </row>
    <row r="930" ht="15.75" customHeight="1">
      <c r="F930" s="191"/>
      <c r="I930" s="69"/>
      <c r="O930" s="69"/>
      <c r="P930" s="69"/>
      <c r="S930" s="69"/>
    </row>
    <row r="931" ht="15.75" customHeight="1">
      <c r="F931" s="191"/>
      <c r="I931" s="69"/>
      <c r="O931" s="69"/>
      <c r="P931" s="69"/>
      <c r="S931" s="69"/>
    </row>
    <row r="932" ht="15.75" customHeight="1">
      <c r="F932" s="191"/>
      <c r="I932" s="69"/>
      <c r="O932" s="69"/>
      <c r="P932" s="69"/>
      <c r="S932" s="69"/>
    </row>
    <row r="933" ht="15.75" customHeight="1">
      <c r="F933" s="191"/>
      <c r="I933" s="69"/>
      <c r="O933" s="69"/>
      <c r="P933" s="69"/>
      <c r="S933" s="69"/>
    </row>
    <row r="934" ht="15.75" customHeight="1">
      <c r="F934" s="191"/>
      <c r="I934" s="69"/>
      <c r="O934" s="69"/>
      <c r="P934" s="69"/>
      <c r="S934" s="69"/>
    </row>
    <row r="935" ht="15.75" customHeight="1">
      <c r="F935" s="191"/>
      <c r="I935" s="69"/>
      <c r="O935" s="69"/>
      <c r="P935" s="69"/>
      <c r="S935" s="69"/>
    </row>
    <row r="936" ht="15.75" customHeight="1">
      <c r="F936" s="191"/>
      <c r="I936" s="69"/>
      <c r="O936" s="69"/>
      <c r="P936" s="69"/>
      <c r="S936" s="69"/>
    </row>
    <row r="937" ht="15.75" customHeight="1">
      <c r="F937" s="191"/>
      <c r="I937" s="69"/>
      <c r="O937" s="69"/>
      <c r="P937" s="69"/>
      <c r="S937" s="69"/>
    </row>
    <row r="938" ht="15.75" customHeight="1">
      <c r="F938" s="191"/>
      <c r="I938" s="69"/>
      <c r="O938" s="69"/>
      <c r="P938" s="69"/>
      <c r="S938" s="69"/>
    </row>
    <row r="939" ht="15.75" customHeight="1">
      <c r="F939" s="191"/>
      <c r="I939" s="69"/>
      <c r="O939" s="69"/>
      <c r="P939" s="69"/>
      <c r="S939" s="69"/>
    </row>
    <row r="940" ht="15.75" customHeight="1">
      <c r="F940" s="191"/>
      <c r="I940" s="69"/>
      <c r="O940" s="69"/>
      <c r="P940" s="69"/>
      <c r="S940" s="69"/>
    </row>
    <row r="941" ht="15.75" customHeight="1">
      <c r="F941" s="191"/>
      <c r="I941" s="69"/>
      <c r="O941" s="69"/>
      <c r="P941" s="69"/>
      <c r="S941" s="69"/>
    </row>
    <row r="942" ht="15.75" customHeight="1">
      <c r="F942" s="191"/>
      <c r="I942" s="69"/>
      <c r="O942" s="69"/>
      <c r="P942" s="69"/>
      <c r="S942" s="69"/>
    </row>
    <row r="943" ht="15.75" customHeight="1">
      <c r="F943" s="191"/>
      <c r="I943" s="69"/>
      <c r="O943" s="69"/>
      <c r="P943" s="69"/>
      <c r="S943" s="69"/>
    </row>
    <row r="944" ht="15.75" customHeight="1">
      <c r="F944" s="191"/>
      <c r="I944" s="69"/>
      <c r="O944" s="69"/>
      <c r="P944" s="69"/>
      <c r="S944" s="69"/>
    </row>
    <row r="945" ht="15.75" customHeight="1">
      <c r="F945" s="191"/>
      <c r="I945" s="69"/>
      <c r="O945" s="69"/>
      <c r="P945" s="69"/>
      <c r="S945" s="69"/>
    </row>
    <row r="946" ht="15.75" customHeight="1">
      <c r="F946" s="191"/>
      <c r="I946" s="69"/>
      <c r="O946" s="69"/>
      <c r="P946" s="69"/>
      <c r="S946" s="69"/>
    </row>
    <row r="947" ht="15.75" customHeight="1">
      <c r="F947" s="191"/>
      <c r="I947" s="69"/>
      <c r="O947" s="69"/>
      <c r="P947" s="69"/>
      <c r="S947" s="69"/>
    </row>
    <row r="948" ht="15.75" customHeight="1">
      <c r="F948" s="191"/>
      <c r="I948" s="69"/>
      <c r="O948" s="69"/>
      <c r="P948" s="69"/>
      <c r="S948" s="69"/>
    </row>
    <row r="949" ht="15.75" customHeight="1">
      <c r="F949" s="191"/>
      <c r="I949" s="69"/>
      <c r="O949" s="69"/>
      <c r="P949" s="69"/>
      <c r="S949" s="69"/>
    </row>
    <row r="950" ht="15.75" customHeight="1">
      <c r="F950" s="191"/>
      <c r="I950" s="69"/>
      <c r="O950" s="69"/>
      <c r="P950" s="69"/>
      <c r="S950" s="69"/>
    </row>
    <row r="951" ht="15.75" customHeight="1">
      <c r="F951" s="191"/>
      <c r="I951" s="69"/>
      <c r="O951" s="69"/>
      <c r="P951" s="69"/>
      <c r="S951" s="69"/>
    </row>
    <row r="952" ht="15.75" customHeight="1">
      <c r="F952" s="191"/>
      <c r="I952" s="69"/>
      <c r="O952" s="69"/>
      <c r="P952" s="69"/>
      <c r="S952" s="69"/>
    </row>
    <row r="953" ht="15.75" customHeight="1">
      <c r="F953" s="191"/>
      <c r="I953" s="69"/>
      <c r="O953" s="69"/>
      <c r="P953" s="69"/>
      <c r="S953" s="69"/>
    </row>
    <row r="954" ht="15.75" customHeight="1">
      <c r="F954" s="191"/>
      <c r="I954" s="69"/>
      <c r="O954" s="69"/>
      <c r="P954" s="69"/>
      <c r="S954" s="69"/>
    </row>
    <row r="955" ht="15.75" customHeight="1">
      <c r="F955" s="191"/>
      <c r="I955" s="69"/>
      <c r="O955" s="69"/>
      <c r="P955" s="69"/>
      <c r="S955" s="69"/>
    </row>
    <row r="956" ht="15.75" customHeight="1">
      <c r="F956" s="191"/>
      <c r="I956" s="69"/>
      <c r="O956" s="69"/>
      <c r="P956" s="69"/>
      <c r="S956" s="69"/>
    </row>
    <row r="957" ht="15.75" customHeight="1">
      <c r="F957" s="191"/>
      <c r="I957" s="69"/>
      <c r="O957" s="69"/>
      <c r="P957" s="69"/>
      <c r="S957" s="69"/>
    </row>
    <row r="958" ht="15.75" customHeight="1">
      <c r="F958" s="191"/>
      <c r="I958" s="69"/>
      <c r="O958" s="69"/>
      <c r="P958" s="69"/>
      <c r="S958" s="69"/>
    </row>
    <row r="959" ht="15.75" customHeight="1">
      <c r="F959" s="191"/>
      <c r="I959" s="69"/>
      <c r="O959" s="69"/>
      <c r="P959" s="69"/>
      <c r="S959" s="69"/>
    </row>
    <row r="960" ht="15.75" customHeight="1">
      <c r="F960" s="191"/>
      <c r="I960" s="69"/>
      <c r="O960" s="69"/>
      <c r="P960" s="69"/>
      <c r="S960" s="69"/>
    </row>
    <row r="961" ht="15.75" customHeight="1">
      <c r="F961" s="191"/>
      <c r="I961" s="69"/>
      <c r="O961" s="69"/>
      <c r="P961" s="69"/>
      <c r="S961" s="69"/>
    </row>
    <row r="962" ht="15.75" customHeight="1">
      <c r="F962" s="191"/>
      <c r="I962" s="69"/>
      <c r="O962" s="69"/>
      <c r="P962" s="69"/>
      <c r="S962" s="69"/>
    </row>
    <row r="963" ht="15.75" customHeight="1">
      <c r="F963" s="191"/>
      <c r="I963" s="69"/>
      <c r="O963" s="69"/>
      <c r="P963" s="69"/>
      <c r="S963" s="69"/>
    </row>
    <row r="964" ht="15.75" customHeight="1">
      <c r="F964" s="191"/>
      <c r="I964" s="69"/>
      <c r="O964" s="69"/>
      <c r="P964" s="69"/>
      <c r="S964" s="69"/>
    </row>
    <row r="965" ht="15.75" customHeight="1">
      <c r="F965" s="191"/>
      <c r="I965" s="69"/>
      <c r="O965" s="69"/>
      <c r="P965" s="69"/>
      <c r="S965" s="69"/>
    </row>
    <row r="966" ht="15.75" customHeight="1">
      <c r="F966" s="191"/>
      <c r="I966" s="69"/>
      <c r="O966" s="69"/>
      <c r="P966" s="69"/>
      <c r="S966" s="69"/>
    </row>
    <row r="967" ht="15.75" customHeight="1">
      <c r="F967" s="191"/>
      <c r="I967" s="69"/>
      <c r="O967" s="69"/>
      <c r="P967" s="69"/>
      <c r="S967" s="69"/>
    </row>
    <row r="968" ht="15.75" customHeight="1">
      <c r="F968" s="191"/>
      <c r="I968" s="69"/>
      <c r="O968" s="69"/>
      <c r="P968" s="69"/>
      <c r="S968" s="69"/>
    </row>
    <row r="969" ht="15.75" customHeight="1">
      <c r="F969" s="191"/>
      <c r="I969" s="69"/>
      <c r="O969" s="69"/>
      <c r="P969" s="69"/>
      <c r="S969" s="69"/>
    </row>
    <row r="970" ht="15.75" customHeight="1">
      <c r="F970" s="191"/>
      <c r="I970" s="69"/>
      <c r="O970" s="69"/>
      <c r="P970" s="69"/>
      <c r="S970" s="69"/>
    </row>
    <row r="971" ht="15.75" customHeight="1">
      <c r="F971" s="191"/>
      <c r="I971" s="69"/>
      <c r="O971" s="69"/>
      <c r="P971" s="69"/>
      <c r="S971" s="69"/>
    </row>
    <row r="972" ht="15.75" customHeight="1">
      <c r="F972" s="191"/>
      <c r="I972" s="69"/>
      <c r="O972" s="69"/>
      <c r="P972" s="69"/>
      <c r="S972" s="69"/>
    </row>
    <row r="973" ht="15.75" customHeight="1">
      <c r="F973" s="191"/>
      <c r="I973" s="69"/>
      <c r="O973" s="69"/>
      <c r="P973" s="69"/>
      <c r="S973" s="69"/>
    </row>
    <row r="974" ht="15.75" customHeight="1">
      <c r="F974" s="191"/>
      <c r="I974" s="69"/>
      <c r="O974" s="69"/>
      <c r="P974" s="69"/>
      <c r="S974" s="69"/>
    </row>
    <row r="975" ht="15.75" customHeight="1">
      <c r="F975" s="191"/>
      <c r="I975" s="69"/>
      <c r="O975" s="69"/>
      <c r="P975" s="69"/>
      <c r="S975" s="69"/>
    </row>
    <row r="976" ht="15.75" customHeight="1">
      <c r="F976" s="191"/>
      <c r="I976" s="69"/>
      <c r="O976" s="69"/>
      <c r="P976" s="69"/>
      <c r="S976" s="69"/>
    </row>
    <row r="977" ht="15.75" customHeight="1">
      <c r="F977" s="191"/>
      <c r="I977" s="69"/>
      <c r="O977" s="69"/>
      <c r="P977" s="69"/>
      <c r="S977" s="69"/>
    </row>
    <row r="978" ht="15.75" customHeight="1">
      <c r="F978" s="191"/>
      <c r="I978" s="69"/>
      <c r="O978" s="69"/>
      <c r="P978" s="69"/>
      <c r="S978" s="69"/>
    </row>
    <row r="979" ht="15.75" customHeight="1">
      <c r="F979" s="191"/>
      <c r="I979" s="69"/>
      <c r="O979" s="69"/>
      <c r="P979" s="69"/>
      <c r="S979" s="69"/>
    </row>
    <row r="980" ht="15.75" customHeight="1">
      <c r="F980" s="191"/>
      <c r="I980" s="69"/>
      <c r="O980" s="69"/>
      <c r="P980" s="69"/>
      <c r="S980" s="69"/>
    </row>
    <row r="981" ht="15.75" customHeight="1">
      <c r="F981" s="191"/>
      <c r="I981" s="69"/>
      <c r="O981" s="69"/>
      <c r="P981" s="69"/>
      <c r="S981" s="69"/>
    </row>
    <row r="982" ht="15.75" customHeight="1">
      <c r="F982" s="191"/>
      <c r="I982" s="69"/>
      <c r="O982" s="69"/>
      <c r="P982" s="69"/>
      <c r="S982" s="69"/>
    </row>
    <row r="983" ht="15.75" customHeight="1">
      <c r="F983" s="191"/>
      <c r="I983" s="69"/>
      <c r="O983" s="69"/>
      <c r="P983" s="69"/>
      <c r="S983" s="69"/>
    </row>
    <row r="984" ht="15.75" customHeight="1">
      <c r="F984" s="191"/>
      <c r="I984" s="69"/>
      <c r="O984" s="69"/>
      <c r="P984" s="69"/>
      <c r="S984" s="69"/>
    </row>
    <row r="985" ht="15.75" customHeight="1">
      <c r="F985" s="191"/>
      <c r="I985" s="69"/>
      <c r="O985" s="69"/>
      <c r="P985" s="69"/>
      <c r="S985" s="69"/>
    </row>
    <row r="986" ht="15.75" customHeight="1">
      <c r="F986" s="191"/>
      <c r="I986" s="69"/>
      <c r="O986" s="69"/>
      <c r="P986" s="69"/>
      <c r="S986" s="69"/>
    </row>
    <row r="987" ht="15.75" customHeight="1">
      <c r="F987" s="191"/>
      <c r="I987" s="69"/>
      <c r="O987" s="69"/>
      <c r="P987" s="69"/>
      <c r="S987" s="69"/>
    </row>
    <row r="988" ht="15.75" customHeight="1">
      <c r="F988" s="191"/>
      <c r="I988" s="69"/>
      <c r="O988" s="69"/>
      <c r="P988" s="69"/>
      <c r="S988" s="69"/>
    </row>
    <row r="989" ht="15.75" customHeight="1">
      <c r="F989" s="191"/>
      <c r="I989" s="69"/>
      <c r="O989" s="69"/>
      <c r="P989" s="69"/>
      <c r="S989" s="69"/>
    </row>
    <row r="990" ht="15.75" customHeight="1">
      <c r="F990" s="191"/>
      <c r="I990" s="69"/>
      <c r="O990" s="69"/>
      <c r="P990" s="69"/>
      <c r="S990" s="69"/>
    </row>
    <row r="991" ht="15.75" customHeight="1">
      <c r="F991" s="191"/>
      <c r="I991" s="69"/>
      <c r="O991" s="69"/>
      <c r="P991" s="69"/>
      <c r="S991" s="69"/>
    </row>
    <row r="992" ht="15.75" customHeight="1">
      <c r="F992" s="191"/>
      <c r="I992" s="69"/>
      <c r="O992" s="69"/>
      <c r="P992" s="69"/>
      <c r="S992" s="69"/>
    </row>
    <row r="993" ht="15.75" customHeight="1">
      <c r="F993" s="191"/>
      <c r="I993" s="69"/>
      <c r="O993" s="69"/>
      <c r="P993" s="69"/>
      <c r="S993" s="69"/>
    </row>
    <row r="994" ht="15.75" customHeight="1">
      <c r="F994" s="191"/>
      <c r="I994" s="69"/>
      <c r="O994" s="69"/>
      <c r="P994" s="69"/>
      <c r="S994" s="69"/>
    </row>
    <row r="995" ht="15.75" customHeight="1">
      <c r="F995" s="191"/>
      <c r="I995" s="69"/>
      <c r="O995" s="69"/>
      <c r="P995" s="69"/>
      <c r="S995" s="69"/>
    </row>
    <row r="996" ht="15.75" customHeight="1">
      <c r="F996" s="191"/>
      <c r="I996" s="69"/>
      <c r="O996" s="69"/>
      <c r="P996" s="69"/>
      <c r="S996" s="69"/>
    </row>
    <row r="997" ht="15.75" customHeight="1">
      <c r="F997" s="191"/>
      <c r="I997" s="69"/>
      <c r="O997" s="69"/>
      <c r="P997" s="69"/>
      <c r="S997" s="69"/>
    </row>
    <row r="998" ht="15.75" customHeight="1">
      <c r="F998" s="191"/>
      <c r="I998" s="69"/>
      <c r="O998" s="69"/>
      <c r="P998" s="69"/>
      <c r="S998" s="69"/>
    </row>
    <row r="999" ht="15.75" customHeight="1">
      <c r="F999" s="191"/>
      <c r="I999" s="69"/>
      <c r="O999" s="69"/>
      <c r="P999" s="69"/>
      <c r="S999" s="69"/>
    </row>
    <row r="1000" ht="15.75" customHeight="1">
      <c r="F1000" s="191"/>
      <c r="I1000" s="69"/>
      <c r="O1000" s="69"/>
      <c r="P1000" s="69"/>
      <c r="S1000" s="69"/>
    </row>
  </sheetData>
  <dataValidations>
    <dataValidation type="list" allowBlank="1" showErrorMessage="1" sqref="Q2:Q1000">
      <formula1>'DO NOT EDIT'!$N$6:$N$15</formula1>
    </dataValidation>
    <dataValidation type="list" allowBlank="1" showErrorMessage="1" sqref="G2:G1000">
      <formula1>'DO NOT EDIT'!$L$6:$L$7</formula1>
    </dataValidation>
    <dataValidation type="list" allowBlank="1" sqref="H1:H1000">
      <formula1>'DO NOT EDIT'!$M$6:$M$7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3" max="3" width="15.44"/>
    <col customWidth="1" min="4" max="4" width="29.22"/>
  </cols>
  <sheetData>
    <row r="1">
      <c r="A1" s="50" t="s">
        <v>3</v>
      </c>
      <c r="B1" s="50" t="s">
        <v>1</v>
      </c>
      <c r="C1" s="50" t="s">
        <v>1921</v>
      </c>
      <c r="D1" s="50" t="s">
        <v>1922</v>
      </c>
    </row>
    <row r="2">
      <c r="A2" t="s">
        <v>271</v>
      </c>
      <c r="B2" t="s">
        <v>270</v>
      </c>
      <c r="C2" s="101" t="s">
        <v>118</v>
      </c>
      <c r="D2" s="101" t="s">
        <v>277</v>
      </c>
    </row>
    <row r="3">
      <c r="A3" t="s">
        <v>206</v>
      </c>
      <c r="B3" t="s">
        <v>205</v>
      </c>
      <c r="C3" t="s">
        <v>54</v>
      </c>
      <c r="D3" t="s">
        <v>212</v>
      </c>
    </row>
    <row r="4">
      <c r="A4" t="s">
        <v>1442</v>
      </c>
      <c r="B4" t="s">
        <v>1441</v>
      </c>
      <c r="C4" t="s">
        <v>145</v>
      </c>
      <c r="D4" t="s">
        <v>1446</v>
      </c>
    </row>
    <row r="5">
      <c r="A5" t="s">
        <v>142</v>
      </c>
      <c r="B5" t="s">
        <v>140</v>
      </c>
      <c r="C5" t="s">
        <v>145</v>
      </c>
      <c r="D5" t="s">
        <v>153</v>
      </c>
    </row>
    <row r="6">
      <c r="A6" t="s">
        <v>281</v>
      </c>
      <c r="B6" t="s">
        <v>280</v>
      </c>
      <c r="C6" s="101" t="s">
        <v>118</v>
      </c>
      <c r="D6" s="101" t="s">
        <v>284</v>
      </c>
    </row>
    <row r="7">
      <c r="A7" t="s">
        <v>93</v>
      </c>
      <c r="B7" t="s">
        <v>91</v>
      </c>
      <c r="C7" s="54" t="s">
        <v>96</v>
      </c>
      <c r="D7" t="s">
        <v>113</v>
      </c>
    </row>
    <row r="8">
      <c r="A8" t="s">
        <v>235</v>
      </c>
      <c r="B8" t="s">
        <v>234</v>
      </c>
      <c r="C8" s="117" t="s">
        <v>236</v>
      </c>
      <c r="D8" s="192" t="s">
        <v>1923</v>
      </c>
    </row>
    <row r="9">
      <c r="A9" t="s">
        <v>166</v>
      </c>
      <c r="B9" t="s">
        <v>165</v>
      </c>
      <c r="C9" s="117" t="s">
        <v>96</v>
      </c>
      <c r="D9" t="s">
        <v>172</v>
      </c>
    </row>
    <row r="10">
      <c r="A10" t="s">
        <v>226</v>
      </c>
      <c r="B10" t="s">
        <v>225</v>
      </c>
      <c r="C10" t="s">
        <v>96</v>
      </c>
      <c r="D10" s="117" t="s">
        <v>232</v>
      </c>
    </row>
    <row r="11">
      <c r="A11" t="s">
        <v>158</v>
      </c>
      <c r="B11" t="s">
        <v>157</v>
      </c>
      <c r="C11" t="s">
        <v>118</v>
      </c>
      <c r="D11" t="s">
        <v>161</v>
      </c>
    </row>
    <row r="12">
      <c r="A12" t="s">
        <v>409</v>
      </c>
      <c r="B12" t="s">
        <v>408</v>
      </c>
      <c r="C12" t="s">
        <v>118</v>
      </c>
      <c r="D12" s="117" t="s">
        <v>413</v>
      </c>
    </row>
    <row r="35">
      <c r="C35" s="50"/>
    </row>
    <row r="36">
      <c r="C36" s="50"/>
    </row>
    <row r="37">
      <c r="C37" s="50"/>
    </row>
    <row r="38">
      <c r="C38" s="50"/>
    </row>
    <row r="40">
      <c r="C40" s="50"/>
    </row>
  </sheetData>
  <conditionalFormatting sqref="A1:A2">
    <cfRule type="notContainsBlanks" dxfId="1" priority="1">
      <formula>LEN(TRIM(A1))&gt;0</formula>
    </cfRule>
  </conditionalFormatting>
  <hyperlinks>
    <hyperlink r:id="rId1" ref="D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3" max="3" width="15.44"/>
  </cols>
  <sheetData>
    <row r="1">
      <c r="C1" s="101" t="s">
        <v>135</v>
      </c>
      <c r="D1" t="s">
        <v>327</v>
      </c>
      <c r="E1" t="s">
        <v>100</v>
      </c>
      <c r="F1" t="s">
        <v>308</v>
      </c>
    </row>
    <row r="2">
      <c r="A2" t="s">
        <v>952</v>
      </c>
      <c r="B2" t="s">
        <v>953</v>
      </c>
      <c r="D2">
        <v>1.0</v>
      </c>
    </row>
    <row r="3">
      <c r="A3" t="s">
        <v>638</v>
      </c>
      <c r="B3" t="s">
        <v>1142</v>
      </c>
      <c r="D3">
        <v>1.0</v>
      </c>
    </row>
    <row r="4">
      <c r="A4" t="s">
        <v>382</v>
      </c>
      <c r="B4" t="s">
        <v>383</v>
      </c>
      <c r="D4">
        <v>1.0</v>
      </c>
    </row>
    <row r="5">
      <c r="A5" t="s">
        <v>1587</v>
      </c>
      <c r="B5" t="s">
        <v>1588</v>
      </c>
      <c r="F5">
        <v>1.0</v>
      </c>
    </row>
    <row r="6">
      <c r="A6" t="s">
        <v>805</v>
      </c>
      <c r="B6" t="s">
        <v>806</v>
      </c>
      <c r="D6">
        <v>1.0</v>
      </c>
    </row>
    <row r="7">
      <c r="A7" t="s">
        <v>1501</v>
      </c>
      <c r="B7" t="s">
        <v>1502</v>
      </c>
      <c r="D7">
        <v>1.0</v>
      </c>
    </row>
    <row r="8">
      <c r="A8" t="s">
        <v>854</v>
      </c>
      <c r="B8" t="s">
        <v>851</v>
      </c>
      <c r="F8">
        <v>1.0</v>
      </c>
    </row>
    <row r="9">
      <c r="A9" t="s">
        <v>1510</v>
      </c>
      <c r="B9" t="s">
        <v>1511</v>
      </c>
      <c r="D9">
        <v>1.0</v>
      </c>
    </row>
    <row r="10">
      <c r="A10" t="s">
        <v>878</v>
      </c>
      <c r="B10" t="s">
        <v>879</v>
      </c>
      <c r="D10">
        <v>1.0</v>
      </c>
    </row>
    <row r="11">
      <c r="A11" t="s">
        <v>1125</v>
      </c>
      <c r="B11" t="s">
        <v>235</v>
      </c>
      <c r="D11">
        <v>1.0</v>
      </c>
    </row>
    <row r="12">
      <c r="A12" t="s">
        <v>811</v>
      </c>
      <c r="B12" t="s">
        <v>806</v>
      </c>
      <c r="D12">
        <v>1.0</v>
      </c>
    </row>
    <row r="13">
      <c r="A13" t="s">
        <v>353</v>
      </c>
      <c r="B13" t="s">
        <v>125</v>
      </c>
      <c r="E13">
        <v>1.0</v>
      </c>
    </row>
    <row r="14">
      <c r="A14" t="s">
        <v>723</v>
      </c>
      <c r="B14" t="s">
        <v>955</v>
      </c>
      <c r="D14">
        <v>1.0</v>
      </c>
    </row>
    <row r="15">
      <c r="A15" t="s">
        <v>1593</v>
      </c>
      <c r="B15" t="s">
        <v>1594</v>
      </c>
      <c r="F15">
        <v>1.0</v>
      </c>
    </row>
    <row r="16">
      <c r="A16" t="s">
        <v>715</v>
      </c>
      <c r="B16" t="s">
        <v>1598</v>
      </c>
      <c r="D16">
        <v>1.0</v>
      </c>
    </row>
    <row r="17">
      <c r="A17" t="s">
        <v>1512</v>
      </c>
      <c r="B17" t="s">
        <v>1513</v>
      </c>
      <c r="D17">
        <v>1.0</v>
      </c>
    </row>
    <row r="18">
      <c r="A18" t="s">
        <v>1147</v>
      </c>
      <c r="B18" t="s">
        <v>1142</v>
      </c>
      <c r="D18">
        <v>1.0</v>
      </c>
    </row>
    <row r="19">
      <c r="A19" t="s">
        <v>374</v>
      </c>
      <c r="B19" t="s">
        <v>375</v>
      </c>
      <c r="C19">
        <v>1.0</v>
      </c>
    </row>
    <row r="20">
      <c r="A20" t="s">
        <v>1160</v>
      </c>
      <c r="B20" t="s">
        <v>1161</v>
      </c>
      <c r="D20">
        <v>1.0</v>
      </c>
    </row>
    <row r="21">
      <c r="A21" t="s">
        <v>651</v>
      </c>
      <c r="B21" t="s">
        <v>1598</v>
      </c>
      <c r="D21">
        <v>1.0</v>
      </c>
    </row>
    <row r="22">
      <c r="A22" t="s">
        <v>358</v>
      </c>
      <c r="B22" t="s">
        <v>359</v>
      </c>
      <c r="E22">
        <v>1.0</v>
      </c>
    </row>
    <row r="23">
      <c r="A23" t="s">
        <v>692</v>
      </c>
      <c r="B23" t="s">
        <v>1520</v>
      </c>
      <c r="D23">
        <v>1.0</v>
      </c>
    </row>
    <row r="24">
      <c r="A24" t="s">
        <v>816</v>
      </c>
      <c r="B24" t="s">
        <v>817</v>
      </c>
      <c r="F24">
        <v>1.0</v>
      </c>
    </row>
    <row r="25">
      <c r="A25" t="s">
        <v>1105</v>
      </c>
      <c r="B25" t="s">
        <v>1106</v>
      </c>
      <c r="D25">
        <v>1.0</v>
      </c>
    </row>
    <row r="26">
      <c r="A26" t="s">
        <v>791</v>
      </c>
      <c r="B26" t="s">
        <v>792</v>
      </c>
      <c r="F26">
        <v>1.0</v>
      </c>
    </row>
    <row r="27">
      <c r="A27" t="s">
        <v>1529</v>
      </c>
      <c r="B27" t="s">
        <v>1530</v>
      </c>
      <c r="F27">
        <v>1.0</v>
      </c>
    </row>
    <row r="28">
      <c r="A28" t="s">
        <v>785</v>
      </c>
      <c r="B28" t="s">
        <v>786</v>
      </c>
      <c r="D28">
        <v>1.0</v>
      </c>
    </row>
    <row r="29">
      <c r="A29" t="s">
        <v>1531</v>
      </c>
      <c r="B29" t="s">
        <v>1532</v>
      </c>
      <c r="D29">
        <v>1.0</v>
      </c>
    </row>
    <row r="30">
      <c r="A30" t="s">
        <v>836</v>
      </c>
      <c r="B30" t="s">
        <v>837</v>
      </c>
      <c r="F30">
        <v>1.0</v>
      </c>
    </row>
    <row r="31">
      <c r="A31" t="s">
        <v>930</v>
      </c>
      <c r="B31" t="s">
        <v>931</v>
      </c>
      <c r="D31">
        <v>1.0</v>
      </c>
    </row>
    <row r="32">
      <c r="A32" t="s">
        <v>1838</v>
      </c>
      <c r="B32" t="s">
        <v>1839</v>
      </c>
      <c r="C32">
        <v>1.0</v>
      </c>
    </row>
    <row r="33">
      <c r="A33" t="s">
        <v>1155</v>
      </c>
      <c r="B33" t="s">
        <v>1156</v>
      </c>
      <c r="D33">
        <v>1.0</v>
      </c>
    </row>
    <row r="34">
      <c r="A34" t="s">
        <v>1602</v>
      </c>
      <c r="B34" t="s">
        <v>1603</v>
      </c>
      <c r="D34">
        <v>1.0</v>
      </c>
    </row>
    <row r="35">
      <c r="A35" t="s">
        <v>366</v>
      </c>
      <c r="B35" t="s">
        <v>142</v>
      </c>
      <c r="C35">
        <v>1.0</v>
      </c>
    </row>
    <row r="36">
      <c r="A36" t="s">
        <v>1843</v>
      </c>
      <c r="B36" t="s">
        <v>1844</v>
      </c>
      <c r="C36">
        <v>1.0</v>
      </c>
    </row>
    <row r="37">
      <c r="A37" t="s">
        <v>656</v>
      </c>
      <c r="B37" t="s">
        <v>925</v>
      </c>
      <c r="D37">
        <v>1.0</v>
      </c>
    </row>
    <row r="38">
      <c r="A38" t="s">
        <v>1848</v>
      </c>
      <c r="B38" t="s">
        <v>1849</v>
      </c>
      <c r="C38">
        <v>1.0</v>
      </c>
    </row>
    <row r="39">
      <c r="A39" t="s">
        <v>124</v>
      </c>
      <c r="B39" t="s">
        <v>125</v>
      </c>
      <c r="E39">
        <v>1.0</v>
      </c>
    </row>
    <row r="40">
      <c r="A40" t="s">
        <v>1533</v>
      </c>
      <c r="B40" t="s">
        <v>1534</v>
      </c>
      <c r="D40">
        <v>1.0</v>
      </c>
    </row>
    <row r="41">
      <c r="A41" t="s">
        <v>884</v>
      </c>
      <c r="B41" t="s">
        <v>885</v>
      </c>
      <c r="D41">
        <v>1.0</v>
      </c>
    </row>
    <row r="42">
      <c r="A42" t="s">
        <v>1535</v>
      </c>
      <c r="B42" t="s">
        <v>1502</v>
      </c>
      <c r="D42">
        <v>1.0</v>
      </c>
    </row>
    <row r="43">
      <c r="A43" t="s">
        <v>379</v>
      </c>
      <c r="B43" t="s">
        <v>1536</v>
      </c>
      <c r="D43">
        <v>1.0</v>
      </c>
    </row>
    <row r="44">
      <c r="B44" t="s">
        <v>380</v>
      </c>
      <c r="C44">
        <v>1.0</v>
      </c>
    </row>
    <row r="45">
      <c r="A45" t="s">
        <v>1537</v>
      </c>
      <c r="B45" t="s">
        <v>806</v>
      </c>
      <c r="D45">
        <v>1.0</v>
      </c>
    </row>
    <row r="46">
      <c r="A46" t="s">
        <v>1538</v>
      </c>
      <c r="B46" t="s">
        <v>1513</v>
      </c>
      <c r="F46">
        <v>1.0</v>
      </c>
    </row>
    <row r="47">
      <c r="A47" t="s">
        <v>1924</v>
      </c>
      <c r="C47">
        <v>6.0</v>
      </c>
      <c r="D47">
        <v>28.0</v>
      </c>
      <c r="E47">
        <v>3.0</v>
      </c>
      <c r="F47">
        <v>8.0</v>
      </c>
    </row>
    <row r="69">
      <c r="C69" s="50" t="s">
        <v>1925</v>
      </c>
    </row>
    <row r="70">
      <c r="C70" s="50" t="s">
        <v>1926</v>
      </c>
      <c r="D70">
        <f>(D65+F65)*10</f>
        <v>0</v>
      </c>
    </row>
    <row r="71">
      <c r="C71" s="50" t="s">
        <v>1927</v>
      </c>
      <c r="D71">
        <f>C65*15</f>
        <v>0</v>
      </c>
    </row>
    <row r="72">
      <c r="C72" s="50" t="s">
        <v>421</v>
      </c>
      <c r="D72">
        <f>SUM(D70:D71)</f>
        <v>0</v>
      </c>
    </row>
  </sheetData>
  <conditionalFormatting sqref="A1">
    <cfRule type="notContainsBlanks" dxfId="1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3" max="3" width="15.44"/>
  </cols>
  <sheetData>
    <row r="1">
      <c r="C1" t="s">
        <v>135</v>
      </c>
      <c r="D1" t="s">
        <v>327</v>
      </c>
      <c r="E1" t="s">
        <v>100</v>
      </c>
      <c r="F1" t="s">
        <v>308</v>
      </c>
    </row>
    <row r="2">
      <c r="A2" t="s">
        <v>1892</v>
      </c>
      <c r="B2" t="s">
        <v>1893</v>
      </c>
      <c r="C2">
        <v>1.0</v>
      </c>
    </row>
    <row r="3">
      <c r="A3" t="s">
        <v>1647</v>
      </c>
      <c r="B3" t="s">
        <v>1648</v>
      </c>
      <c r="C3">
        <v>1.0</v>
      </c>
    </row>
    <row r="4">
      <c r="A4" t="s">
        <v>973</v>
      </c>
      <c r="B4" t="s">
        <v>1217</v>
      </c>
      <c r="D4">
        <v>1.0</v>
      </c>
    </row>
    <row r="5">
      <c r="A5" t="s">
        <v>91</v>
      </c>
      <c r="B5" t="s">
        <v>93</v>
      </c>
      <c r="E5">
        <v>1.0</v>
      </c>
    </row>
    <row r="6">
      <c r="A6" t="s">
        <v>465</v>
      </c>
      <c r="B6" t="s">
        <v>466</v>
      </c>
      <c r="C6">
        <v>1.0</v>
      </c>
    </row>
    <row r="7">
      <c r="A7" t="s">
        <v>157</v>
      </c>
      <c r="B7" t="s">
        <v>158</v>
      </c>
      <c r="E7">
        <v>1.0</v>
      </c>
    </row>
    <row r="8">
      <c r="A8" t="s">
        <v>473</v>
      </c>
      <c r="B8" t="s">
        <v>235</v>
      </c>
      <c r="C8">
        <v>1.0</v>
      </c>
    </row>
    <row r="9">
      <c r="A9" t="s">
        <v>1221</v>
      </c>
      <c r="B9" t="s">
        <v>235</v>
      </c>
      <c r="E9">
        <v>1.0</v>
      </c>
    </row>
    <row r="10">
      <c r="A10" t="s">
        <v>1021</v>
      </c>
      <c r="B10" t="s">
        <v>1022</v>
      </c>
      <c r="E10">
        <v>1.0</v>
      </c>
    </row>
    <row r="11">
      <c r="A11" t="s">
        <v>1019</v>
      </c>
      <c r="B11" t="s">
        <v>93</v>
      </c>
      <c r="F11">
        <v>1.0</v>
      </c>
    </row>
    <row r="12">
      <c r="A12" t="s">
        <v>560</v>
      </c>
      <c r="B12" t="s">
        <v>1331</v>
      </c>
      <c r="C12">
        <v>1.0</v>
      </c>
    </row>
    <row r="13">
      <c r="A13" t="s">
        <v>1253</v>
      </c>
      <c r="B13" t="s">
        <v>1254</v>
      </c>
      <c r="F13">
        <v>1.0</v>
      </c>
    </row>
    <row r="14">
      <c r="A14" t="s">
        <v>1822</v>
      </c>
      <c r="B14" t="s">
        <v>1823</v>
      </c>
      <c r="C14">
        <v>1.0</v>
      </c>
    </row>
    <row r="15">
      <c r="A15" t="s">
        <v>1015</v>
      </c>
      <c r="B15" t="s">
        <v>93</v>
      </c>
      <c r="F15">
        <v>1.0</v>
      </c>
    </row>
    <row r="16">
      <c r="A16" t="s">
        <v>1216</v>
      </c>
      <c r="B16" t="s">
        <v>1217</v>
      </c>
      <c r="E16">
        <v>1.0</v>
      </c>
    </row>
    <row r="17">
      <c r="A17" t="s">
        <v>1490</v>
      </c>
      <c r="B17" t="s">
        <v>1491</v>
      </c>
      <c r="F17">
        <v>1.0</v>
      </c>
    </row>
    <row r="18">
      <c r="A18" t="s">
        <v>1857</v>
      </c>
      <c r="B18" t="s">
        <v>1217</v>
      </c>
      <c r="D18">
        <v>1.0</v>
      </c>
    </row>
    <row r="19">
      <c r="A19" t="s">
        <v>116</v>
      </c>
      <c r="B19" t="s">
        <v>93</v>
      </c>
      <c r="E19">
        <v>1.0</v>
      </c>
    </row>
    <row r="20">
      <c r="A20" t="s">
        <v>1654</v>
      </c>
      <c r="B20" t="s">
        <v>1655</v>
      </c>
      <c r="D20">
        <v>1.0</v>
      </c>
    </row>
    <row r="21">
      <c r="A21" t="s">
        <v>1924</v>
      </c>
      <c r="C21">
        <v>6.0</v>
      </c>
      <c r="D21">
        <v>3.0</v>
      </c>
      <c r="E21">
        <v>6.0</v>
      </c>
      <c r="F21">
        <v>4.0</v>
      </c>
    </row>
    <row r="24">
      <c r="C24" s="193" t="s">
        <v>1925</v>
      </c>
      <c r="D24" s="193"/>
    </row>
    <row r="25">
      <c r="C25" s="193" t="s">
        <v>1926</v>
      </c>
      <c r="D25" s="194">
        <f>(D17+F17)*10</f>
        <v>10</v>
      </c>
    </row>
    <row r="26">
      <c r="C26" s="193" t="s">
        <v>1927</v>
      </c>
      <c r="D26" s="194">
        <f>C17*15</f>
        <v>0</v>
      </c>
    </row>
    <row r="27">
      <c r="C27" s="193" t="s">
        <v>421</v>
      </c>
      <c r="D27" s="194">
        <f>SUM(D25:D26)</f>
        <v>10</v>
      </c>
    </row>
  </sheetData>
  <conditionalFormatting sqref="A1">
    <cfRule type="notContainsBlanks" dxfId="1" priority="1">
      <formula>LEN(TRIM(A1))&gt;0</formula>
    </cfRule>
  </conditionalFormatting>
  <drawing r:id="rId1"/>
</worksheet>
</file>