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855" yWindow="30" windowWidth="17190" windowHeight="10995" tabRatio="883" firstSheet="3" activeTab="9"/>
  </bookViews>
  <sheets>
    <sheet name="FY10 Totals" sheetId="27" r:id="rId1"/>
    <sheet name="Automation FY2010" sheetId="24" r:id="rId2"/>
    <sheet name="ProJCL-Coverage-2010" sheetId="30" r:id="rId3"/>
    <sheet name="Infox-Coverage-2010" sheetId="31" r:id="rId4"/>
    <sheet name="PIW-Detail-2010" sheetId="29" r:id="rId5"/>
    <sheet name="PIW-Coverage-2010" sheetId="35" r:id="rId6"/>
    <sheet name="PJW-Coverage-2010" sheetId="34" r:id="rId7"/>
    <sheet name="ProJcl-Detail-2010" sheetId="19" r:id="rId8"/>
    <sheet name="Infox-Detail-2011" sheetId="25" r:id="rId9"/>
    <sheet name="Infox-Detail-2010" sheetId="44" r:id="rId10"/>
    <sheet name="PJW-Detail-2010" sheetId="32" r:id="rId11"/>
  </sheets>
  <definedNames>
    <definedName name="_xlnm.Print_Titles" localSheetId="4">'PIW-Detail-2010'!$A$1:$IP$1</definedName>
  </definedNames>
  <calcPr calcId="125725"/>
</workbook>
</file>

<file path=xl/calcChain.xml><?xml version="1.0" encoding="utf-8"?>
<calcChain xmlns="http://schemas.openxmlformats.org/spreadsheetml/2006/main">
  <c r="K5" i="24"/>
  <c r="K4"/>
  <c r="K2"/>
  <c r="E5" i="27"/>
  <c r="H4" i="35"/>
  <c r="C63" i="29"/>
  <c r="E175" i="25"/>
  <c r="A175"/>
  <c r="E183"/>
  <c r="A183"/>
  <c r="A71"/>
  <c r="A47"/>
  <c r="A23"/>
  <c r="E71"/>
  <c r="E47"/>
  <c r="G240" i="44" l="1"/>
  <c r="F240"/>
  <c r="E240"/>
  <c r="D240"/>
  <c r="C240"/>
  <c r="G239"/>
  <c r="F239"/>
  <c r="E239"/>
  <c r="D239"/>
  <c r="C239"/>
  <c r="G238"/>
  <c r="G241" s="1"/>
  <c r="F238"/>
  <c r="F241" s="1"/>
  <c r="E238"/>
  <c r="E241" s="1"/>
  <c r="D238"/>
  <c r="D241" s="1"/>
  <c r="C238"/>
  <c r="C241" s="1"/>
  <c r="C232"/>
  <c r="C234" s="1"/>
  <c r="C231"/>
  <c r="E226"/>
  <c r="A226"/>
  <c r="E220"/>
  <c r="A220"/>
  <c r="E213"/>
  <c r="A213"/>
  <c r="E202"/>
  <c r="A202"/>
  <c r="B191"/>
  <c r="E189"/>
  <c r="A189"/>
  <c r="A177"/>
  <c r="E170"/>
  <c r="A170"/>
  <c r="E158"/>
  <c r="A158"/>
  <c r="E147"/>
  <c r="A147"/>
  <c r="E143"/>
  <c r="A143"/>
  <c r="E131"/>
  <c r="A131"/>
  <c r="E117"/>
  <c r="A117"/>
  <c r="E110"/>
  <c r="A110"/>
  <c r="E105"/>
  <c r="A105"/>
  <c r="E101"/>
  <c r="A101"/>
  <c r="E96"/>
  <c r="A96"/>
  <c r="E91"/>
  <c r="A91"/>
  <c r="E85"/>
  <c r="A85"/>
  <c r="E81"/>
  <c r="A81"/>
  <c r="E67"/>
  <c r="A67"/>
  <c r="E45"/>
  <c r="A45"/>
  <c r="E23"/>
  <c r="A22"/>
  <c r="E9"/>
  <c r="C235" s="1"/>
  <c r="A9"/>
  <c r="A146" i="19"/>
  <c r="E162" i="25"/>
  <c r="E89" i="19"/>
  <c r="A89"/>
  <c r="E237"/>
  <c r="A237"/>
  <c r="H241" i="44" l="1"/>
  <c r="I241"/>
  <c r="C233" s="1"/>
  <c r="E173" i="19"/>
  <c r="C246" i="25"/>
  <c r="G31" i="31" s="1"/>
  <c r="G246" i="25"/>
  <c r="E246"/>
  <c r="I31" i="31" s="1"/>
  <c r="D246" i="25"/>
  <c r="H31" i="31" s="1"/>
  <c r="G245" i="25"/>
  <c r="J30" i="31" s="1"/>
  <c r="D245" i="25"/>
  <c r="H30" i="31" s="1"/>
  <c r="E245" i="25"/>
  <c r="I30" i="31" s="1"/>
  <c r="C245" i="25"/>
  <c r="G30" i="31" s="1"/>
  <c r="G244" i="25"/>
  <c r="E244"/>
  <c r="I29" i="31" s="1"/>
  <c r="D244" i="25"/>
  <c r="H29" i="31" s="1"/>
  <c r="C244" i="25"/>
  <c r="G29" i="31" s="1"/>
  <c r="F246" i="25"/>
  <c r="J31" i="31" s="1"/>
  <c r="F245" i="25"/>
  <c r="F244"/>
  <c r="F247" s="1"/>
  <c r="K25" i="30"/>
  <c r="L25" s="1"/>
  <c r="K24"/>
  <c r="L24" s="1"/>
  <c r="F362" i="19"/>
  <c r="J25" i="30" s="1"/>
  <c r="E362" i="19"/>
  <c r="I25" i="30" s="1"/>
  <c r="D362" i="19"/>
  <c r="H25" i="30" s="1"/>
  <c r="C362" i="19"/>
  <c r="G25" i="30" s="1"/>
  <c r="F361" i="19"/>
  <c r="J24" i="30" s="1"/>
  <c r="E361" i="19"/>
  <c r="I24" i="30" s="1"/>
  <c r="D361" i="19"/>
  <c r="H24" i="30" s="1"/>
  <c r="C361" i="19"/>
  <c r="G24" i="30" s="1"/>
  <c r="C360" i="19"/>
  <c r="G23" i="30" s="1"/>
  <c r="F360" i="19"/>
  <c r="J23" i="30" s="1"/>
  <c r="E360" i="19"/>
  <c r="I23" i="30" s="1"/>
  <c r="D360" i="19"/>
  <c r="H23" i="30" s="1"/>
  <c r="E22" i="29"/>
  <c r="D72"/>
  <c r="D71"/>
  <c r="D70"/>
  <c r="F72"/>
  <c r="J12" i="35" s="1"/>
  <c r="F71" i="29"/>
  <c r="J11" i="35" s="1"/>
  <c r="F70" i="29"/>
  <c r="J10" i="35" s="1"/>
  <c r="E71" i="29"/>
  <c r="I11" i="35" s="1"/>
  <c r="C72" i="29"/>
  <c r="G12" i="35" s="1"/>
  <c r="C71" i="29"/>
  <c r="G11" i="35" s="1"/>
  <c r="C70" i="29"/>
  <c r="J4" i="35"/>
  <c r="I4"/>
  <c r="J6"/>
  <c r="I6"/>
  <c r="H6"/>
  <c r="J5"/>
  <c r="I5"/>
  <c r="H5"/>
  <c r="J3"/>
  <c r="I3"/>
  <c r="H3"/>
  <c r="G6"/>
  <c r="G5"/>
  <c r="L5" s="1"/>
  <c r="G4"/>
  <c r="G3"/>
  <c r="E70" i="29"/>
  <c r="E72"/>
  <c r="I12" i="35" s="1"/>
  <c r="J2"/>
  <c r="I2"/>
  <c r="H2"/>
  <c r="G2"/>
  <c r="E10" i="29"/>
  <c r="F3" i="35" s="1"/>
  <c r="E36" i="29"/>
  <c r="F5" i="35" s="1"/>
  <c r="E60" i="29"/>
  <c r="F6" i="35" s="1"/>
  <c r="E5" i="29"/>
  <c r="F2" i="35" s="1"/>
  <c r="F3" i="34"/>
  <c r="F2"/>
  <c r="E53" i="32"/>
  <c r="F4" i="34" s="1"/>
  <c r="F5" s="1"/>
  <c r="C6" i="27" s="1"/>
  <c r="E13" i="32"/>
  <c r="C61"/>
  <c r="E5"/>
  <c r="F65"/>
  <c r="A22" i="29"/>
  <c r="E4" i="35" s="1"/>
  <c r="A60" i="29"/>
  <c r="E6" i="35" s="1"/>
  <c r="A36" i="29"/>
  <c r="E5" i="35" s="1"/>
  <c r="A10" i="29"/>
  <c r="E3" i="35" s="1"/>
  <c r="A5" i="29"/>
  <c r="F68" i="32"/>
  <c r="H68" s="1"/>
  <c r="C59" s="1"/>
  <c r="E68"/>
  <c r="D68"/>
  <c r="C68"/>
  <c r="F67"/>
  <c r="E67"/>
  <c r="D67"/>
  <c r="C67"/>
  <c r="F66"/>
  <c r="E66"/>
  <c r="D66"/>
  <c r="C66"/>
  <c r="E65"/>
  <c r="D65"/>
  <c r="C65"/>
  <c r="C60"/>
  <c r="C58"/>
  <c r="C57"/>
  <c r="A54"/>
  <c r="A53"/>
  <c r="A13"/>
  <c r="A5"/>
  <c r="J10" i="34"/>
  <c r="I10"/>
  <c r="H10"/>
  <c r="G10"/>
  <c r="J9"/>
  <c r="I9"/>
  <c r="H9"/>
  <c r="G9"/>
  <c r="J8"/>
  <c r="I8"/>
  <c r="I11" s="1"/>
  <c r="H8"/>
  <c r="H11" s="1"/>
  <c r="G8"/>
  <c r="G11" s="1"/>
  <c r="J4"/>
  <c r="I4"/>
  <c r="H4"/>
  <c r="G4"/>
  <c r="E4"/>
  <c r="J3"/>
  <c r="I3"/>
  <c r="H3"/>
  <c r="G3"/>
  <c r="E3"/>
  <c r="J2"/>
  <c r="I2"/>
  <c r="H2"/>
  <c r="G2"/>
  <c r="E2"/>
  <c r="K25" i="31"/>
  <c r="J24"/>
  <c r="I24"/>
  <c r="H24"/>
  <c r="G24"/>
  <c r="J23"/>
  <c r="I23"/>
  <c r="H23"/>
  <c r="G23"/>
  <c r="J22"/>
  <c r="I22"/>
  <c r="H22"/>
  <c r="G22"/>
  <c r="J21"/>
  <c r="I21"/>
  <c r="H21"/>
  <c r="G21"/>
  <c r="J20"/>
  <c r="I20"/>
  <c r="H20"/>
  <c r="G20"/>
  <c r="J19"/>
  <c r="I19"/>
  <c r="H19"/>
  <c r="G19"/>
  <c r="F19"/>
  <c r="J18"/>
  <c r="I18"/>
  <c r="H18"/>
  <c r="G18"/>
  <c r="J17"/>
  <c r="I17"/>
  <c r="H17"/>
  <c r="G17"/>
  <c r="J16"/>
  <c r="I16"/>
  <c r="H16"/>
  <c r="G16"/>
  <c r="J15"/>
  <c r="I15"/>
  <c r="H15"/>
  <c r="J14"/>
  <c r="I14"/>
  <c r="H14"/>
  <c r="G14"/>
  <c r="J13"/>
  <c r="I13"/>
  <c r="H13"/>
  <c r="G13"/>
  <c r="J12"/>
  <c r="I12"/>
  <c r="H12"/>
  <c r="G12"/>
  <c r="J11"/>
  <c r="I11"/>
  <c r="H11"/>
  <c r="G11"/>
  <c r="J10"/>
  <c r="I10"/>
  <c r="H10"/>
  <c r="G10"/>
  <c r="J9"/>
  <c r="I9"/>
  <c r="H9"/>
  <c r="G9"/>
  <c r="J8"/>
  <c r="I8"/>
  <c r="H8"/>
  <c r="G8"/>
  <c r="J7"/>
  <c r="I7"/>
  <c r="H7"/>
  <c r="G7"/>
  <c r="J6"/>
  <c r="I6"/>
  <c r="H6"/>
  <c r="G6"/>
  <c r="J5"/>
  <c r="I5"/>
  <c r="H5"/>
  <c r="G5"/>
  <c r="J4"/>
  <c r="I4"/>
  <c r="H4"/>
  <c r="G4"/>
  <c r="J3"/>
  <c r="I3"/>
  <c r="H3"/>
  <c r="G3"/>
  <c r="F3"/>
  <c r="J2"/>
  <c r="I2"/>
  <c r="I26" s="1"/>
  <c r="H2"/>
  <c r="G2"/>
  <c r="C238" i="25"/>
  <c r="C237"/>
  <c r="E232"/>
  <c r="A232"/>
  <c r="E226"/>
  <c r="A226"/>
  <c r="E219"/>
  <c r="A219"/>
  <c r="E208"/>
  <c r="A208"/>
  <c r="B197"/>
  <c r="E195"/>
  <c r="A195"/>
  <c r="A162"/>
  <c r="E151"/>
  <c r="A151"/>
  <c r="E147"/>
  <c r="A147"/>
  <c r="E15" i="31" s="1"/>
  <c r="E135" i="25"/>
  <c r="F14" i="31" s="1"/>
  <c r="A135" i="25"/>
  <c r="E121"/>
  <c r="A121"/>
  <c r="E13" i="31" s="1"/>
  <c r="E114" i="25"/>
  <c r="F12" i="31" s="1"/>
  <c r="A114" i="25"/>
  <c r="E109"/>
  <c r="A109"/>
  <c r="E11" i="31" s="1"/>
  <c r="E105" i="25"/>
  <c r="F10" i="31" s="1"/>
  <c r="A105" i="25"/>
  <c r="E100"/>
  <c r="A100"/>
  <c r="E9" i="31" s="1"/>
  <c r="E95" i="25"/>
  <c r="F8" i="31" s="1"/>
  <c r="A95" i="25"/>
  <c r="E89"/>
  <c r="A89"/>
  <c r="E7" i="31" s="1"/>
  <c r="E85" i="25"/>
  <c r="F6" i="31" s="1"/>
  <c r="A85" i="25"/>
  <c r="E5" i="31"/>
  <c r="F4"/>
  <c r="E24" i="25"/>
  <c r="E3" i="31"/>
  <c r="E9" i="25"/>
  <c r="F2" i="31" s="1"/>
  <c r="A9" i="25"/>
  <c r="D351" i="19"/>
  <c r="E349"/>
  <c r="A349"/>
  <c r="E326"/>
  <c r="A326"/>
  <c r="E19" i="30" s="1"/>
  <c r="E306" i="19"/>
  <c r="A306"/>
  <c r="E294"/>
  <c r="A294"/>
  <c r="E290"/>
  <c r="A290"/>
  <c r="E280"/>
  <c r="F15" i="30" s="1"/>
  <c r="A280" i="19"/>
  <c r="E15" i="30" s="1"/>
  <c r="E270" i="19"/>
  <c r="A270"/>
  <c r="E266"/>
  <c r="A266"/>
  <c r="E12" i="30"/>
  <c r="A206" i="19"/>
  <c r="E184"/>
  <c r="F11" i="30" s="1"/>
  <c r="A184" i="19"/>
  <c r="A173"/>
  <c r="E150"/>
  <c r="A150"/>
  <c r="E146"/>
  <c r="F8" i="30" s="1"/>
  <c r="E132" i="19"/>
  <c r="A132"/>
  <c r="E7" i="30" s="1"/>
  <c r="E113" i="19"/>
  <c r="A113"/>
  <c r="E107"/>
  <c r="A107"/>
  <c r="F4" i="30"/>
  <c r="A52" i="19"/>
  <c r="E32"/>
  <c r="A32"/>
  <c r="A21"/>
  <c r="E3" i="30" s="1"/>
  <c r="E12" i="19"/>
  <c r="A12"/>
  <c r="L19" i="30"/>
  <c r="J19"/>
  <c r="I19"/>
  <c r="H19"/>
  <c r="G19"/>
  <c r="F19"/>
  <c r="L18"/>
  <c r="J18"/>
  <c r="I18"/>
  <c r="H18"/>
  <c r="G18"/>
  <c r="F18"/>
  <c r="L17"/>
  <c r="J17"/>
  <c r="I17"/>
  <c r="H17"/>
  <c r="G17"/>
  <c r="F17"/>
  <c r="E17"/>
  <c r="M17" s="1"/>
  <c r="L16"/>
  <c r="J16"/>
  <c r="I16"/>
  <c r="H16"/>
  <c r="G16"/>
  <c r="F16"/>
  <c r="L15"/>
  <c r="J15"/>
  <c r="I15"/>
  <c r="H15"/>
  <c r="G15"/>
  <c r="L14"/>
  <c r="J14"/>
  <c r="I14"/>
  <c r="H14"/>
  <c r="G14"/>
  <c r="F14"/>
  <c r="L13"/>
  <c r="J13"/>
  <c r="I13"/>
  <c r="H13"/>
  <c r="G13"/>
  <c r="F13"/>
  <c r="E13"/>
  <c r="M13" s="1"/>
  <c r="L12"/>
  <c r="J12"/>
  <c r="I12"/>
  <c r="H12"/>
  <c r="G12"/>
  <c r="F12"/>
  <c r="L11"/>
  <c r="J11"/>
  <c r="I11"/>
  <c r="H11"/>
  <c r="G11"/>
  <c r="E11"/>
  <c r="L10"/>
  <c r="J10"/>
  <c r="I10"/>
  <c r="H10"/>
  <c r="G10"/>
  <c r="F10"/>
  <c r="L9"/>
  <c r="J9"/>
  <c r="I9"/>
  <c r="H9"/>
  <c r="G9"/>
  <c r="F9"/>
  <c r="E9"/>
  <c r="M9" s="1"/>
  <c r="L8"/>
  <c r="J8"/>
  <c r="I8"/>
  <c r="H8"/>
  <c r="G8"/>
  <c r="L7"/>
  <c r="J7"/>
  <c r="I7"/>
  <c r="H7"/>
  <c r="G7"/>
  <c r="F7"/>
  <c r="L6"/>
  <c r="J6"/>
  <c r="I6"/>
  <c r="H6"/>
  <c r="G6"/>
  <c r="F6"/>
  <c r="L5"/>
  <c r="J5"/>
  <c r="I5"/>
  <c r="H5"/>
  <c r="G5"/>
  <c r="F5"/>
  <c r="E5"/>
  <c r="M5" s="1"/>
  <c r="L4"/>
  <c r="J4"/>
  <c r="I4"/>
  <c r="H4"/>
  <c r="G4"/>
  <c r="E4"/>
  <c r="L3"/>
  <c r="J3"/>
  <c r="I3"/>
  <c r="H3"/>
  <c r="G3"/>
  <c r="F3"/>
  <c r="L2"/>
  <c r="J2"/>
  <c r="I2"/>
  <c r="H2"/>
  <c r="G2"/>
  <c r="F2"/>
  <c r="E2"/>
  <c r="C19" i="27"/>
  <c r="G5" i="34" l="1"/>
  <c r="D6" i="27" s="1"/>
  <c r="I5" i="34"/>
  <c r="F6" i="27" s="1"/>
  <c r="K4" i="34"/>
  <c r="K9"/>
  <c r="K10"/>
  <c r="K2" i="35"/>
  <c r="J7"/>
  <c r="G7" i="27" s="1"/>
  <c r="K2" i="31"/>
  <c r="K16"/>
  <c r="K17"/>
  <c r="K18"/>
  <c r="J29"/>
  <c r="F5" i="27"/>
  <c r="J4" i="24"/>
  <c r="G32" i="31"/>
  <c r="H7" i="35"/>
  <c r="G16" i="27"/>
  <c r="E5" i="34"/>
  <c r="B6" i="27" s="1"/>
  <c r="H5" i="34"/>
  <c r="E6" i="27" s="1"/>
  <c r="J5" i="34"/>
  <c r="G6" i="27" s="1"/>
  <c r="K3" i="34"/>
  <c r="G18" i="27"/>
  <c r="H26" i="31"/>
  <c r="J26"/>
  <c r="K3"/>
  <c r="K4"/>
  <c r="K5"/>
  <c r="K6"/>
  <c r="K7"/>
  <c r="K8"/>
  <c r="K9"/>
  <c r="K10"/>
  <c r="K11"/>
  <c r="K12"/>
  <c r="K13"/>
  <c r="K14"/>
  <c r="K19"/>
  <c r="K20"/>
  <c r="K21"/>
  <c r="K22"/>
  <c r="K23"/>
  <c r="K24"/>
  <c r="G247" i="25"/>
  <c r="G15" i="31" s="1"/>
  <c r="K15" s="1"/>
  <c r="K26" s="1"/>
  <c r="L6"/>
  <c r="L8"/>
  <c r="L10"/>
  <c r="L12"/>
  <c r="L14"/>
  <c r="L17"/>
  <c r="L19"/>
  <c r="L21"/>
  <c r="L23"/>
  <c r="M7" i="30"/>
  <c r="M3"/>
  <c r="M11"/>
  <c r="M19"/>
  <c r="E6"/>
  <c r="E8"/>
  <c r="E10"/>
  <c r="E14"/>
  <c r="M14" s="1"/>
  <c r="E16"/>
  <c r="E18"/>
  <c r="M18" s="1"/>
  <c r="G20"/>
  <c r="D4" i="27" s="1"/>
  <c r="I20" i="30"/>
  <c r="F4" i="27" s="1"/>
  <c r="K4" i="30"/>
  <c r="K6"/>
  <c r="K8"/>
  <c r="K10"/>
  <c r="K12"/>
  <c r="K14"/>
  <c r="K16"/>
  <c r="K18"/>
  <c r="M15"/>
  <c r="F17" i="27"/>
  <c r="F18"/>
  <c r="H32" i="31"/>
  <c r="I32"/>
  <c r="D17" i="27"/>
  <c r="K30" i="31"/>
  <c r="G17" i="27"/>
  <c r="J32" i="31"/>
  <c r="D18" i="27"/>
  <c r="K31" i="31"/>
  <c r="L4"/>
  <c r="C240" i="25"/>
  <c r="E2" i="31"/>
  <c r="L3"/>
  <c r="M3" s="1"/>
  <c r="E4"/>
  <c r="F5"/>
  <c r="L5"/>
  <c r="M5" s="1"/>
  <c r="E6"/>
  <c r="M6" s="1"/>
  <c r="F7"/>
  <c r="L7"/>
  <c r="M7" s="1"/>
  <c r="E8"/>
  <c r="M8" s="1"/>
  <c r="F9"/>
  <c r="L9"/>
  <c r="M9" s="1"/>
  <c r="E10"/>
  <c r="M10" s="1"/>
  <c r="F11"/>
  <c r="L11"/>
  <c r="M11" s="1"/>
  <c r="E12"/>
  <c r="M12" s="1"/>
  <c r="F13"/>
  <c r="L13"/>
  <c r="M13" s="1"/>
  <c r="E14"/>
  <c r="M14" s="1"/>
  <c r="F15"/>
  <c r="F16"/>
  <c r="L16"/>
  <c r="E17"/>
  <c r="M17" s="1"/>
  <c r="F18"/>
  <c r="L18"/>
  <c r="E19"/>
  <c r="F20"/>
  <c r="L20"/>
  <c r="E21"/>
  <c r="M21" s="1"/>
  <c r="F22"/>
  <c r="L22"/>
  <c r="E23"/>
  <c r="F24"/>
  <c r="L24"/>
  <c r="K29"/>
  <c r="C241" i="25"/>
  <c r="L2" i="31"/>
  <c r="M2" s="1"/>
  <c r="E16"/>
  <c r="F17"/>
  <c r="E18"/>
  <c r="E20"/>
  <c r="F21"/>
  <c r="E22"/>
  <c r="F23"/>
  <c r="E24"/>
  <c r="C247" i="25"/>
  <c r="E247"/>
  <c r="D247"/>
  <c r="M2" i="30"/>
  <c r="M4"/>
  <c r="M6"/>
  <c r="M8"/>
  <c r="M10"/>
  <c r="M12"/>
  <c r="M16"/>
  <c r="F20"/>
  <c r="C4" i="27" s="1"/>
  <c r="H20" i="30"/>
  <c r="E4" i="27" s="1"/>
  <c r="J20" i="30"/>
  <c r="G4" i="27" s="1"/>
  <c r="K3" i="30"/>
  <c r="K5"/>
  <c r="K7"/>
  <c r="K9"/>
  <c r="K11"/>
  <c r="K13"/>
  <c r="K15"/>
  <c r="K17"/>
  <c r="K19"/>
  <c r="L20"/>
  <c r="K4" i="27" s="1"/>
  <c r="D353" i="19"/>
  <c r="K2" i="30"/>
  <c r="D350" i="19"/>
  <c r="D354" s="1"/>
  <c r="L9" i="34"/>
  <c r="L2"/>
  <c r="L3"/>
  <c r="M3" s="1"/>
  <c r="L4"/>
  <c r="M4" s="1"/>
  <c r="K8"/>
  <c r="K2"/>
  <c r="K5" s="1"/>
  <c r="M5" i="35"/>
  <c r="C61" i="29"/>
  <c r="E2" i="35"/>
  <c r="E7" s="1"/>
  <c r="C73" i="29"/>
  <c r="L4" i="35"/>
  <c r="M4" s="1"/>
  <c r="L6"/>
  <c r="M6" s="1"/>
  <c r="K3"/>
  <c r="I7"/>
  <c r="K6"/>
  <c r="K5"/>
  <c r="J13"/>
  <c r="E73" i="29"/>
  <c r="G10" i="35"/>
  <c r="G13" s="1"/>
  <c r="I10"/>
  <c r="I13" s="1"/>
  <c r="L2"/>
  <c r="L3"/>
  <c r="M3" s="1"/>
  <c r="K4"/>
  <c r="G7"/>
  <c r="F73" i="29"/>
  <c r="J11" i="34"/>
  <c r="C62" i="29"/>
  <c r="K11" i="34" l="1"/>
  <c r="L11" s="1"/>
  <c r="F8" i="27"/>
  <c r="B7"/>
  <c r="E7"/>
  <c r="D7"/>
  <c r="F7"/>
  <c r="G5"/>
  <c r="G8" s="1"/>
  <c r="E8"/>
  <c r="G19"/>
  <c r="I2" i="24"/>
  <c r="J2"/>
  <c r="H5"/>
  <c r="L8" i="34"/>
  <c r="K20" i="30"/>
  <c r="E20"/>
  <c r="H6" i="27"/>
  <c r="H4" i="24"/>
  <c r="J6" i="27"/>
  <c r="K6"/>
  <c r="L10" i="34"/>
  <c r="D16" i="27"/>
  <c r="D19" s="1"/>
  <c r="F16"/>
  <c r="F19" s="1"/>
  <c r="L15" i="31"/>
  <c r="L26" s="1"/>
  <c r="M23"/>
  <c r="M19"/>
  <c r="M4"/>
  <c r="M22"/>
  <c r="F26"/>
  <c r="H4" i="27"/>
  <c r="B4"/>
  <c r="H2" i="24" s="1"/>
  <c r="K32" i="31"/>
  <c r="M18"/>
  <c r="G26"/>
  <c r="I247" i="25"/>
  <c r="C239" s="1"/>
  <c r="M24" i="31"/>
  <c r="M20"/>
  <c r="M16"/>
  <c r="E26"/>
  <c r="H247" i="25"/>
  <c r="M15" i="31"/>
  <c r="D352" i="19"/>
  <c r="E363"/>
  <c r="F363"/>
  <c r="D363"/>
  <c r="K23" i="30"/>
  <c r="L23" s="1"/>
  <c r="M2" i="34"/>
  <c r="L5"/>
  <c r="K7" i="35"/>
  <c r="L7"/>
  <c r="M2"/>
  <c r="H10"/>
  <c r="H11"/>
  <c r="H7" i="27" l="1"/>
  <c r="D5"/>
  <c r="D8" s="1"/>
  <c r="C5"/>
  <c r="J3" i="24" s="1"/>
  <c r="I6" i="27"/>
  <c r="K10" i="35"/>
  <c r="L10" s="1"/>
  <c r="E16" i="27"/>
  <c r="I4" i="24"/>
  <c r="K11" i="35"/>
  <c r="L11" s="1"/>
  <c r="E17" i="27"/>
  <c r="L6"/>
  <c r="H16"/>
  <c r="C8"/>
  <c r="H5"/>
  <c r="J4"/>
  <c r="B5"/>
  <c r="H3" i="24" s="1"/>
  <c r="L30" i="31"/>
  <c r="L31"/>
  <c r="L32"/>
  <c r="L29"/>
  <c r="C363" i="19"/>
  <c r="H363" s="1"/>
  <c r="H12" i="35"/>
  <c r="D73" i="29"/>
  <c r="G73" s="1"/>
  <c r="C64" s="1"/>
  <c r="C65" s="1"/>
  <c r="K5" i="27" l="1"/>
  <c r="I3" i="24" s="1"/>
  <c r="K3"/>
  <c r="H8" i="27"/>
  <c r="H13" i="35"/>
  <c r="E18" i="27"/>
  <c r="H17"/>
  <c r="H19" s="1"/>
  <c r="K17"/>
  <c r="E19"/>
  <c r="K16"/>
  <c r="I4"/>
  <c r="L4"/>
  <c r="J5"/>
  <c r="B8"/>
  <c r="K12" i="35"/>
  <c r="H18" i="27" l="1"/>
  <c r="K18"/>
  <c r="K19" s="1"/>
  <c r="B18"/>
  <c r="J18" s="1"/>
  <c r="B16"/>
  <c r="J16" s="1"/>
  <c r="J19"/>
  <c r="B17"/>
  <c r="J17" s="1"/>
  <c r="I5"/>
  <c r="L5"/>
  <c r="L12" i="35"/>
  <c r="K13"/>
  <c r="L13" s="1"/>
  <c r="C66" i="29"/>
  <c r="F4" i="35"/>
  <c r="F7" s="1"/>
  <c r="C7" i="27" l="1"/>
  <c r="K7" s="1"/>
  <c r="L17"/>
  <c r="I17"/>
  <c r="I16"/>
  <c r="L16"/>
  <c r="L19"/>
  <c r="I19"/>
  <c r="I18"/>
  <c r="L18"/>
  <c r="J5" i="24" l="1"/>
  <c r="J6" s="1"/>
  <c r="J7" i="27"/>
  <c r="L7" s="1"/>
  <c r="K6" i="24"/>
  <c r="I5"/>
  <c r="K8" i="27"/>
  <c r="I7"/>
  <c r="J8"/>
  <c r="I8" l="1"/>
  <c r="L8"/>
</calcChain>
</file>

<file path=xl/sharedStrings.xml><?xml version="1.0" encoding="utf-8"?>
<sst xmlns="http://schemas.openxmlformats.org/spreadsheetml/2006/main" count="2810" uniqueCount="851">
  <si>
    <t>Product</t>
  </si>
  <si>
    <t>Version</t>
  </si>
  <si>
    <t>Type</t>
  </si>
  <si>
    <t>QTP</t>
  </si>
  <si>
    <t>Platform(s)</t>
  </si>
  <si>
    <t>New TS 
this FY</t>
  </si>
  <si>
    <t>New TC
this FY</t>
  </si>
  <si>
    <t>Created by</t>
  </si>
  <si>
    <t>QA</t>
  </si>
  <si>
    <t>Automation Type</t>
  </si>
  <si>
    <t>Owner</t>
  </si>
  <si>
    <t>Area Covered</t>
  </si>
  <si>
    <t>Totals</t>
  </si>
  <si>
    <r>
      <t>Notes:</t>
    </r>
    <r>
      <rPr>
        <sz val="10"/>
        <rFont val="Arial"/>
        <family val="2"/>
      </rPr>
      <t xml:space="preserve"> </t>
    </r>
  </si>
  <si>
    <t>Increase</t>
  </si>
  <si>
    <t>Q1</t>
  </si>
  <si>
    <t>Q2</t>
  </si>
  <si>
    <t>Q3</t>
  </si>
  <si>
    <t>Q4</t>
  </si>
  <si>
    <t>TS</t>
  </si>
  <si>
    <t>Developer</t>
  </si>
  <si>
    <t>Pro/JCL</t>
  </si>
  <si>
    <t>Z/OS</t>
  </si>
  <si>
    <t>MAP</t>
  </si>
  <si>
    <t>INFOX</t>
  </si>
  <si>
    <t>Scott</t>
  </si>
  <si>
    <t>MAP - Pro/JCL</t>
  </si>
  <si>
    <t>Lisa</t>
  </si>
  <si>
    <t xml:space="preserve"> </t>
  </si>
  <si>
    <t>Claudie</t>
  </si>
  <si>
    <t>W32; W64</t>
  </si>
  <si>
    <t>Pro/JCL - ISPF</t>
  </si>
  <si>
    <t>Test Cases</t>
  </si>
  <si>
    <t>Admin</t>
  </si>
  <si>
    <t>Help</t>
  </si>
  <si>
    <t>JJ</t>
  </si>
  <si>
    <t>JJDirect</t>
  </si>
  <si>
    <t>JJScan</t>
  </si>
  <si>
    <t>JMP</t>
  </si>
  <si>
    <t>Product Usage</t>
  </si>
  <si>
    <t>Reformat</t>
  </si>
  <si>
    <t>Remote Validation</t>
  </si>
  <si>
    <t>RTS</t>
  </si>
  <si>
    <t>Scheduler</t>
  </si>
  <si>
    <t>Selection Exit</t>
  </si>
  <si>
    <t>Selection List</t>
  </si>
  <si>
    <t xml:space="preserve">Shared </t>
  </si>
  <si>
    <t>STC</t>
  </si>
  <si>
    <t>System</t>
  </si>
  <si>
    <t xml:space="preserve">Validation </t>
  </si>
  <si>
    <t>Customize</t>
  </si>
  <si>
    <t>Local Scan</t>
  </si>
  <si>
    <t>Quick Scan</t>
  </si>
  <si>
    <t>Converted</t>
  </si>
  <si>
    <t>Script</t>
  </si>
  <si>
    <t>Code</t>
  </si>
  <si>
    <t>Total for Suite</t>
  </si>
  <si>
    <t>WinRunner Scripts</t>
  </si>
  <si>
    <t>to MAP</t>
  </si>
  <si>
    <t>P/F/I</t>
  </si>
  <si>
    <t>Date</t>
  </si>
  <si>
    <t>Analyst</t>
  </si>
  <si>
    <t>Notes</t>
  </si>
  <si>
    <t>Review</t>
  </si>
  <si>
    <t>ADMIN1:</t>
  </si>
  <si>
    <t>PD1B006</t>
  </si>
  <si>
    <t>X</t>
  </si>
  <si>
    <t>LisaC</t>
  </si>
  <si>
    <t>PH35055</t>
  </si>
  <si>
    <t>I</t>
  </si>
  <si>
    <t xml:space="preserve">need function to handle parameter tables </t>
  </si>
  <si>
    <t>PH43055</t>
  </si>
  <si>
    <t>cjm</t>
  </si>
  <si>
    <t>need function to check cursor position</t>
  </si>
  <si>
    <t>PH15034</t>
  </si>
  <si>
    <t>waiting for 'presskey' function &amp; function to handle popup panel w/ no scroll field</t>
  </si>
  <si>
    <t>PH49014</t>
  </si>
  <si>
    <t>PH48002</t>
  </si>
  <si>
    <t>PH16071</t>
  </si>
  <si>
    <t>HELP1:</t>
  </si>
  <si>
    <t>HELP_ADMINISTRATION</t>
  </si>
  <si>
    <t xml:space="preserve"> D0JHDIA3.txt has 2 panel ID  (the first panel and the superimposed popup panelid)</t>
  </si>
  <si>
    <t>HELP_JMP_SETTINGS</t>
  </si>
  <si>
    <t>HELP_MAINMENU</t>
  </si>
  <si>
    <t>HELP_REFORMATTER</t>
  </si>
  <si>
    <t>HELP_REFORMATTER_STATEMENTS</t>
  </si>
  <si>
    <t>HELP_RTS_SETTINGS</t>
  </si>
  <si>
    <t>HELP2:</t>
  </si>
  <si>
    <t>P12738</t>
  </si>
  <si>
    <t>P13219</t>
  </si>
  <si>
    <t>PC11012</t>
  </si>
  <si>
    <t>capture Reformat DD help panel  D0SHREF3 has extra blank pages at the bottom.</t>
  </si>
  <si>
    <t>PH22125</t>
  </si>
  <si>
    <t>PH25112</t>
  </si>
  <si>
    <t>PH2C051</t>
  </si>
  <si>
    <t>PH43053</t>
  </si>
  <si>
    <t>Test for copyright failed opening Impact ticket: 683536</t>
  </si>
  <si>
    <t>P685586</t>
  </si>
  <si>
    <t>New testcase PR290</t>
  </si>
  <si>
    <t>JJ1</t>
  </si>
  <si>
    <t>P10927</t>
  </si>
  <si>
    <t>P11135</t>
  </si>
  <si>
    <t>P11573</t>
  </si>
  <si>
    <t>P12455</t>
  </si>
  <si>
    <t>P12479</t>
  </si>
  <si>
    <t>P12783</t>
  </si>
  <si>
    <t>P13394</t>
  </si>
  <si>
    <t>PC24008</t>
  </si>
  <si>
    <t>PH11081</t>
  </si>
  <si>
    <t>PH11083</t>
  </si>
  <si>
    <t>PH12020</t>
  </si>
  <si>
    <t>PH22137</t>
  </si>
  <si>
    <t>PH28151</t>
  </si>
  <si>
    <t>need to check direct execution jmp messages/added p106089</t>
  </si>
  <si>
    <t>PH29030</t>
  </si>
  <si>
    <t>PH29034</t>
  </si>
  <si>
    <t>PH2A021</t>
  </si>
  <si>
    <t>PC1A018</t>
  </si>
  <si>
    <t>PR13295</t>
  </si>
  <si>
    <t>JJ2</t>
  </si>
  <si>
    <t>P665386</t>
  </si>
  <si>
    <t>new script added on PR290</t>
  </si>
  <si>
    <t>PC38013</t>
  </si>
  <si>
    <t>PC5B001</t>
  </si>
  <si>
    <t>Checking for a B37 (may take too long to run).</t>
  </si>
  <si>
    <t>PH21085</t>
  </si>
  <si>
    <t>skb</t>
  </si>
  <si>
    <t>PH35063</t>
  </si>
  <si>
    <t>PR10126</t>
  </si>
  <si>
    <t>PR12783</t>
  </si>
  <si>
    <t>PR12988</t>
  </si>
  <si>
    <t>PR13084</t>
  </si>
  <si>
    <t>PR13123</t>
  </si>
  <si>
    <t>use verifyPopup. COMPLETED/ Needs review</t>
  </si>
  <si>
    <t>PR13225</t>
  </si>
  <si>
    <t>PR13272</t>
  </si>
  <si>
    <t>PR13398</t>
  </si>
  <si>
    <t>PC1C002</t>
  </si>
  <si>
    <t>PU16004</t>
  </si>
  <si>
    <t>PU1C007</t>
  </si>
  <si>
    <t>PC38001</t>
  </si>
  <si>
    <t>2/24.2009</t>
  </si>
  <si>
    <t>This script needs to run TZ17A because of Migrated dataset.</t>
  </si>
  <si>
    <t>PH3C024</t>
  </si>
  <si>
    <t>PC3B013</t>
  </si>
  <si>
    <t>PH39099</t>
  </si>
  <si>
    <t>PH43180</t>
  </si>
  <si>
    <t>PH42017</t>
  </si>
  <si>
    <t>PH43112</t>
  </si>
  <si>
    <t>PH43054</t>
  </si>
  <si>
    <t>PH3A067</t>
  </si>
  <si>
    <t>PH42016</t>
  </si>
  <si>
    <t>PH3A015</t>
  </si>
  <si>
    <t>PH3A059</t>
  </si>
  <si>
    <t>PH3A062</t>
  </si>
  <si>
    <t>PH3A065</t>
  </si>
  <si>
    <t>PH3A114</t>
  </si>
  <si>
    <t>PH49013</t>
  </si>
  <si>
    <t>JJDIRECT1</t>
  </si>
  <si>
    <t>PH28086</t>
  </si>
  <si>
    <t>PH29103</t>
  </si>
  <si>
    <t>PH34042</t>
  </si>
  <si>
    <t>PD29007</t>
  </si>
  <si>
    <t>PH2A147</t>
  </si>
  <si>
    <t>PH2A157</t>
  </si>
  <si>
    <t>PH3A115</t>
  </si>
  <si>
    <t>PD28006</t>
  </si>
  <si>
    <t>when capturing report bottom of data does not show up .</t>
  </si>
  <si>
    <t>PH44080</t>
  </si>
  <si>
    <t>PH4C001</t>
  </si>
  <si>
    <t>PU4B014</t>
  </si>
  <si>
    <t>PU42008</t>
  </si>
  <si>
    <t>PH43016</t>
  </si>
  <si>
    <t>PH48003</t>
  </si>
  <si>
    <t>PH48030</t>
  </si>
  <si>
    <t>JJSCAN1:</t>
  </si>
  <si>
    <t>PC26009</t>
  </si>
  <si>
    <t>Need to capture SJL DNS</t>
  </si>
  <si>
    <t>PH11087</t>
  </si>
  <si>
    <t>PR13125</t>
  </si>
  <si>
    <t>3/2/20009</t>
  </si>
  <si>
    <t>JMP1:</t>
  </si>
  <si>
    <t>PH12043</t>
  </si>
  <si>
    <t>PH24088</t>
  </si>
  <si>
    <t>cm</t>
  </si>
  <si>
    <t>PH26061</t>
  </si>
  <si>
    <t>PH27044</t>
  </si>
  <si>
    <t>PR12540</t>
  </si>
  <si>
    <t>PH35015</t>
  </si>
  <si>
    <t>PH39104</t>
  </si>
  <si>
    <t>SR11048</t>
  </si>
  <si>
    <t>PH21117</t>
  </si>
  <si>
    <t>6/15.2009</t>
  </si>
  <si>
    <t>Need Model panel to be installed</t>
  </si>
  <si>
    <t>PH27059</t>
  </si>
  <si>
    <t>PU14008</t>
  </si>
  <si>
    <t>PC35004</t>
  </si>
  <si>
    <t>PU4B007</t>
  </si>
  <si>
    <t>PH37022</t>
  </si>
  <si>
    <t>PH42110</t>
  </si>
  <si>
    <t>PH51010</t>
  </si>
  <si>
    <t>P662041</t>
  </si>
  <si>
    <t>PR290 new script</t>
  </si>
  <si>
    <t>PH15024</t>
  </si>
  <si>
    <t>MISC1:</t>
  </si>
  <si>
    <t>PR12492</t>
  </si>
  <si>
    <t>PU29009</t>
  </si>
  <si>
    <t>PH41001</t>
  </si>
  <si>
    <t>PH35040</t>
  </si>
  <si>
    <t>fixed by skb</t>
  </si>
  <si>
    <t>PC2A010</t>
  </si>
  <si>
    <t>fixed by skb Multiple field with the same name on form</t>
  </si>
  <si>
    <t>PH41037</t>
  </si>
  <si>
    <t>Need to have libraries allocated for one release and calling a different release</t>
  </si>
  <si>
    <t>PH13056</t>
  </si>
  <si>
    <t>PU4A010</t>
  </si>
  <si>
    <t>PH31025</t>
  </si>
  <si>
    <t>P687454</t>
  </si>
  <si>
    <t>PRODUCT USAGE:</t>
  </si>
  <si>
    <t>PH45030</t>
  </si>
  <si>
    <t>REFORMAT1:</t>
  </si>
  <si>
    <t>PH25013</t>
  </si>
  <si>
    <t>P11706</t>
  </si>
  <si>
    <t>PC25013</t>
  </si>
  <si>
    <t>6/23/20009</t>
  </si>
  <si>
    <t>PH12015</t>
  </si>
  <si>
    <t>PH13023</t>
  </si>
  <si>
    <t>PR10495</t>
  </si>
  <si>
    <t>PR10516</t>
  </si>
  <si>
    <t>PC25015</t>
  </si>
  <si>
    <t>PT0262</t>
  </si>
  <si>
    <t>need to check why enable reformat does not stay to N for If statement</t>
  </si>
  <si>
    <t>PH43124</t>
  </si>
  <si>
    <t>PH3A082</t>
  </si>
  <si>
    <t>ISPF statistics</t>
  </si>
  <si>
    <t>PH33064</t>
  </si>
  <si>
    <t xml:space="preserve">Loop to work on reformat </t>
  </si>
  <si>
    <t>P10715</t>
  </si>
  <si>
    <t>P100109</t>
  </si>
  <si>
    <t>PH12083</t>
  </si>
  <si>
    <t>PH41079</t>
  </si>
  <si>
    <t>PH4C029</t>
  </si>
  <si>
    <t>PH56048</t>
  </si>
  <si>
    <t>PH57007</t>
  </si>
  <si>
    <t>P103451</t>
  </si>
  <si>
    <t>new script for 290</t>
  </si>
  <si>
    <t>REMOTE_VALIDATION1:</t>
  </si>
  <si>
    <t>P571146</t>
  </si>
  <si>
    <t>PH43167</t>
  </si>
  <si>
    <t>Need to remove the "forced enter" on panelListAction function to capture a Help Screen for Direct execution Select help panel..</t>
  </si>
  <si>
    <t>PH43023</t>
  </si>
  <si>
    <t>PH43018</t>
  </si>
  <si>
    <t>PH43091</t>
  </si>
  <si>
    <t>PH43097</t>
  </si>
  <si>
    <t>PH43027</t>
  </si>
  <si>
    <t>PR98118</t>
  </si>
  <si>
    <t>RTS1:</t>
  </si>
  <si>
    <t>P106892</t>
  </si>
  <si>
    <t>P100103</t>
  </si>
  <si>
    <t>P10883</t>
  </si>
  <si>
    <t>Problem capture help popup / Fixed</t>
  </si>
  <si>
    <t>P12534</t>
  </si>
  <si>
    <t xml:space="preserve">  </t>
  </si>
  <si>
    <t>P12671</t>
  </si>
  <si>
    <t>P12834</t>
  </si>
  <si>
    <t>PC12001</t>
  </si>
  <si>
    <t>PC21002</t>
  </si>
  <si>
    <t>RMM</t>
  </si>
  <si>
    <t>PC22012</t>
  </si>
  <si>
    <t>PC27005</t>
  </si>
  <si>
    <t>PH12036</t>
  </si>
  <si>
    <t>PH12038</t>
  </si>
  <si>
    <t>PH16232</t>
  </si>
  <si>
    <t>PH18111</t>
  </si>
  <si>
    <t>PH22121</t>
  </si>
  <si>
    <t>PH24015</t>
  </si>
  <si>
    <t>PH25062</t>
  </si>
  <si>
    <t>PH25072</t>
  </si>
  <si>
    <t>PR10478</t>
  </si>
  <si>
    <t>SH36067</t>
  </si>
  <si>
    <t>RTS2:</t>
  </si>
  <si>
    <t>P11316</t>
  </si>
  <si>
    <t>P13292</t>
  </si>
  <si>
    <t>PC15006</t>
  </si>
  <si>
    <t>PC26004</t>
  </si>
  <si>
    <t>PC2C003</t>
  </si>
  <si>
    <t>PC38009</t>
  </si>
  <si>
    <t>PC48006</t>
  </si>
  <si>
    <t>PC48008</t>
  </si>
  <si>
    <t>PC53004</t>
  </si>
  <si>
    <t>PH12124</t>
  </si>
  <si>
    <t>PH24013</t>
  </si>
  <si>
    <t>PH25019</t>
  </si>
  <si>
    <t>PH2A130</t>
  </si>
  <si>
    <t>PH32016</t>
  </si>
  <si>
    <t>PH42014</t>
  </si>
  <si>
    <t>Problems capturing help panels from popup list panel  Fixed</t>
  </si>
  <si>
    <t>PH42059</t>
  </si>
  <si>
    <t>blank popup panel for JCL Printing</t>
  </si>
  <si>
    <t>PH49001</t>
  </si>
  <si>
    <t>Looking for rts win280 and not found</t>
  </si>
  <si>
    <t>PR11136</t>
  </si>
  <si>
    <t>PR11382</t>
  </si>
  <si>
    <t>unable to find string on child popup</t>
  </si>
  <si>
    <t>PR11489</t>
  </si>
  <si>
    <t>LisaC/skb</t>
  </si>
  <si>
    <t>PR11624</t>
  </si>
  <si>
    <t>capture entire output byrun byjob…..</t>
  </si>
  <si>
    <t>PR11948</t>
  </si>
  <si>
    <t>PR13170</t>
  </si>
  <si>
    <t>PT0970</t>
  </si>
  <si>
    <t>PU3A002</t>
  </si>
  <si>
    <t>another strange popup within popup capture on Library type Add option</t>
  </si>
  <si>
    <t>S10077</t>
  </si>
  <si>
    <t>SCHEDULER1:</t>
  </si>
  <si>
    <t>P653071</t>
  </si>
  <si>
    <t>New Script for 290</t>
  </si>
  <si>
    <t>P13378</t>
  </si>
  <si>
    <t>PC28002</t>
  </si>
  <si>
    <t>PH12007</t>
  </si>
  <si>
    <t>Verify popup: duplicate  last line of Scheduler Popup</t>
  </si>
  <si>
    <t>PH14059</t>
  </si>
  <si>
    <t>PH15025</t>
  </si>
  <si>
    <t>need to check if TWS8 is up or down</t>
  </si>
  <si>
    <t>PH21078</t>
  </si>
  <si>
    <t>PH2A019</t>
  </si>
  <si>
    <t>PH33045</t>
  </si>
  <si>
    <t>PH27003</t>
  </si>
  <si>
    <t>PH32040</t>
  </si>
  <si>
    <t>PH23054</t>
  </si>
  <si>
    <t>PH43035</t>
  </si>
  <si>
    <t>PH3C059</t>
  </si>
  <si>
    <t>PH34010</t>
  </si>
  <si>
    <t>PC4A009</t>
  </si>
  <si>
    <t>P13192</t>
  </si>
  <si>
    <t>PH15031</t>
  </si>
  <si>
    <t>PH58032</t>
  </si>
  <si>
    <t>PH59003</t>
  </si>
  <si>
    <t>PH64037</t>
  </si>
  <si>
    <t>PU56005</t>
  </si>
  <si>
    <t>P11005</t>
  </si>
  <si>
    <t>PH12118</t>
  </si>
  <si>
    <t>PC34009</t>
  </si>
  <si>
    <t>SELECTIONEXIT1:</t>
  </si>
  <si>
    <t>PC31010</t>
  </si>
  <si>
    <t>SELECTIONLIST1:</t>
  </si>
  <si>
    <t>PH13031</t>
  </si>
  <si>
    <t>PH26055</t>
  </si>
  <si>
    <t>PH2A145</t>
  </si>
  <si>
    <t>PH2B103</t>
  </si>
  <si>
    <t>PH27018</t>
  </si>
  <si>
    <t>PH33092</t>
  </si>
  <si>
    <t>PH39096</t>
  </si>
  <si>
    <t>SHARED1</t>
  </si>
  <si>
    <t>SH2B075</t>
  </si>
  <si>
    <t>SH1B067</t>
  </si>
  <si>
    <t>SR10763</t>
  </si>
  <si>
    <t>SH42022</t>
  </si>
  <si>
    <t>SH3A096</t>
  </si>
  <si>
    <t>popup panel is icomplete when only 1 panel and no scroll</t>
  </si>
  <si>
    <t>SH22158</t>
  </si>
  <si>
    <t>SH32085</t>
  </si>
  <si>
    <t>STC1:</t>
  </si>
  <si>
    <t>PH25064</t>
  </si>
  <si>
    <t>SYSTEM1:</t>
  </si>
  <si>
    <t>P11786</t>
  </si>
  <si>
    <t>P12340</t>
  </si>
  <si>
    <t>P13357</t>
  </si>
  <si>
    <t>PH2A146</t>
  </si>
  <si>
    <t>PH32071</t>
  </si>
  <si>
    <t>PH39003</t>
  </si>
  <si>
    <t>PH43024</t>
  </si>
  <si>
    <t>Need a Master and Slave up for this script</t>
  </si>
  <si>
    <t>PH21176</t>
  </si>
  <si>
    <t>Product usage</t>
  </si>
  <si>
    <t>VALIDATION1:</t>
  </si>
  <si>
    <t>P13028</t>
  </si>
  <si>
    <t>PH11044</t>
  </si>
  <si>
    <t>PH12062</t>
  </si>
  <si>
    <t>Loop on mem list</t>
  </si>
  <si>
    <t>PH12091</t>
  </si>
  <si>
    <t>PH21106</t>
  </si>
  <si>
    <t>PH28049</t>
  </si>
  <si>
    <t>PH2A113</t>
  </si>
  <si>
    <t>PH2A126</t>
  </si>
  <si>
    <t>not able to capture the entire help panel. Line 73 in script</t>
  </si>
  <si>
    <t>PH2A155</t>
  </si>
  <si>
    <t>PH2B029</t>
  </si>
  <si>
    <t>Added the ln $status to script. Update before working on it to get updates from repo</t>
  </si>
  <si>
    <t>PH31032</t>
  </si>
  <si>
    <t>PH36040</t>
  </si>
  <si>
    <t>PR100036</t>
  </si>
  <si>
    <t>Would need toe rerun (capture Option Report / Missing popup title)</t>
  </si>
  <si>
    <t>PR10551</t>
  </si>
  <si>
    <t xml:space="preserve">You must have rts member pjgl0020 for this test to run. </t>
  </si>
  <si>
    <t>PH47009</t>
  </si>
  <si>
    <t>PH43104</t>
  </si>
  <si>
    <t>TESTING PCFILE RESTORE AFTER ADDING A MACHINE DEFINITION</t>
  </si>
  <si>
    <t>PH44019</t>
  </si>
  <si>
    <t>VALIDATION2:</t>
  </si>
  <si>
    <t>PR11725</t>
  </si>
  <si>
    <t>PR12777</t>
  </si>
  <si>
    <t>PR13147</t>
  </si>
  <si>
    <t>PT1279</t>
  </si>
  <si>
    <t>PC2C004</t>
  </si>
  <si>
    <t>PU1A002</t>
  </si>
  <si>
    <t>PH13009</t>
  </si>
  <si>
    <t>PH3A112</t>
  </si>
  <si>
    <t>PH33049</t>
  </si>
  <si>
    <t>PH59059</t>
  </si>
  <si>
    <t>PH24071</t>
  </si>
  <si>
    <t>Added pcfile reset</t>
  </si>
  <si>
    <t>PR10169</t>
  </si>
  <si>
    <t>Problem capturing screen messages/fixed by capturing SJL instead.</t>
  </si>
  <si>
    <r>
      <rPr>
        <sz val="10"/>
        <color rgb="FFFF0000"/>
        <rFont val="Arial"/>
        <family val="2"/>
      </rPr>
      <t>Fixed/Modified to MAP- messages during busy not supported in MAP</t>
    </r>
    <r>
      <rPr>
        <sz val="10"/>
        <color rgb="FF00B050"/>
        <rFont val="Arial"/>
        <family val="2"/>
      </rPr>
      <t>.</t>
    </r>
  </si>
  <si>
    <t>PH42031</t>
  </si>
  <si>
    <t>PH42007</t>
  </si>
  <si>
    <t>OPC</t>
  </si>
  <si>
    <t>PH24068</t>
  </si>
  <si>
    <t>PH43129</t>
  </si>
  <si>
    <t>P12144</t>
  </si>
  <si>
    <t>P11999</t>
  </si>
  <si>
    <t>PC31015</t>
  </si>
  <si>
    <t>PH31113</t>
  </si>
  <si>
    <t>PH38049</t>
  </si>
  <si>
    <t>Fixed/ Script still needs to be finished.</t>
  </si>
  <si>
    <t>F</t>
  </si>
  <si>
    <t>Total number of scripts to convert</t>
  </si>
  <si>
    <t># of scripts converted to date</t>
  </si>
  <si>
    <t>% complete</t>
  </si>
  <si>
    <t>Remaining Scripts</t>
  </si>
  <si>
    <t>MISC</t>
  </si>
  <si>
    <t>Total Scripts</t>
  </si>
  <si>
    <t>Scripts Q1</t>
  </si>
  <si>
    <t>Scripts Q2</t>
  </si>
  <si>
    <t>Scripts Q3</t>
  </si>
  <si>
    <t>Scripts Q4</t>
  </si>
  <si>
    <t>% complt</t>
  </si>
  <si>
    <t>Summary</t>
  </si>
  <si>
    <t>TC</t>
  </si>
  <si>
    <t>Automation by Analyst</t>
  </si>
  <si>
    <t># of TC
as of 12/31/10</t>
  </si>
  <si>
    <t># of TS
as of 12/31/10</t>
  </si>
  <si>
    <t>Suite</t>
  </si>
  <si>
    <t>Test Case Document</t>
  </si>
  <si>
    <t>Converted to MAP</t>
  </si>
  <si>
    <t>Comments</t>
  </si>
  <si>
    <t xml:space="preserve">A_NISSAN_263 </t>
  </si>
  <si>
    <t>IC53007</t>
  </si>
  <si>
    <t>Y</t>
  </si>
  <si>
    <t xml:space="preserve"> 
IH54039</t>
  </si>
  <si>
    <t>scott</t>
  </si>
  <si>
    <t xml:space="preserve">IC55006
 </t>
  </si>
  <si>
    <t>IC55010</t>
  </si>
  <si>
    <t>IH54029</t>
  </si>
  <si>
    <t>QUERY1</t>
  </si>
  <si>
    <t>IH4B026</t>
  </si>
  <si>
    <t>in progress</t>
  </si>
  <si>
    <t>I12602</t>
  </si>
  <si>
    <t>I12628</t>
  </si>
  <si>
    <t>I12757</t>
  </si>
  <si>
    <t>IH11020</t>
  </si>
  <si>
    <t>IH1A166</t>
  </si>
  <si>
    <t>IH55035</t>
  </si>
  <si>
    <t>IU3A008</t>
  </si>
  <si>
    <t>IM92355</t>
  </si>
  <si>
    <t>PIQRY001</t>
  </si>
  <si>
    <t>REPORTS</t>
  </si>
  <si>
    <t>IH54031</t>
  </si>
  <si>
    <t>IC11025</t>
  </si>
  <si>
    <t>IC18007</t>
  </si>
  <si>
    <t>IC1C005</t>
  </si>
  <si>
    <t>IC27001</t>
  </si>
  <si>
    <t>ID12008</t>
  </si>
  <si>
    <t>ID12010</t>
  </si>
  <si>
    <t>IH12106</t>
  </si>
  <si>
    <t>IH1C035</t>
  </si>
  <si>
    <t>IH1C071</t>
  </si>
  <si>
    <t>IH23036</t>
  </si>
  <si>
    <t>IH48061</t>
  </si>
  <si>
    <t>IH48075</t>
  </si>
  <si>
    <t>IH49074</t>
  </si>
  <si>
    <t>IH4B045</t>
  </si>
  <si>
    <t>IH52016</t>
  </si>
  <si>
    <t>IH54012</t>
  </si>
  <si>
    <t>IH55012</t>
  </si>
  <si>
    <t>IH55054</t>
  </si>
  <si>
    <t>IM92493</t>
  </si>
  <si>
    <t>IM92538</t>
  </si>
  <si>
    <t>SETUP1</t>
  </si>
  <si>
    <t>IH48072</t>
  </si>
  <si>
    <t>IC1B003</t>
  </si>
  <si>
    <t>IH12135</t>
  </si>
  <si>
    <t>IH13027</t>
  </si>
  <si>
    <t>IH16065</t>
  </si>
  <si>
    <t>IH1A097</t>
  </si>
  <si>
    <t>IH35079</t>
  </si>
  <si>
    <t>IH3B034</t>
  </si>
  <si>
    <t>IH46012</t>
  </si>
  <si>
    <t>IH48060</t>
  </si>
  <si>
    <t>IH49009</t>
  </si>
  <si>
    <t>IH4A031</t>
  </si>
  <si>
    <t>IH4A047</t>
  </si>
  <si>
    <t>IH4B007</t>
  </si>
  <si>
    <t>IH4C014</t>
  </si>
  <si>
    <t>IH52034</t>
  </si>
  <si>
    <t>IM92078</t>
  </si>
  <si>
    <t>IM108845</t>
  </si>
  <si>
    <t>P695135</t>
  </si>
  <si>
    <t>UPDATE1</t>
  </si>
  <si>
    <t>IH54062</t>
  </si>
  <si>
    <t>I11903</t>
  </si>
  <si>
    <t>IC1A023</t>
  </si>
  <si>
    <t>IH12176</t>
  </si>
  <si>
    <t>IH12235</t>
  </si>
  <si>
    <t>IH16064</t>
  </si>
  <si>
    <t>IH16151</t>
  </si>
  <si>
    <t>IH21101</t>
  </si>
  <si>
    <t>IH25016</t>
  </si>
  <si>
    <t>IH25036</t>
  </si>
  <si>
    <t>IH3A127</t>
  </si>
  <si>
    <t>IH3C036</t>
  </si>
  <si>
    <t>XREF_CICSGROUP1</t>
  </si>
  <si>
    <t>IH36024</t>
  </si>
  <si>
    <t>IH46042</t>
  </si>
  <si>
    <t>XREF_CICSTRANSACTION1</t>
  </si>
  <si>
    <t>IH1A028</t>
  </si>
  <si>
    <t>IH35045</t>
  </si>
  <si>
    <t>IH39102</t>
  </si>
  <si>
    <t>IM91489</t>
  </si>
  <si>
    <t xml:space="preserve"> XREF_DB2COLLECTIONID1</t>
  </si>
  <si>
    <t>IM92010</t>
  </si>
  <si>
    <t>PIXRF008</t>
  </si>
  <si>
    <t>XREF_DB2PACKAGE1</t>
  </si>
  <si>
    <t>IH13043</t>
  </si>
  <si>
    <t>IH12046</t>
  </si>
  <si>
    <t>PIXRF009</t>
  </si>
  <si>
    <t>XREF_DB2PLAN1</t>
  </si>
  <si>
    <t>IM91549</t>
  </si>
  <si>
    <t>PIXRF007</t>
  </si>
  <si>
    <t>XREF_DB2TABLE1</t>
  </si>
  <si>
    <t>ID25008</t>
  </si>
  <si>
    <t>IM90400</t>
  </si>
  <si>
    <t>PIXRF010</t>
  </si>
  <si>
    <t>XREF_DSNAME1</t>
  </si>
  <si>
    <t>IH49037</t>
  </si>
  <si>
    <t>IH53002</t>
  </si>
  <si>
    <t>PIXRF005</t>
  </si>
  <si>
    <t>PIXRF006</t>
  </si>
  <si>
    <t>ADMINISTRATOR</t>
  </si>
  <si>
    <t>IC4B019</t>
  </si>
  <si>
    <t>I10900</t>
  </si>
  <si>
    <t>ID14009</t>
  </si>
  <si>
    <t>IH11045</t>
  </si>
  <si>
    <t>IH12133</t>
  </si>
  <si>
    <t>IH25115</t>
  </si>
  <si>
    <t>IH3A058</t>
  </si>
  <si>
    <t>IH4A016</t>
  </si>
  <si>
    <t>PIADM001</t>
  </si>
  <si>
    <t>PIADM002</t>
  </si>
  <si>
    <t>PIADM003</t>
  </si>
  <si>
    <t>XREF_JOB1</t>
  </si>
  <si>
    <t>IH4A042</t>
  </si>
  <si>
    <t>IC12012</t>
  </si>
  <si>
    <t>IC17008</t>
  </si>
  <si>
    <t>IC3A007</t>
  </si>
  <si>
    <t>ID25004</t>
  </si>
  <si>
    <t>ID25006</t>
  </si>
  <si>
    <t>ID25007</t>
  </si>
  <si>
    <t>ID25009</t>
  </si>
  <si>
    <t>ID27005</t>
  </si>
  <si>
    <t>FOLDERS</t>
  </si>
  <si>
    <t>ASSIGN_FOLDER</t>
  </si>
  <si>
    <t>IH12021</t>
  </si>
  <si>
    <t>MISC1</t>
  </si>
  <si>
    <t>I12511</t>
  </si>
  <si>
    <t>I11316</t>
  </si>
  <si>
    <t>IC56006</t>
  </si>
  <si>
    <t>ID17004</t>
  </si>
  <si>
    <t>IH39023</t>
  </si>
  <si>
    <t>IH43143</t>
  </si>
  <si>
    <t>IH47053</t>
  </si>
  <si>
    <t>IM85804</t>
  </si>
  <si>
    <t>PRINTSETUP</t>
  </si>
  <si>
    <t>IH1A122</t>
  </si>
  <si>
    <t>IC13015</t>
  </si>
  <si>
    <t>IC25010</t>
  </si>
  <si>
    <t>IC25011</t>
  </si>
  <si>
    <t>IC27007</t>
  </si>
  <si>
    <t>IH12049</t>
  </si>
  <si>
    <t>IH13053</t>
  </si>
  <si>
    <t>IH17125</t>
  </si>
  <si>
    <t>IH18079</t>
  </si>
  <si>
    <t>IH49031</t>
  </si>
  <si>
    <t>SORTS</t>
  </si>
  <si>
    <t>IH36020</t>
  </si>
  <si>
    <t>XREF1</t>
  </si>
  <si>
    <t>I13095</t>
  </si>
  <si>
    <t>I13095a</t>
  </si>
  <si>
    <t>IC13001</t>
  </si>
  <si>
    <t>I13034</t>
  </si>
  <si>
    <t>IH1B022</t>
  </si>
  <si>
    <t>IH45042</t>
  </si>
  <si>
    <t>IM104683</t>
  </si>
  <si>
    <t>IM93881</t>
  </si>
  <si>
    <t>IM90198</t>
  </si>
  <si>
    <t>PIXRF001</t>
  </si>
  <si>
    <t>XREF_JOB2</t>
  </si>
  <si>
    <t>IH49035</t>
  </si>
  <si>
    <t>IC53008</t>
  </si>
  <si>
    <t>IC56005</t>
  </si>
  <si>
    <t>IH28064</t>
  </si>
  <si>
    <t>IH2B003</t>
  </si>
  <si>
    <t>IH36050</t>
  </si>
  <si>
    <t>IH39051</t>
  </si>
  <si>
    <t>IH39100</t>
  </si>
  <si>
    <t>IH3A064</t>
  </si>
  <si>
    <t>IU53024</t>
  </si>
  <si>
    <t>XREF_PGM1</t>
  </si>
  <si>
    <t>IC2B006</t>
  </si>
  <si>
    <t>I12696</t>
  </si>
  <si>
    <t>IC2A003</t>
  </si>
  <si>
    <t>IC2C013</t>
  </si>
  <si>
    <t>IH39098</t>
  </si>
  <si>
    <t>IH49040</t>
  </si>
  <si>
    <t>IM93874</t>
  </si>
  <si>
    <t>IM93932</t>
  </si>
  <si>
    <t>PIXRF002</t>
  </si>
  <si>
    <t>XREF_PROC1</t>
  </si>
  <si>
    <t>ID25011</t>
  </si>
  <si>
    <t>IH1A015</t>
  </si>
  <si>
    <t>IH22161</t>
  </si>
  <si>
    <t>IH44087</t>
  </si>
  <si>
    <t>PIXRF003</t>
  </si>
  <si>
    <t>XREF_SYSOUT1</t>
  </si>
  <si>
    <t>IH1A030</t>
  </si>
  <si>
    <t>IH1A154</t>
  </si>
  <si>
    <t>IM90333</t>
  </si>
  <si>
    <t>PIXRF004</t>
  </si>
  <si>
    <t>Total Est. Time (in hours)</t>
  </si>
  <si>
    <t>Total Est. Days</t>
  </si>
  <si>
    <t>Total Number of Scripts</t>
  </si>
  <si>
    <t># of Scripts Converted</t>
  </si>
  <si>
    <t xml:space="preserve">% Completed </t>
  </si>
  <si>
    <t>XREF_DB2COLLECTIONID1</t>
  </si>
  <si>
    <t>Suite Totals</t>
  </si>
  <si>
    <t>Quarter 2010</t>
  </si>
  <si>
    <t>q1</t>
  </si>
  <si>
    <t>Scripts FY10</t>
  </si>
  <si>
    <t>WinRunner Cases</t>
  </si>
  <si>
    <t>New Test Cases</t>
  </si>
  <si>
    <t>WinR</t>
  </si>
  <si>
    <t>New TC</t>
  </si>
  <si>
    <t>Total Number of New Scripts</t>
  </si>
  <si>
    <t>New Scripts</t>
  </si>
  <si>
    <t>New</t>
  </si>
  <si>
    <t># Of New Scritps</t>
  </si>
  <si>
    <t>FY 2010</t>
  </si>
  <si>
    <t>Automation by Developer</t>
  </si>
  <si>
    <t>Automation to Date</t>
  </si>
  <si>
    <t>Project Automation - FY 2010</t>
  </si>
  <si>
    <t>Total Project     Automation</t>
  </si>
  <si>
    <t>Developer                 Totals</t>
  </si>
  <si>
    <t>Failed in PR290</t>
  </si>
  <si>
    <t>I725695</t>
  </si>
  <si>
    <t>Password specific</t>
  </si>
  <si>
    <t>PI106569</t>
  </si>
  <si>
    <t>need function to check # in confirmation panel matches panel list #</t>
  </si>
  <si>
    <t>IH1B052</t>
  </si>
  <si>
    <t>LisaQ1</t>
  </si>
  <si>
    <t>LisaQ2</t>
  </si>
  <si>
    <t>ClaudieQ2</t>
  </si>
  <si>
    <t>ClaudieQ1</t>
  </si>
  <si>
    <t>Analyst/Qtr</t>
  </si>
  <si>
    <t>IH1C005</t>
  </si>
  <si>
    <t>IH1B047</t>
  </si>
  <si>
    <t>todo new</t>
  </si>
  <si>
    <t>for INFOX Customer only - No pb for INFOX+KCM</t>
  </si>
  <si>
    <r>
      <t xml:space="preserve">Infox::verifySortedColumnData function needs updates; </t>
    </r>
    <r>
      <rPr>
        <sz val="10"/>
        <color rgb="FFFF0000"/>
        <rFont val="Arial"/>
        <family val="2"/>
      </rPr>
      <t>Script fails in PR290</t>
    </r>
  </si>
  <si>
    <t>Script fails in PR290.</t>
  </si>
  <si>
    <t>ClaudieQ3</t>
  </si>
  <si>
    <t>merge h48031 with h48061</t>
  </si>
  <si>
    <t>XREF is taking a long time with wild card</t>
  </si>
  <si>
    <t>on hold</t>
  </si>
  <si>
    <t>Need to create a popup dropdown list routine</t>
  </si>
  <si>
    <t>Password panel</t>
  </si>
  <si>
    <t>Ticket 741530</t>
  </si>
  <si>
    <t>IC55006</t>
  </si>
  <si>
    <t>scottQ3</t>
  </si>
  <si>
    <t>installation script</t>
  </si>
  <si>
    <t>y</t>
  </si>
  <si>
    <t>Reqmt. Spec #/Comments</t>
  </si>
  <si>
    <t>Impact Tickets</t>
  </si>
  <si>
    <t>H5B022</t>
  </si>
  <si>
    <t>H5B037</t>
  </si>
  <si>
    <t>H5B249</t>
  </si>
  <si>
    <t>H5C020</t>
  </si>
  <si>
    <t>H5C054</t>
  </si>
  <si>
    <t>H5C053</t>
  </si>
  <si>
    <t>H5C055</t>
  </si>
  <si>
    <t>H5C057</t>
  </si>
  <si>
    <t>H5C058</t>
  </si>
  <si>
    <t>H15056</t>
  </si>
  <si>
    <t>H17097</t>
  </si>
  <si>
    <t>H22083</t>
  </si>
  <si>
    <t>H22094</t>
  </si>
  <si>
    <t>H27104</t>
  </si>
  <si>
    <t>H28009</t>
  </si>
  <si>
    <t>H31075</t>
  </si>
  <si>
    <t>H34063</t>
  </si>
  <si>
    <t>H35013</t>
  </si>
  <si>
    <t>H41046</t>
  </si>
  <si>
    <t>H42035</t>
  </si>
  <si>
    <t>H55021</t>
  </si>
  <si>
    <t>H57035</t>
  </si>
  <si>
    <t>H59059</t>
  </si>
  <si>
    <t>H61041</t>
  </si>
  <si>
    <t>H61117</t>
  </si>
  <si>
    <t>H62157</t>
  </si>
  <si>
    <t>H63123</t>
  </si>
  <si>
    <t>H64006</t>
  </si>
  <si>
    <t>H65032</t>
  </si>
  <si>
    <t>U3B007</t>
  </si>
  <si>
    <t>U5C010</t>
  </si>
  <si>
    <t>U5C011</t>
  </si>
  <si>
    <t>U38015</t>
  </si>
  <si>
    <t>U55005</t>
  </si>
  <si>
    <t>U58016</t>
  </si>
  <si>
    <t>U61004</t>
  </si>
  <si>
    <t>U61010</t>
  </si>
  <si>
    <t>U61013</t>
  </si>
  <si>
    <t>QTP - PJW</t>
  </si>
  <si>
    <t>Script fails for ticket 742896 in PR290</t>
  </si>
  <si>
    <t>LisaQ4</t>
  </si>
  <si>
    <t>file_manage_platform</t>
  </si>
  <si>
    <t>file_new</t>
  </si>
  <si>
    <t>GUIcheck_icon_fun</t>
  </si>
  <si>
    <t>GUIcheck_Tabs</t>
  </si>
  <si>
    <t>GUIcheck_XREF_Job_Contains</t>
  </si>
  <si>
    <t>help_index2</t>
  </si>
  <si>
    <t>help_index3</t>
  </si>
  <si>
    <t>help_index4</t>
  </si>
  <si>
    <t>help_index5</t>
  </si>
  <si>
    <t>help_index6</t>
  </si>
  <si>
    <t>help_index7</t>
  </si>
  <si>
    <t>help_index8</t>
  </si>
  <si>
    <t>help_index9</t>
  </si>
  <si>
    <t>help_index10</t>
  </si>
  <si>
    <t>view_systemtabs</t>
  </si>
  <si>
    <t xml:space="preserve">  Data Sets</t>
  </si>
  <si>
    <t xml:space="preserve">  Members</t>
  </si>
  <si>
    <t xml:space="preserve">  Jobs</t>
  </si>
  <si>
    <t xml:space="preserve">  Procs</t>
  </si>
  <si>
    <t xml:space="preserve">  Execs</t>
  </si>
  <si>
    <t xml:space="preserve">  Contains</t>
  </si>
  <si>
    <t xml:space="preserve">  Sysouts</t>
  </si>
  <si>
    <t xml:space="preserve">  DDNAME</t>
  </si>
  <si>
    <t xml:space="preserve">  DDs</t>
  </si>
  <si>
    <t xml:space="preserve">  DB2 Subsystem</t>
  </si>
  <si>
    <t xml:space="preserve">  INFO/XE database</t>
  </si>
  <si>
    <t>CS11238</t>
  </si>
  <si>
    <t>CS13302</t>
  </si>
  <si>
    <t>CS13329</t>
  </si>
  <si>
    <t>CSC12005</t>
  </si>
  <si>
    <t>CSC14032</t>
  </si>
  <si>
    <t>CSD24012</t>
  </si>
  <si>
    <t>CSH22159</t>
  </si>
  <si>
    <t>CSH25021</t>
  </si>
  <si>
    <t>CSH26053</t>
  </si>
  <si>
    <t>CSH41055</t>
  </si>
  <si>
    <t>CSH41056</t>
  </si>
  <si>
    <t>CSH41058</t>
  </si>
  <si>
    <t>CSH41085</t>
  </si>
  <si>
    <t>CSH48039</t>
  </si>
  <si>
    <t>I12560</t>
  </si>
  <si>
    <t>PR91375</t>
  </si>
  <si>
    <t>PR95535</t>
  </si>
  <si>
    <t>PR95616</t>
  </si>
  <si>
    <t>PR95734</t>
  </si>
  <si>
    <t>PR95735</t>
  </si>
  <si>
    <t>PR96709</t>
  </si>
  <si>
    <t>PR97085</t>
  </si>
  <si>
    <t>Total Test Cases:</t>
  </si>
  <si>
    <t>Total for all Quarters</t>
  </si>
  <si>
    <t xml:space="preserve">Customize </t>
  </si>
  <si>
    <t>Customize1</t>
  </si>
  <si>
    <t xml:space="preserve">Customize2
 </t>
  </si>
  <si>
    <t xml:space="preserve">Basic Functionality </t>
  </si>
  <si>
    <t>JCL Editor 1</t>
  </si>
  <si>
    <t>JCL Editor 2</t>
  </si>
  <si>
    <t xml:space="preserve">Mainframe Scan </t>
  </si>
  <si>
    <t>Converted to MAP/Quarter/Analyst</t>
  </si>
  <si>
    <t>scottq3</t>
  </si>
  <si>
    <t>New Script (Y/N)</t>
  </si>
  <si>
    <t>Basic Functionality</t>
  </si>
  <si>
    <t>Totals for each Automation Developer for all of MGH products</t>
  </si>
  <si>
    <t>QTP - PIW</t>
  </si>
  <si>
    <t xml:space="preserve">Suite </t>
  </si>
  <si>
    <t>File Management</t>
  </si>
  <si>
    <t>GUI Check</t>
  </si>
  <si>
    <t>INFO/XE Cross Reference</t>
  </si>
  <si>
    <t>INFO/X Cross Reference</t>
  </si>
  <si>
    <t>New Test Script (Y/N)?</t>
  </si>
  <si>
    <t>Scripts by Quarter/Analyst</t>
  </si>
  <si>
    <t>Note* Percentages in column Automation to Date includes new scripts.</t>
  </si>
  <si>
    <t>Pro/JCL - Windows Client</t>
  </si>
  <si>
    <t>Info/X- Windows Client</t>
  </si>
  <si>
    <t>Info/X - ISPF</t>
  </si>
  <si>
    <t>MAP - Info/X</t>
  </si>
  <si>
    <t>N/A</t>
  </si>
  <si>
    <t>Original 276 Pro/JCLTestCases were WinRunner; converted to MAP scripts</t>
  </si>
  <si>
    <t>Original 175 Info/Xe TestCases were WinRunner; converted to MAP scripts</t>
  </si>
  <si>
    <t>p704399</t>
  </si>
  <si>
    <t>P707881</t>
  </si>
  <si>
    <t>P722146</t>
  </si>
  <si>
    <t>Cjm</t>
  </si>
  <si>
    <t>x</t>
  </si>
  <si>
    <t>PR661065</t>
  </si>
  <si>
    <t>I715736</t>
  </si>
  <si>
    <t>I704136</t>
  </si>
  <si>
    <t>Lisa 11/12/10: updated script for tickets #711140 and #711131 fixed in PR300.</t>
  </si>
  <si>
    <t>PR734545</t>
  </si>
  <si>
    <t>New Scrip PR300</t>
  </si>
  <si>
    <t>PR715672</t>
  </si>
  <si>
    <t>PR300</t>
  </si>
  <si>
    <t>PR715215</t>
  </si>
  <si>
    <t>ClaudieQ4</t>
  </si>
  <si>
    <t>IC3A008</t>
  </si>
  <si>
    <t>I724237</t>
  </si>
  <si>
    <t>new script for PR300</t>
  </si>
  <si>
    <t>PR742531</t>
  </si>
  <si>
    <t>PR300 - 2011</t>
  </si>
  <si>
    <t>IX739812</t>
  </si>
  <si>
    <t>IX704140</t>
  </si>
  <si>
    <t>IX717963</t>
  </si>
  <si>
    <t>C</t>
  </si>
  <si>
    <t>IX645799</t>
  </si>
  <si>
    <t>IX730455</t>
  </si>
  <si>
    <t>IX742336</t>
  </si>
  <si>
    <t>scottq1</t>
  </si>
  <si>
    <t>scottq2</t>
  </si>
  <si>
    <t>To be completed after 765936 has been fixed</t>
  </si>
  <si>
    <t>need to figure out how to verify ballons on the right mouse clicks. Sent email to Genlogix</t>
  </si>
  <si>
    <t>Converted to QTP Analsyt/Quarter</t>
  </si>
  <si>
    <t xml:space="preserve">Balloon verifications needed </t>
  </si>
  <si>
    <t>waiting TCD from Lisa</t>
  </si>
  <si>
    <t>Scripts FY11</t>
  </si>
  <si>
    <t>% FY2010 Automation</t>
  </si>
  <si>
    <t># of TC
as of 12/31/09</t>
  </si>
  <si>
    <t># of TS
as of 12/31/09</t>
  </si>
  <si>
    <t>PW: qamgh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</si>
</sst>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m/d;@"/>
    <numFmt numFmtId="167" formatCode="0.0%"/>
  </numFmts>
  <fonts count="5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0"/>
      <color indexed="60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2060"/>
      <name val="Arial"/>
      <family val="2"/>
    </font>
    <font>
      <sz val="10"/>
      <color theme="3" tint="0.59999389629810485"/>
      <name val="Arial"/>
      <family val="2"/>
    </font>
    <font>
      <sz val="10"/>
      <color theme="7" tint="-0.249977111117893"/>
      <name val="Arial"/>
      <family val="2"/>
    </font>
    <font>
      <b/>
      <sz val="10"/>
      <color indexed="8"/>
      <name val="Arial"/>
      <family val="2"/>
    </font>
    <font>
      <sz val="10"/>
      <color rgb="FF92D050"/>
      <name val="Arial"/>
      <family val="2"/>
    </font>
    <font>
      <sz val="10"/>
      <color theme="9" tint="-0.499984740745262"/>
      <name val="Arial"/>
      <family val="2"/>
    </font>
    <font>
      <sz val="10"/>
      <color theme="9" tint="-0.249977111117893"/>
      <name val="Arial"/>
      <family val="2"/>
    </font>
    <font>
      <sz val="10"/>
      <color rgb="FF00000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57"/>
      <name val="Times New Roman"/>
      <family val="1"/>
    </font>
    <font>
      <sz val="10"/>
      <color indexed="10"/>
      <name val="Times New Roman"/>
      <family val="1"/>
    </font>
    <font>
      <sz val="10"/>
      <color indexed="17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color indexed="17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2499465926084170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/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indexed="64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</borders>
  <cellStyleXfs count="57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5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7" fillId="0" borderId="0"/>
    <xf numFmtId="0" fontId="28" fillId="0" borderId="0">
      <alignment vertical="top" wrapText="1"/>
    </xf>
    <xf numFmtId="0" fontId="7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4" fillId="0" borderId="0"/>
    <xf numFmtId="0" fontId="4" fillId="23" borderId="7" applyNumberFormat="0" applyFont="0" applyAlignment="0" applyProtection="0"/>
    <xf numFmtId="0" fontId="2" fillId="0" borderId="0"/>
    <xf numFmtId="0" fontId="2" fillId="0" borderId="0"/>
    <xf numFmtId="0" fontId="4" fillId="23" borderId="7" applyNumberFormat="0" applyFont="0" applyAlignment="0" applyProtection="0"/>
    <xf numFmtId="0" fontId="4" fillId="0" borderId="0"/>
    <xf numFmtId="0" fontId="4" fillId="0" borderId="0"/>
    <xf numFmtId="0" fontId="4" fillId="23" borderId="7" applyNumberFormat="0" applyFont="0" applyAlignment="0" applyProtection="0"/>
    <xf numFmtId="0" fontId="1" fillId="0" borderId="0"/>
  </cellStyleXfs>
  <cellXfs count="331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5" fillId="24" borderId="11" xfId="0" applyFont="1" applyFill="1" applyBorder="1" applyAlignment="1">
      <alignment wrapText="1"/>
    </xf>
    <xf numFmtId="0" fontId="5" fillId="24" borderId="12" xfId="0" applyFont="1" applyFill="1" applyBorder="1" applyAlignment="1">
      <alignment wrapText="1"/>
    </xf>
    <xf numFmtId="0" fontId="5" fillId="24" borderId="13" xfId="0" applyFont="1" applyFill="1" applyBorder="1" applyAlignment="1">
      <alignment wrapText="1"/>
    </xf>
    <xf numFmtId="164" fontId="0" fillId="0" borderId="0" xfId="0" applyNumberFormat="1"/>
    <xf numFmtId="164" fontId="4" fillId="0" borderId="10" xfId="1" applyNumberFormat="1" applyBorder="1"/>
    <xf numFmtId="9" fontId="5" fillId="0" borderId="0" xfId="2" applyFont="1" applyFill="1"/>
    <xf numFmtId="164" fontId="4" fillId="0" borderId="10" xfId="1" applyNumberFormat="1" applyFont="1" applyBorder="1"/>
    <xf numFmtId="0" fontId="0" fillId="0" borderId="10" xfId="0" applyFill="1" applyBorder="1"/>
    <xf numFmtId="164" fontId="5" fillId="24" borderId="15" xfId="1" applyNumberFormat="1" applyFont="1" applyFill="1" applyBorder="1"/>
    <xf numFmtId="0" fontId="5" fillId="24" borderId="16" xfId="0" applyFont="1" applyFill="1" applyBorder="1"/>
    <xf numFmtId="0" fontId="5" fillId="0" borderId="10" xfId="0" applyFont="1" applyFill="1" applyBorder="1"/>
    <xf numFmtId="0" fontId="5" fillId="0" borderId="0" xfId="0" applyFont="1" applyFill="1" applyBorder="1"/>
    <xf numFmtId="0" fontId="5" fillId="0" borderId="1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7" fillId="0" borderId="0" xfId="0" applyFont="1"/>
    <xf numFmtId="0" fontId="26" fillId="0" borderId="10" xfId="0" applyFont="1" applyBorder="1"/>
    <xf numFmtId="164" fontId="26" fillId="0" borderId="10" xfId="1" applyNumberFormat="1" applyFont="1" applyBorder="1"/>
    <xf numFmtId="0" fontId="26" fillId="0" borderId="0" xfId="0" applyFont="1"/>
    <xf numFmtId="0" fontId="26" fillId="0" borderId="19" xfId="0" applyFont="1" applyFill="1" applyBorder="1"/>
    <xf numFmtId="0" fontId="26" fillId="0" borderId="0" xfId="0" applyFont="1" applyBorder="1"/>
    <xf numFmtId="0" fontId="27" fillId="0" borderId="23" xfId="40" applyFont="1" applyFill="1" applyBorder="1" applyAlignment="1">
      <alignment horizontal="left"/>
    </xf>
    <xf numFmtId="0" fontId="27" fillId="0" borderId="0" xfId="40" applyFont="1"/>
    <xf numFmtId="0" fontId="27" fillId="0" borderId="0" xfId="41" applyFont="1" applyBorder="1" applyAlignment="1">
      <alignment horizontal="left" vertical="top" wrapText="1"/>
    </xf>
    <xf numFmtId="49" fontId="27" fillId="0" borderId="0" xfId="40" applyNumberFormat="1" applyFont="1" applyBorder="1" applyAlignment="1">
      <alignment horizontal="left" wrapText="1"/>
    </xf>
    <xf numFmtId="0" fontId="27" fillId="0" borderId="0" xfId="40" applyFont="1" applyFill="1"/>
    <xf numFmtId="0" fontId="27" fillId="0" borderId="24" xfId="40" applyFont="1" applyBorder="1"/>
    <xf numFmtId="0" fontId="27" fillId="0" borderId="26" xfId="40" applyFont="1" applyFill="1" applyBorder="1" applyAlignment="1">
      <alignment horizontal="left" vertical="top"/>
    </xf>
    <xf numFmtId="0" fontId="27" fillId="0" borderId="27" xfId="41" applyFont="1" applyBorder="1" applyAlignment="1">
      <alignment horizontal="left" vertical="top" wrapText="1"/>
    </xf>
    <xf numFmtId="0" fontId="27" fillId="27" borderId="0" xfId="40" applyFont="1" applyFill="1" applyBorder="1" applyAlignment="1">
      <alignment horizontal="center"/>
    </xf>
    <xf numFmtId="0" fontId="29" fillId="0" borderId="0" xfId="40" applyFont="1"/>
    <xf numFmtId="0" fontId="32" fillId="0" borderId="0" xfId="40" applyFont="1"/>
    <xf numFmtId="0" fontId="33" fillId="0" borderId="0" xfId="40" applyFont="1"/>
    <xf numFmtId="0" fontId="32" fillId="26" borderId="25" xfId="40" applyFont="1" applyFill="1" applyBorder="1"/>
    <xf numFmtId="0" fontId="35" fillId="0" borderId="0" xfId="40" applyFont="1"/>
    <xf numFmtId="0" fontId="27" fillId="28" borderId="0" xfId="40" applyFont="1" applyFill="1"/>
    <xf numFmtId="0" fontId="7" fillId="0" borderId="0" xfId="40" applyFont="1"/>
    <xf numFmtId="0" fontId="27" fillId="0" borderId="0" xfId="40" applyFont="1" applyFill="1" applyBorder="1"/>
    <xf numFmtId="0" fontId="35" fillId="28" borderId="0" xfId="40" applyFont="1" applyFill="1" applyBorder="1"/>
    <xf numFmtId="0" fontId="27" fillId="0" borderId="0" xfId="40" applyFont="1" applyBorder="1"/>
    <xf numFmtId="0" fontId="7" fillId="0" borderId="0" xfId="40" applyFont="1" applyBorder="1"/>
    <xf numFmtId="0" fontId="27" fillId="29" borderId="0" xfId="41" applyFont="1" applyFill="1" applyBorder="1" applyAlignment="1">
      <alignment horizontal="left" vertical="top" wrapText="1"/>
    </xf>
    <xf numFmtId="0" fontId="27" fillId="29" borderId="0" xfId="40" applyFont="1" applyFill="1"/>
    <xf numFmtId="0" fontId="27" fillId="29" borderId="0" xfId="40" applyFont="1" applyFill="1" applyBorder="1" applyAlignment="1">
      <alignment horizontal="left"/>
    </xf>
    <xf numFmtId="0" fontId="32" fillId="29" borderId="0" xfId="40" applyFont="1" applyFill="1" applyBorder="1" applyAlignment="1">
      <alignment horizontal="left"/>
    </xf>
    <xf numFmtId="0" fontId="31" fillId="28" borderId="0" xfId="40" applyFont="1" applyFill="1"/>
    <xf numFmtId="0" fontId="7" fillId="30" borderId="0" xfId="40" applyFont="1" applyFill="1"/>
    <xf numFmtId="0" fontId="27" fillId="30" borderId="0" xfId="40" applyFont="1" applyFill="1"/>
    <xf numFmtId="0" fontId="27" fillId="0" borderId="0" xfId="41" applyFont="1" applyBorder="1" applyAlignment="1">
      <alignment horizontal="right" vertical="top" wrapText="1"/>
    </xf>
    <xf numFmtId="0" fontId="27" fillId="28" borderId="23" xfId="40" applyFont="1" applyFill="1" applyBorder="1" applyAlignment="1">
      <alignment horizontal="left"/>
    </xf>
    <xf numFmtId="49" fontId="27" fillId="28" borderId="0" xfId="41" applyNumberFormat="1" applyFont="1" applyFill="1" applyAlignment="1">
      <alignment horizontal="left" vertical="center"/>
    </xf>
    <xf numFmtId="0" fontId="27" fillId="28" borderId="23" xfId="40" applyFont="1" applyFill="1" applyBorder="1" applyAlignment="1">
      <alignment horizontal="left" vertical="top"/>
    </xf>
    <xf numFmtId="0" fontId="27" fillId="28" borderId="0" xfId="40" applyFont="1" applyFill="1" applyBorder="1" applyAlignment="1">
      <alignment horizontal="left"/>
    </xf>
    <xf numFmtId="0" fontId="27" fillId="0" borderId="0" xfId="0" applyFont="1"/>
    <xf numFmtId="0" fontId="27" fillId="0" borderId="0" xfId="0" applyFont="1" applyAlignment="1">
      <alignment horizontal="center"/>
    </xf>
    <xf numFmtId="0" fontId="27" fillId="25" borderId="0" xfId="0" applyFont="1" applyFill="1"/>
    <xf numFmtId="0" fontId="27" fillId="25" borderId="0" xfId="0" applyFont="1" applyFill="1" applyAlignment="1">
      <alignment horizontal="center"/>
    </xf>
    <xf numFmtId="0" fontId="27" fillId="27" borderId="0" xfId="0" applyFont="1" applyFill="1" applyAlignment="1">
      <alignment horizontal="center"/>
    </xf>
    <xf numFmtId="0" fontId="27" fillId="27" borderId="0" xfId="0" applyFont="1" applyFill="1"/>
    <xf numFmtId="0" fontId="27" fillId="0" borderId="0" xfId="0" applyFont="1" applyAlignment="1">
      <alignment horizontal="left"/>
    </xf>
    <xf numFmtId="14" fontId="27" fillId="0" borderId="0" xfId="0" applyNumberFormat="1" applyFont="1" applyAlignment="1">
      <alignment horizontal="center"/>
    </xf>
    <xf numFmtId="0" fontId="27" fillId="0" borderId="0" xfId="0" applyNumberFormat="1" applyFont="1"/>
    <xf numFmtId="0" fontId="27" fillId="0" borderId="0" xfId="0" applyFont="1" applyAlignment="1">
      <alignment wrapText="1"/>
    </xf>
    <xf numFmtId="0" fontId="31" fillId="0" borderId="0" xfId="0" applyFont="1"/>
    <xf numFmtId="0" fontId="27" fillId="29" borderId="0" xfId="0" applyFont="1" applyFill="1"/>
    <xf numFmtId="0" fontId="27" fillId="29" borderId="0" xfId="0" applyFont="1" applyFill="1" applyAlignment="1">
      <alignment horizontal="center"/>
    </xf>
    <xf numFmtId="14" fontId="27" fillId="29" borderId="0" xfId="0" applyNumberFormat="1" applyFont="1" applyFill="1" applyAlignment="1">
      <alignment horizontal="center"/>
    </xf>
    <xf numFmtId="0" fontId="39" fillId="0" borderId="0" xfId="0" applyFont="1"/>
    <xf numFmtId="0" fontId="29" fillId="0" borderId="0" xfId="0" applyFont="1" applyAlignment="1">
      <alignment horizontal="center"/>
    </xf>
    <xf numFmtId="14" fontId="29" fillId="0" borderId="0" xfId="0" applyNumberFormat="1" applyFont="1" applyAlignment="1">
      <alignment horizontal="center"/>
    </xf>
    <xf numFmtId="0" fontId="29" fillId="0" borderId="0" xfId="0" applyFont="1"/>
    <xf numFmtId="0" fontId="32" fillId="0" borderId="0" xfId="0" applyFont="1"/>
    <xf numFmtId="0" fontId="32" fillId="0" borderId="0" xfId="0" applyFont="1" applyAlignment="1">
      <alignment horizontal="center"/>
    </xf>
    <xf numFmtId="14" fontId="32" fillId="0" borderId="0" xfId="0" applyNumberFormat="1" applyFont="1" applyAlignment="1">
      <alignment horizontal="center"/>
    </xf>
    <xf numFmtId="0" fontId="31" fillId="28" borderId="0" xfId="0" applyFont="1" applyFill="1"/>
    <xf numFmtId="0" fontId="31" fillId="28" borderId="0" xfId="0" applyFont="1" applyFill="1" applyAlignment="1">
      <alignment horizontal="center"/>
    </xf>
    <xf numFmtId="14" fontId="31" fillId="28" borderId="0" xfId="0" applyNumberFormat="1" applyFont="1" applyFill="1" applyAlignment="1">
      <alignment horizontal="center"/>
    </xf>
    <xf numFmtId="0" fontId="7" fillId="30" borderId="0" xfId="0" applyFont="1" applyFill="1"/>
    <xf numFmtId="0" fontId="7" fillId="30" borderId="0" xfId="0" applyFont="1" applyFill="1" applyAlignment="1">
      <alignment horizontal="center"/>
    </xf>
    <xf numFmtId="14" fontId="7" fillId="30" borderId="0" xfId="0" applyNumberFormat="1" applyFont="1" applyFill="1" applyAlignment="1">
      <alignment horizontal="center"/>
    </xf>
    <xf numFmtId="0" fontId="2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7" fillId="28" borderId="0" xfId="0" applyFont="1" applyFill="1"/>
    <xf numFmtId="0" fontId="7" fillId="28" borderId="0" xfId="0" applyFont="1" applyFill="1" applyAlignment="1">
      <alignment horizontal="center"/>
    </xf>
    <xf numFmtId="14" fontId="7" fillId="28" borderId="0" xfId="0" applyNumberFormat="1" applyFont="1" applyFill="1" applyAlignment="1">
      <alignment horizontal="center"/>
    </xf>
    <xf numFmtId="0" fontId="38" fillId="29" borderId="0" xfId="0" applyFont="1" applyFill="1"/>
    <xf numFmtId="0" fontId="38" fillId="0" borderId="0" xfId="0" applyFont="1"/>
    <xf numFmtId="0" fontId="27" fillId="28" borderId="0" xfId="0" applyFont="1" applyFill="1"/>
    <xf numFmtId="0" fontId="27" fillId="28" borderId="0" xfId="0" applyFont="1" applyFill="1" applyAlignment="1">
      <alignment horizontal="center"/>
    </xf>
    <xf numFmtId="14" fontId="27" fillId="28" borderId="0" xfId="0" applyNumberFormat="1" applyFont="1" applyFill="1" applyAlignment="1">
      <alignment horizontal="center"/>
    </xf>
    <xf numFmtId="0" fontId="35" fillId="0" borderId="0" xfId="0" applyFont="1" applyAlignment="1">
      <alignment horizontal="center"/>
    </xf>
    <xf numFmtId="14" fontId="35" fillId="0" borderId="0" xfId="0" applyNumberFormat="1" applyFont="1" applyAlignment="1">
      <alignment horizontal="center"/>
    </xf>
    <xf numFmtId="0" fontId="35" fillId="0" borderId="0" xfId="0" applyFont="1"/>
    <xf numFmtId="0" fontId="34" fillId="0" borderId="0" xfId="0" applyFont="1"/>
    <xf numFmtId="0" fontId="27" fillId="0" borderId="0" xfId="0" applyFont="1" applyBorder="1" applyAlignment="1">
      <alignment horizontal="center"/>
    </xf>
    <xf numFmtId="0" fontId="27" fillId="0" borderId="0" xfId="0" applyFont="1" applyBorder="1"/>
    <xf numFmtId="0" fontId="35" fillId="28" borderId="0" xfId="0" applyFont="1" applyFill="1" applyBorder="1" applyAlignment="1">
      <alignment horizontal="center"/>
    </xf>
    <xf numFmtId="14" fontId="35" fillId="28" borderId="0" xfId="0" applyNumberFormat="1" applyFont="1" applyFill="1" applyBorder="1" applyAlignment="1">
      <alignment horizontal="center"/>
    </xf>
    <xf numFmtId="0" fontId="35" fillId="28" borderId="0" xfId="0" applyFont="1" applyFill="1" applyBorder="1"/>
    <xf numFmtId="14" fontId="27" fillId="0" borderId="0" xfId="0" applyNumberFormat="1" applyFont="1" applyBorder="1" applyAlignment="1">
      <alignment horizontal="center"/>
    </xf>
    <xf numFmtId="0" fontId="36" fillId="0" borderId="0" xfId="0" applyFont="1" applyBorder="1"/>
    <xf numFmtId="0" fontId="7" fillId="0" borderId="0" xfId="0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7" fillId="0" borderId="0" xfId="0" applyFont="1" applyBorder="1"/>
    <xf numFmtId="0" fontId="30" fillId="0" borderId="0" xfId="0" applyFont="1"/>
    <xf numFmtId="0" fontId="33" fillId="0" borderId="0" xfId="0" applyFont="1" applyAlignment="1">
      <alignment horizontal="center"/>
    </xf>
    <xf numFmtId="14" fontId="33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27" fillId="30" borderId="0" xfId="0" applyFont="1" applyFill="1"/>
    <xf numFmtId="0" fontId="27" fillId="30" borderId="0" xfId="0" applyFont="1" applyFill="1" applyAlignment="1">
      <alignment horizontal="center"/>
    </xf>
    <xf numFmtId="14" fontId="27" fillId="30" borderId="0" xfId="0" applyNumberFormat="1" applyFont="1" applyFill="1" applyAlignment="1">
      <alignment horizontal="center"/>
    </xf>
    <xf numFmtId="0" fontId="32" fillId="0" borderId="0" xfId="0" applyFont="1" applyAlignment="1">
      <alignment wrapText="1"/>
    </xf>
    <xf numFmtId="1" fontId="27" fillId="0" borderId="0" xfId="0" applyNumberFormat="1" applyFont="1" applyAlignment="1">
      <alignment horizontal="center"/>
    </xf>
    <xf numFmtId="10" fontId="27" fillId="0" borderId="0" xfId="0" applyNumberFormat="1" applyFont="1" applyAlignment="1">
      <alignment horizontal="center"/>
    </xf>
    <xf numFmtId="0" fontId="40" fillId="31" borderId="23" xfId="0" applyFont="1" applyFill="1" applyBorder="1" applyAlignment="1">
      <alignment horizontal="left"/>
    </xf>
    <xf numFmtId="0" fontId="5" fillId="24" borderId="17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center"/>
    </xf>
    <xf numFmtId="165" fontId="26" fillId="0" borderId="10" xfId="0" applyNumberFormat="1" applyFont="1" applyBorder="1"/>
    <xf numFmtId="165" fontId="0" fillId="0" borderId="10" xfId="0" applyNumberFormat="1" applyBorder="1"/>
    <xf numFmtId="0" fontId="41" fillId="0" borderId="10" xfId="0" applyFont="1" applyBorder="1"/>
    <xf numFmtId="0" fontId="4" fillId="0" borderId="0" xfId="0" applyFont="1"/>
    <xf numFmtId="0" fontId="0" fillId="0" borderId="0" xfId="0"/>
    <xf numFmtId="0" fontId="26" fillId="0" borderId="0" xfId="0" applyFont="1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top" wrapText="1"/>
    </xf>
    <xf numFmtId="0" fontId="27" fillId="29" borderId="23" xfId="0" applyFont="1" applyFill="1" applyBorder="1" applyAlignment="1">
      <alignment horizontal="center"/>
    </xf>
    <xf numFmtId="0" fontId="7" fillId="28" borderId="23" xfId="40" applyFont="1" applyFill="1" applyBorder="1"/>
    <xf numFmtId="0" fontId="5" fillId="0" borderId="0" xfId="0" applyFont="1" applyFill="1" applyAlignment="1">
      <alignment vertical="top"/>
    </xf>
    <xf numFmtId="0" fontId="0" fillId="0" borderId="0" xfId="0"/>
    <xf numFmtId="0" fontId="26" fillId="0" borderId="10" xfId="0" applyFont="1" applyBorder="1"/>
    <xf numFmtId="164" fontId="26" fillId="0" borderId="10" xfId="1" applyNumberFormat="1" applyFont="1" applyBorder="1"/>
    <xf numFmtId="0" fontId="27" fillId="0" borderId="0" xfId="41" applyFont="1" applyBorder="1" applyAlignment="1">
      <alignment horizontal="left" vertical="top" wrapText="1"/>
    </xf>
    <xf numFmtId="0" fontId="27" fillId="29" borderId="0" xfId="41" applyFont="1" applyFill="1" applyBorder="1" applyAlignment="1">
      <alignment horizontal="left" vertical="top" wrapText="1"/>
    </xf>
    <xf numFmtId="0" fontId="27" fillId="0" borderId="0" xfId="0" applyFont="1"/>
    <xf numFmtId="0" fontId="27" fillId="0" borderId="0" xfId="0" applyFont="1" applyAlignment="1">
      <alignment horizontal="center"/>
    </xf>
    <xf numFmtId="0" fontId="27" fillId="25" borderId="0" xfId="0" applyFont="1" applyFill="1" applyAlignment="1">
      <alignment horizontal="center"/>
    </xf>
    <xf numFmtId="0" fontId="27" fillId="27" borderId="0" xfId="0" applyFont="1" applyFill="1" applyAlignment="1">
      <alignment horizontal="center"/>
    </xf>
    <xf numFmtId="14" fontId="27" fillId="0" borderId="0" xfId="0" applyNumberFormat="1" applyFont="1" applyAlignment="1">
      <alignment horizontal="center"/>
    </xf>
    <xf numFmtId="0" fontId="27" fillId="29" borderId="0" xfId="0" applyFont="1" applyFill="1"/>
    <xf numFmtId="0" fontId="27" fillId="29" borderId="0" xfId="0" applyFont="1" applyFill="1" applyAlignment="1">
      <alignment horizontal="center"/>
    </xf>
    <xf numFmtId="14" fontId="27" fillId="29" borderId="0" xfId="0" applyNumberFormat="1" applyFont="1" applyFill="1" applyAlignment="1">
      <alignment horizontal="center"/>
    </xf>
    <xf numFmtId="0" fontId="29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1" fillId="28" borderId="0" xfId="0" applyFont="1" applyFill="1" applyAlignment="1">
      <alignment horizontal="center"/>
    </xf>
    <xf numFmtId="0" fontId="4" fillId="30" borderId="0" xfId="0" applyFont="1" applyFill="1" applyAlignment="1">
      <alignment horizontal="center"/>
    </xf>
    <xf numFmtId="0" fontId="27" fillId="28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0" fontId="27" fillId="0" borderId="0" xfId="0" applyFont="1" applyBorder="1" applyAlignment="1">
      <alignment horizontal="center"/>
    </xf>
    <xf numFmtId="0" fontId="35" fillId="28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27" fillId="30" borderId="0" xfId="0" applyFont="1" applyFill="1" applyAlignment="1">
      <alignment horizontal="center"/>
    </xf>
    <xf numFmtId="49" fontId="5" fillId="0" borderId="0" xfId="41" applyNumberFormat="1" applyFont="1" applyFill="1" applyBorder="1" applyAlignment="1" applyProtection="1">
      <alignment horizontal="center" vertical="top"/>
      <protection locked="0"/>
    </xf>
    <xf numFmtId="0" fontId="5" fillId="0" borderId="0" xfId="41" applyFont="1" applyFill="1" applyBorder="1" applyAlignment="1">
      <alignment horizontal="center" vertical="top" wrapText="1"/>
    </xf>
    <xf numFmtId="0" fontId="5" fillId="0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0" fontId="32" fillId="0" borderId="0" xfId="0" applyFont="1" applyFill="1"/>
    <xf numFmtId="0" fontId="3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0" fontId="4" fillId="0" borderId="0" xfId="0" applyNumberFormat="1" applyFont="1" applyFill="1" applyAlignment="1">
      <alignment horizontal="center"/>
    </xf>
    <xf numFmtId="166" fontId="4" fillId="0" borderId="0" xfId="0" applyNumberFormat="1" applyFont="1" applyFill="1" applyAlignment="1">
      <alignment horizontal="center" wrapText="1"/>
    </xf>
    <xf numFmtId="0" fontId="32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shrinkToFit="1"/>
    </xf>
    <xf numFmtId="0" fontId="5" fillId="0" borderId="0" xfId="0" applyFont="1" applyFill="1" applyAlignment="1">
      <alignment horizontal="center" wrapText="1"/>
    </xf>
    <xf numFmtId="164" fontId="26" fillId="0" borderId="0" xfId="0" applyNumberFormat="1" applyFont="1"/>
    <xf numFmtId="0" fontId="26" fillId="0" borderId="28" xfId="0" applyFont="1" applyBorder="1"/>
    <xf numFmtId="164" fontId="0" fillId="0" borderId="10" xfId="0" applyNumberFormat="1" applyBorder="1"/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7" fontId="5" fillId="32" borderId="10" xfId="0" applyNumberFormat="1" applyFont="1" applyFill="1" applyBorder="1"/>
    <xf numFmtId="167" fontId="5" fillId="32" borderId="16" xfId="0" applyNumberFormat="1" applyFont="1" applyFill="1" applyBorder="1"/>
    <xf numFmtId="167" fontId="26" fillId="0" borderId="10" xfId="0" applyNumberFormat="1" applyFont="1" applyBorder="1"/>
    <xf numFmtId="0" fontId="5" fillId="0" borderId="29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14" xfId="0" applyBorder="1"/>
    <xf numFmtId="0" fontId="5" fillId="24" borderId="10" xfId="0" applyFont="1" applyFill="1" applyBorder="1" applyAlignment="1">
      <alignment horizontal="center" wrapText="1"/>
    </xf>
    <xf numFmtId="0" fontId="5" fillId="0" borderId="28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24" borderId="18" xfId="0" applyFont="1" applyFill="1" applyBorder="1" applyAlignment="1">
      <alignment horizontal="center"/>
    </xf>
    <xf numFmtId="0" fontId="5" fillId="24" borderId="30" xfId="0" applyFont="1" applyFill="1" applyBorder="1" applyAlignment="1">
      <alignment horizontal="center"/>
    </xf>
    <xf numFmtId="0" fontId="0" fillId="0" borderId="0" xfId="0" applyBorder="1"/>
    <xf numFmtId="0" fontId="26" fillId="0" borderId="10" xfId="0" applyFont="1" applyFill="1" applyBorder="1"/>
    <xf numFmtId="0" fontId="5" fillId="0" borderId="29" xfId="0" applyFont="1" applyFill="1" applyBorder="1" applyAlignment="1">
      <alignment horizontal="center"/>
    </xf>
    <xf numFmtId="0" fontId="42" fillId="24" borderId="19" xfId="0" applyFont="1" applyFill="1" applyBorder="1" applyAlignment="1">
      <alignment horizontal="center" wrapText="1"/>
    </xf>
    <xf numFmtId="0" fontId="5" fillId="24" borderId="12" xfId="0" applyFont="1" applyFill="1" applyBorder="1" applyAlignment="1">
      <alignment horizontal="center" wrapText="1"/>
    </xf>
    <xf numFmtId="9" fontId="5" fillId="0" borderId="0" xfId="2" applyFont="1" applyFill="1" applyBorder="1"/>
    <xf numFmtId="0" fontId="5" fillId="24" borderId="28" xfId="0" applyFont="1" applyFill="1" applyBorder="1"/>
    <xf numFmtId="0" fontId="32" fillId="28" borderId="10" xfId="0" applyFont="1" applyFill="1" applyBorder="1"/>
    <xf numFmtId="0" fontId="0" fillId="0" borderId="32" xfId="0" applyBorder="1"/>
    <xf numFmtId="0" fontId="0" fillId="0" borderId="35" xfId="0" applyBorder="1"/>
    <xf numFmtId="0" fontId="4" fillId="0" borderId="32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32" fillId="28" borderId="34" xfId="0" applyFont="1" applyFill="1" applyBorder="1"/>
    <xf numFmtId="0" fontId="32" fillId="28" borderId="33" xfId="0" applyFont="1" applyFill="1" applyBorder="1"/>
    <xf numFmtId="0" fontId="32" fillId="28" borderId="33" xfId="0" applyFont="1" applyFill="1" applyBorder="1" applyAlignment="1">
      <alignment horizontal="center"/>
    </xf>
    <xf numFmtId="0" fontId="32" fillId="28" borderId="19" xfId="0" applyFont="1" applyFill="1" applyBorder="1"/>
    <xf numFmtId="0" fontId="32" fillId="28" borderId="37" xfId="0" applyFont="1" applyFill="1" applyBorder="1"/>
    <xf numFmtId="0" fontId="32" fillId="28" borderId="22" xfId="0" applyFont="1" applyFill="1" applyBorder="1"/>
    <xf numFmtId="0" fontId="32" fillId="28" borderId="38" xfId="0" applyFont="1" applyFill="1" applyBorder="1"/>
    <xf numFmtId="0" fontId="32" fillId="28" borderId="39" xfId="0" applyFont="1" applyFill="1" applyBorder="1"/>
    <xf numFmtId="0" fontId="4" fillId="0" borderId="38" xfId="0" applyFont="1" applyFill="1" applyBorder="1" applyAlignment="1">
      <alignment horizontal="center"/>
    </xf>
    <xf numFmtId="0" fontId="4" fillId="0" borderId="36" xfId="0" applyFont="1" applyFill="1" applyBorder="1" applyAlignment="1">
      <alignment horizontal="center"/>
    </xf>
    <xf numFmtId="0" fontId="0" fillId="0" borderId="40" xfId="0" applyBorder="1"/>
    <xf numFmtId="0" fontId="0" fillId="0" borderId="0" xfId="0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vertical="top"/>
    </xf>
    <xf numFmtId="0" fontId="4" fillId="0" borderId="32" xfId="0" applyFont="1" applyBorder="1" applyAlignment="1">
      <alignment horizontal="center"/>
    </xf>
    <xf numFmtId="0" fontId="32" fillId="28" borderId="41" xfId="0" applyFont="1" applyFill="1" applyBorder="1" applyAlignment="1">
      <alignment horizontal="center"/>
    </xf>
    <xf numFmtId="0" fontId="32" fillId="28" borderId="42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center" wrapText="1"/>
    </xf>
    <xf numFmtId="0" fontId="4" fillId="0" borderId="10" xfId="0" applyNumberFormat="1" applyFont="1" applyBorder="1" applyAlignment="1">
      <alignment wrapText="1"/>
    </xf>
    <xf numFmtId="0" fontId="37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horizontal="center" wrapText="1"/>
    </xf>
    <xf numFmtId="0" fontId="31" fillId="0" borderId="0" xfId="0" applyFont="1" applyFill="1"/>
    <xf numFmtId="49" fontId="44" fillId="24" borderId="0" xfId="41" applyNumberFormat="1" applyFont="1" applyFill="1" applyBorder="1" applyAlignment="1" applyProtection="1">
      <alignment horizontal="center" vertical="top"/>
      <protection locked="0"/>
    </xf>
    <xf numFmtId="0" fontId="44" fillId="24" borderId="0" xfId="41" applyFont="1" applyFill="1" applyBorder="1" applyAlignment="1">
      <alignment horizontal="left" vertical="top" wrapText="1"/>
    </xf>
    <xf numFmtId="0" fontId="44" fillId="24" borderId="0" xfId="41" applyFont="1" applyFill="1" applyBorder="1" applyAlignment="1">
      <alignment horizontal="center" vertical="top" wrapText="1"/>
    </xf>
    <xf numFmtId="0" fontId="43" fillId="0" borderId="0" xfId="41" applyFont="1" applyBorder="1">
      <alignment vertical="top" wrapText="1"/>
    </xf>
    <xf numFmtId="0" fontId="43" fillId="0" borderId="0" xfId="41" applyFont="1" applyAlignment="1">
      <alignment horizontal="center" vertical="center" wrapText="1"/>
    </xf>
    <xf numFmtId="0" fontId="43" fillId="0" borderId="0" xfId="41" applyFont="1" applyAlignment="1">
      <alignment horizontal="left" vertical="top" wrapText="1"/>
    </xf>
    <xf numFmtId="0" fontId="43" fillId="0" borderId="0" xfId="41" applyFont="1" applyAlignment="1">
      <alignment horizontal="center" vertical="top" wrapText="1"/>
    </xf>
    <xf numFmtId="2" fontId="43" fillId="0" borderId="0" xfId="41" applyNumberFormat="1" applyFont="1" applyAlignment="1">
      <alignment horizontal="center" vertical="center" wrapText="1"/>
    </xf>
    <xf numFmtId="0" fontId="43" fillId="0" borderId="0" xfId="41" applyFont="1">
      <alignment vertical="top" wrapText="1"/>
    </xf>
    <xf numFmtId="0" fontId="45" fillId="0" borderId="0" xfId="41" applyFont="1">
      <alignment vertical="top" wrapText="1"/>
    </xf>
    <xf numFmtId="0" fontId="46" fillId="0" borderId="0" xfId="41" applyFont="1">
      <alignment vertical="top" wrapText="1"/>
    </xf>
    <xf numFmtId="0" fontId="47" fillId="0" borderId="0" xfId="41" applyFont="1">
      <alignment vertical="top" wrapText="1"/>
    </xf>
    <xf numFmtId="49" fontId="43" fillId="0" borderId="0" xfId="41" applyNumberFormat="1" applyFont="1" applyFill="1" applyAlignment="1" applyProtection="1">
      <alignment horizontal="left"/>
      <protection locked="0"/>
    </xf>
    <xf numFmtId="0" fontId="4" fillId="0" borderId="10" xfId="0" applyFont="1" applyFill="1" applyBorder="1"/>
    <xf numFmtId="0" fontId="5" fillId="24" borderId="20" xfId="0" applyFont="1" applyFill="1" applyBorder="1" applyAlignment="1">
      <alignment horizontal="center"/>
    </xf>
    <xf numFmtId="49" fontId="44" fillId="24" borderId="0" xfId="41" applyNumberFormat="1" applyFont="1" applyFill="1" applyBorder="1" applyAlignment="1">
      <alignment horizontal="center" vertical="center" wrapText="1"/>
    </xf>
    <xf numFmtId="49" fontId="44" fillId="0" borderId="0" xfId="41" applyNumberFormat="1" applyFont="1" applyFill="1" applyAlignment="1">
      <alignment horizontal="center" vertical="center"/>
    </xf>
    <xf numFmtId="0" fontId="44" fillId="0" borderId="0" xfId="41" applyNumberFormat="1" applyFont="1" applyFill="1" applyAlignment="1">
      <alignment horizontal="center" vertical="center"/>
    </xf>
    <xf numFmtId="0" fontId="43" fillId="0" borderId="23" xfId="48" applyFont="1" applyFill="1" applyBorder="1" applyAlignment="1">
      <alignment horizontal="left"/>
    </xf>
    <xf numFmtId="0" fontId="43" fillId="0" borderId="0" xfId="48" applyFont="1" applyFill="1" applyBorder="1" applyAlignment="1">
      <alignment horizontal="left"/>
    </xf>
    <xf numFmtId="49" fontId="44" fillId="0" borderId="0" xfId="41" applyNumberFormat="1" applyFont="1" applyFill="1" applyBorder="1" applyAlignment="1" applyProtection="1">
      <alignment horizontal="center" vertical="center"/>
      <protection locked="0" hidden="1"/>
    </xf>
    <xf numFmtId="165" fontId="44" fillId="0" borderId="0" xfId="41" applyNumberFormat="1" applyFont="1" applyAlignment="1">
      <alignment wrapText="1"/>
    </xf>
    <xf numFmtId="165" fontId="44" fillId="0" borderId="0" xfId="41" applyNumberFormat="1" applyFont="1">
      <alignment vertical="top" wrapText="1"/>
    </xf>
    <xf numFmtId="49" fontId="44" fillId="0" borderId="0" xfId="48" applyNumberFormat="1" applyFont="1" applyFill="1" applyBorder="1" applyAlignment="1">
      <alignment horizontal="center" vertical="center"/>
    </xf>
    <xf numFmtId="0" fontId="43" fillId="0" borderId="0" xfId="48" applyFont="1" applyBorder="1"/>
    <xf numFmtId="0" fontId="43" fillId="0" borderId="0" xfId="48" applyFont="1" applyFill="1" applyBorder="1" applyAlignment="1"/>
    <xf numFmtId="0" fontId="43" fillId="0" borderId="0" xfId="48" applyFont="1" applyAlignment="1"/>
    <xf numFmtId="0" fontId="48" fillId="0" borderId="0" xfId="41" applyFont="1" applyAlignment="1">
      <alignment horizontal="center" vertical="top" wrapText="1"/>
    </xf>
    <xf numFmtId="0" fontId="44" fillId="0" borderId="0" xfId="41" applyNumberFormat="1" applyFont="1" applyFill="1" applyAlignment="1" applyProtection="1">
      <alignment horizontal="left"/>
      <protection locked="0"/>
    </xf>
    <xf numFmtId="10" fontId="0" fillId="0" borderId="10" xfId="0" applyNumberFormat="1" applyBorder="1"/>
    <xf numFmtId="10" fontId="0" fillId="0" borderId="0" xfId="0" applyNumberFormat="1"/>
    <xf numFmtId="0" fontId="5" fillId="24" borderId="20" xfId="0" applyFont="1" applyFill="1" applyBorder="1" applyAlignment="1">
      <alignment horizontal="center"/>
    </xf>
    <xf numFmtId="0" fontId="5" fillId="0" borderId="0" xfId="41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left" wrapText="1"/>
    </xf>
    <xf numFmtId="0" fontId="31" fillId="0" borderId="0" xfId="0" applyFont="1" applyFill="1" applyAlignment="1">
      <alignment horizontal="left"/>
    </xf>
    <xf numFmtId="0" fontId="45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0" fillId="0" borderId="32" xfId="0" applyBorder="1" applyAlignment="1">
      <alignment horizontal="left"/>
    </xf>
    <xf numFmtId="0" fontId="4" fillId="0" borderId="38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10" fontId="4" fillId="0" borderId="0" xfId="0" applyNumberFormat="1" applyFont="1" applyFill="1" applyAlignment="1">
      <alignment horizontal="left"/>
    </xf>
    <xf numFmtId="0" fontId="5" fillId="0" borderId="0" xfId="0" applyFont="1"/>
    <xf numFmtId="0" fontId="5" fillId="0" borderId="36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38" xfId="0" applyFont="1" applyFill="1" applyBorder="1" applyAlignment="1">
      <alignment horizontal="left"/>
    </xf>
    <xf numFmtId="0" fontId="5" fillId="24" borderId="20" xfId="0" applyFont="1" applyFill="1" applyBorder="1" applyAlignment="1">
      <alignment horizontal="center"/>
    </xf>
    <xf numFmtId="49" fontId="49" fillId="0" borderId="0" xfId="41" applyNumberFormat="1" applyFont="1" applyFill="1" applyAlignment="1">
      <alignment horizontal="center" vertical="center"/>
    </xf>
    <xf numFmtId="0" fontId="48" fillId="0" borderId="0" xfId="41" applyFont="1" applyAlignment="1">
      <alignment horizontal="left" vertical="top" wrapText="1"/>
    </xf>
    <xf numFmtId="0" fontId="48" fillId="0" borderId="0" xfId="41" applyFont="1">
      <alignment vertical="top" wrapText="1"/>
    </xf>
    <xf numFmtId="0" fontId="48" fillId="0" borderId="0" xfId="48" applyFont="1" applyBorder="1" applyAlignment="1">
      <alignment horizontal="center"/>
    </xf>
    <xf numFmtId="0" fontId="44" fillId="0" borderId="0" xfId="41" applyNumberFormat="1" applyFont="1" applyFill="1" applyBorder="1" applyAlignment="1" applyProtection="1">
      <alignment horizontal="center" vertical="center"/>
      <protection locked="0" hidden="1"/>
    </xf>
    <xf numFmtId="0" fontId="44" fillId="0" borderId="23" xfId="48" applyFont="1" applyFill="1" applyBorder="1" applyAlignment="1">
      <alignment horizontal="left"/>
    </xf>
    <xf numFmtId="0" fontId="44" fillId="0" borderId="0" xfId="41" applyFont="1">
      <alignment vertical="top" wrapText="1"/>
    </xf>
    <xf numFmtId="0" fontId="44" fillId="0" borderId="0" xfId="48" applyFont="1" applyFill="1" applyBorder="1" applyAlignment="1">
      <alignment horizontal="left"/>
    </xf>
    <xf numFmtId="0" fontId="44" fillId="0" borderId="0" xfId="48" applyFont="1" applyBorder="1"/>
    <xf numFmtId="0" fontId="49" fillId="0" borderId="0" xfId="41" applyFont="1" applyAlignment="1">
      <alignment horizontal="center" vertical="top" wrapText="1"/>
    </xf>
    <xf numFmtId="0" fontId="49" fillId="0" borderId="0" xfId="48" applyFont="1" applyBorder="1" applyAlignment="1">
      <alignment horizontal="left"/>
    </xf>
    <xf numFmtId="0" fontId="44" fillId="0" borderId="0" xfId="48" applyFont="1" applyFill="1" applyBorder="1" applyAlignment="1"/>
    <xf numFmtId="0" fontId="44" fillId="0" borderId="0" xfId="48" applyFont="1" applyAlignment="1"/>
    <xf numFmtId="0" fontId="50" fillId="0" borderId="0" xfId="41" applyFont="1">
      <alignment vertical="top" wrapText="1"/>
    </xf>
    <xf numFmtId="0" fontId="44" fillId="0" borderId="0" xfId="41" applyFont="1" applyAlignment="1">
      <alignment horizontal="center" vertical="top" wrapText="1"/>
    </xf>
    <xf numFmtId="0" fontId="44" fillId="0" borderId="0" xfId="41" applyFont="1" applyAlignment="1">
      <alignment horizontal="center" vertical="center" wrapText="1"/>
    </xf>
    <xf numFmtId="49" fontId="44" fillId="0" borderId="0" xfId="41" applyNumberFormat="1" applyFont="1" applyFill="1" applyAlignment="1" applyProtection="1">
      <alignment horizontal="left"/>
      <protection locked="0"/>
    </xf>
    <xf numFmtId="0" fontId="43" fillId="0" borderId="0" xfId="41" applyNumberFormat="1" applyFont="1" applyAlignment="1">
      <alignment horizontal="center" vertical="center"/>
    </xf>
    <xf numFmtId="0" fontId="44" fillId="24" borderId="0" xfId="41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0" fontId="5" fillId="0" borderId="0" xfId="0" applyNumberFormat="1" applyFont="1" applyAlignment="1">
      <alignment horizontal="center"/>
    </xf>
    <xf numFmtId="0" fontId="44" fillId="24" borderId="0" xfId="41" applyNumberFormat="1" applyFont="1" applyFill="1" applyBorder="1" applyAlignment="1">
      <alignment horizontal="center" vertical="top"/>
    </xf>
    <xf numFmtId="0" fontId="48" fillId="0" borderId="0" xfId="41" applyNumberFormat="1" applyFont="1" applyAlignment="1">
      <alignment horizontal="center" vertical="center"/>
    </xf>
    <xf numFmtId="0" fontId="0" fillId="0" borderId="0" xfId="0" applyNumberFormat="1" applyAlignment="1"/>
    <xf numFmtId="0" fontId="47" fillId="0" borderId="0" xfId="41" applyNumberFormat="1" applyFont="1" applyAlignment="1">
      <alignment vertical="top"/>
    </xf>
    <xf numFmtId="0" fontId="43" fillId="0" borderId="0" xfId="41" applyNumberFormat="1" applyFont="1" applyAlignment="1">
      <alignment vertical="top"/>
    </xf>
    <xf numFmtId="0" fontId="46" fillId="0" borderId="0" xfId="41" applyNumberFormat="1" applyFont="1" applyAlignment="1">
      <alignment vertical="top"/>
    </xf>
    <xf numFmtId="0" fontId="45" fillId="0" borderId="0" xfId="41" applyNumberFormat="1" applyFont="1" applyAlignment="1">
      <alignment vertical="top"/>
    </xf>
    <xf numFmtId="164" fontId="26" fillId="0" borderId="10" xfId="0" applyNumberFormat="1" applyFont="1" applyBorder="1"/>
    <xf numFmtId="0" fontId="26" fillId="0" borderId="10" xfId="0" applyNumberFormat="1" applyFont="1" applyBorder="1" applyAlignment="1">
      <alignment wrapText="1"/>
    </xf>
    <xf numFmtId="10" fontId="26" fillId="0" borderId="10" xfId="0" applyNumberFormat="1" applyFont="1" applyBorder="1"/>
    <xf numFmtId="0" fontId="4" fillId="0" borderId="10" xfId="0" applyFont="1" applyBorder="1"/>
    <xf numFmtId="165" fontId="4" fillId="0" borderId="10" xfId="0" applyNumberFormat="1" applyFont="1" applyBorder="1"/>
    <xf numFmtId="164" fontId="4" fillId="0" borderId="0" xfId="0" applyNumberFormat="1" applyFont="1"/>
    <xf numFmtId="10" fontId="4" fillId="0" borderId="0" xfId="0" applyNumberFormat="1" applyFont="1"/>
    <xf numFmtId="0" fontId="5" fillId="0" borderId="36" xfId="0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38" xfId="0" applyFont="1" applyFill="1" applyBorder="1" applyAlignment="1">
      <alignment horizontal="right"/>
    </xf>
    <xf numFmtId="0" fontId="5" fillId="0" borderId="38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5" fillId="24" borderId="31" xfId="2" applyNumberFormat="1" applyFont="1" applyFill="1" applyBorder="1"/>
    <xf numFmtId="0" fontId="27" fillId="29" borderId="0" xfId="0" applyFont="1" applyFill="1" applyAlignment="1">
      <alignment horizontal="left"/>
    </xf>
    <xf numFmtId="0" fontId="4" fillId="0" borderId="0" xfId="40" applyFont="1"/>
    <xf numFmtId="0" fontId="27" fillId="0" borderId="0" xfId="48" applyFont="1"/>
    <xf numFmtId="0" fontId="27" fillId="0" borderId="0" xfId="48" applyFont="1"/>
    <xf numFmtId="2" fontId="26" fillId="0" borderId="10" xfId="0" applyNumberFormat="1" applyFont="1" applyBorder="1"/>
    <xf numFmtId="0" fontId="41" fillId="0" borderId="0" xfId="0" applyFont="1" applyBorder="1" applyAlignment="1">
      <alignment horizontal="center"/>
    </xf>
    <xf numFmtId="0" fontId="5" fillId="24" borderId="10" xfId="0" applyFont="1" applyFill="1" applyBorder="1" applyAlignment="1">
      <alignment horizontal="center"/>
    </xf>
    <xf numFmtId="0" fontId="5" fillId="24" borderId="19" xfId="0" applyFont="1" applyFill="1" applyBorder="1" applyAlignment="1">
      <alignment horizontal="center"/>
    </xf>
    <xf numFmtId="0" fontId="5" fillId="24" borderId="19" xfId="0" applyFont="1" applyFill="1" applyBorder="1" applyAlignment="1">
      <alignment horizontal="center" wrapText="1"/>
    </xf>
    <xf numFmtId="0" fontId="5" fillId="24" borderId="18" xfId="0" applyFont="1" applyFill="1" applyBorder="1" applyAlignment="1">
      <alignment horizontal="center" wrapText="1"/>
    </xf>
    <xf numFmtId="0" fontId="5" fillId="24" borderId="20" xfId="0" applyFont="1" applyFill="1" applyBorder="1" applyAlignment="1">
      <alignment horizontal="center"/>
    </xf>
    <xf numFmtId="0" fontId="5" fillId="24" borderId="21" xfId="0" applyFont="1" applyFill="1" applyBorder="1" applyAlignment="1">
      <alignment horizontal="center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top" wrapText="1" indent="1"/>
    </xf>
    <xf numFmtId="0" fontId="5" fillId="0" borderId="0" xfId="0" applyFont="1" applyAlignment="1">
      <alignment horizontal="left" vertical="top" wrapText="1" indent="1"/>
    </xf>
  </cellXfs>
  <cellStyles count="57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" xfId="1" builtinId="3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3"/>
    <cellStyle name="Normal 2 2" xfId="40"/>
    <cellStyle name="Normal 2 2 2" xfId="48"/>
    <cellStyle name="Normal 2 2 3" xfId="54"/>
    <cellStyle name="Normal 2 2 4" xfId="53"/>
    <cellStyle name="Normal 2 3" xfId="47"/>
    <cellStyle name="Normal 2 4" xfId="51"/>
    <cellStyle name="Normal 2 5" xfId="50"/>
    <cellStyle name="Normal 2 6" xfId="56"/>
    <cellStyle name="Normal_QA-PLN-ESW-7.1.0001-A" xfId="41"/>
    <cellStyle name="Note 2" xfId="42"/>
    <cellStyle name="Note 2 2" xfId="49"/>
    <cellStyle name="Note 2 3" xfId="55"/>
    <cellStyle name="Note 2 4" xfId="52"/>
    <cellStyle name="Output 2" xfId="43"/>
    <cellStyle name="Percent" xfId="2" builtinId="5"/>
    <cellStyle name="Title 2" xfId="44"/>
    <cellStyle name="Total 2" xfId="45"/>
    <cellStyle name="Warning Text 2" xfId="46"/>
  </cellStyles>
  <dxfs count="4"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4"/>
  <sheetViews>
    <sheetView zoomScaleNormal="100" workbookViewId="0">
      <selection activeCell="H5" sqref="H5"/>
    </sheetView>
  </sheetViews>
  <sheetFormatPr defaultRowHeight="12.75"/>
  <cols>
    <col min="1" max="1" width="15.85546875" style="134" customWidth="1"/>
    <col min="2" max="2" width="12.42578125" style="134" customWidth="1"/>
    <col min="3" max="3" width="10.28515625" style="134" customWidth="1"/>
    <col min="4" max="4" width="11.5703125" style="134" customWidth="1"/>
    <col min="5" max="9" width="12.7109375" style="134" customWidth="1"/>
    <col min="10" max="10" width="9.140625" style="134"/>
    <col min="11" max="11" width="11.7109375" style="134" customWidth="1"/>
    <col min="12" max="12" width="11.28515625" style="134" customWidth="1"/>
    <col min="13" max="16384" width="9.140625" style="134"/>
  </cols>
  <sheetData>
    <row r="1" spans="1:23" ht="18" customHeight="1" thickBot="1">
      <c r="A1" s="175" t="s">
        <v>28</v>
      </c>
      <c r="B1" s="175"/>
      <c r="C1" s="175"/>
      <c r="D1" s="319" t="s">
        <v>660</v>
      </c>
      <c r="E1" s="319"/>
      <c r="F1" s="319"/>
      <c r="G1" s="319"/>
      <c r="H1" s="175"/>
      <c r="I1" s="175"/>
    </row>
    <row r="2" spans="1:23" ht="30.95" customHeight="1" thickTop="1" thickBot="1">
      <c r="A2" s="175"/>
      <c r="B2" s="324" t="s">
        <v>32</v>
      </c>
      <c r="C2" s="325"/>
      <c r="D2" s="186" t="s">
        <v>15</v>
      </c>
      <c r="E2" s="186" t="s">
        <v>16</v>
      </c>
      <c r="F2" s="186" t="s">
        <v>17</v>
      </c>
      <c r="G2" s="186" t="s">
        <v>18</v>
      </c>
      <c r="H2" s="185" t="s">
        <v>432</v>
      </c>
      <c r="I2" s="182" t="s">
        <v>847</v>
      </c>
      <c r="J2" s="322" t="s">
        <v>661</v>
      </c>
      <c r="K2" s="323"/>
      <c r="L2" s="182" t="s">
        <v>659</v>
      </c>
    </row>
    <row r="3" spans="1:23" ht="13.5" thickTop="1">
      <c r="A3" s="15" t="s">
        <v>9</v>
      </c>
      <c r="B3" s="16" t="s">
        <v>651</v>
      </c>
      <c r="C3" s="16" t="s">
        <v>652</v>
      </c>
      <c r="D3" s="180" t="s">
        <v>19</v>
      </c>
      <c r="E3" s="180" t="s">
        <v>19</v>
      </c>
      <c r="F3" s="180" t="s">
        <v>19</v>
      </c>
      <c r="G3" s="180" t="s">
        <v>19</v>
      </c>
      <c r="H3" s="180" t="s">
        <v>657</v>
      </c>
      <c r="I3" s="180"/>
      <c r="J3" s="183" t="s">
        <v>439</v>
      </c>
      <c r="K3" s="183" t="s">
        <v>19</v>
      </c>
      <c r="L3" s="2"/>
    </row>
    <row r="4" spans="1:23" s="126" customFormat="1">
      <c r="A4" s="135" t="s">
        <v>26</v>
      </c>
      <c r="B4" s="135">
        <f>'ProJCL-Coverage-2010'!E20</f>
        <v>286</v>
      </c>
      <c r="C4" s="135">
        <f>'ProJCL-Coverage-2010'!F20</f>
        <v>6</v>
      </c>
      <c r="D4" s="135">
        <f>'ProJCL-Coverage-2010'!G20</f>
        <v>20</v>
      </c>
      <c r="E4" s="135">
        <f>'ProJCL-Coverage-2010'!H20</f>
        <v>0</v>
      </c>
      <c r="F4" s="135">
        <f>'ProJCL-Coverage-2010'!I20</f>
        <v>0</v>
      </c>
      <c r="G4" s="135">
        <f>'ProJCL-Coverage-2010'!J20</f>
        <v>0</v>
      </c>
      <c r="H4" s="135">
        <f>SUM(D4:G4)</f>
        <v>20</v>
      </c>
      <c r="I4" s="178">
        <f>H4/J4</f>
        <v>6.8493150684931503E-2</v>
      </c>
      <c r="J4" s="135">
        <f>SUM(B4:C4)</f>
        <v>292</v>
      </c>
      <c r="K4" s="135">
        <f>'ProJCL-Coverage-2010'!L20</f>
        <v>244</v>
      </c>
      <c r="L4" s="178">
        <f>K4/J4</f>
        <v>0.83561643835616439</v>
      </c>
    </row>
    <row r="5" spans="1:23" s="126" customFormat="1">
      <c r="A5" s="135" t="s">
        <v>808</v>
      </c>
      <c r="B5" s="135">
        <f>'Infox-Coverage-2010'!E26</f>
        <v>183</v>
      </c>
      <c r="C5" s="135">
        <f>'Infox-Coverage-2010'!F26</f>
        <v>8</v>
      </c>
      <c r="D5" s="135">
        <f>'Infox-Coverage-2010'!G26</f>
        <v>6</v>
      </c>
      <c r="E5" s="135">
        <f>'Infox-Coverage-2010'!H26</f>
        <v>87</v>
      </c>
      <c r="F5" s="135">
        <f>'Infox-Coverage-2010'!I26</f>
        <v>64</v>
      </c>
      <c r="G5" s="135">
        <f>'Infox-Coverage-2010'!J26</f>
        <v>5</v>
      </c>
      <c r="H5" s="135">
        <f>SUM(D5:G5)</f>
        <v>162</v>
      </c>
      <c r="I5" s="178">
        <f>H5/J5</f>
        <v>0.84816753926701571</v>
      </c>
      <c r="J5" s="135">
        <f>SUM(B5:C5)</f>
        <v>191</v>
      </c>
      <c r="K5" s="135">
        <f>SUM(C5:G5)</f>
        <v>170</v>
      </c>
      <c r="L5" s="178">
        <f>K5/J5</f>
        <v>0.89005235602094246</v>
      </c>
    </row>
    <row r="6" spans="1:23" s="126" customFormat="1">
      <c r="A6" s="135" t="s">
        <v>731</v>
      </c>
      <c r="B6" s="135">
        <f>'PJW-Coverage-2010'!E5</f>
        <v>46</v>
      </c>
      <c r="C6" s="135">
        <f>'PJW-Coverage-2010'!F5</f>
        <v>0</v>
      </c>
      <c r="D6" s="135">
        <f>'PJW-Coverage-2010'!G5</f>
        <v>0</v>
      </c>
      <c r="E6" s="135">
        <f>'PJW-Coverage-2010'!H5</f>
        <v>0</v>
      </c>
      <c r="F6" s="135">
        <f>'PJW-Coverage-2010'!I5</f>
        <v>6</v>
      </c>
      <c r="G6" s="135">
        <f>'PJW-Coverage-2010'!J5</f>
        <v>0</v>
      </c>
      <c r="H6" s="135">
        <f>SUM(D6:G6)</f>
        <v>6</v>
      </c>
      <c r="I6" s="178">
        <f>H6/J6</f>
        <v>0.13043478260869565</v>
      </c>
      <c r="J6" s="135">
        <f>SUM(B6:C6)</f>
        <v>46</v>
      </c>
      <c r="K6" s="135">
        <f>SUM(C6:G6)</f>
        <v>6</v>
      </c>
      <c r="L6" s="178">
        <f>K6/J6</f>
        <v>0.13043478260869565</v>
      </c>
    </row>
    <row r="7" spans="1:23" s="126" customFormat="1">
      <c r="A7" s="22" t="s">
        <v>796</v>
      </c>
      <c r="B7" s="135">
        <f>'PIW-Coverage-2010'!E7</f>
        <v>48</v>
      </c>
      <c r="C7" s="135">
        <f>'PIW-Coverage-2010'!F7</f>
        <v>16</v>
      </c>
      <c r="D7" s="135">
        <f>'PIW-Coverage-2010'!G7</f>
        <v>3</v>
      </c>
      <c r="E7" s="135">
        <f>'PIW-Coverage-2010'!H7</f>
        <v>27</v>
      </c>
      <c r="F7" s="135">
        <f>'PIW-Coverage-2010'!I7</f>
        <v>0</v>
      </c>
      <c r="G7" s="135">
        <f>'PIW-Coverage-2010'!J7</f>
        <v>0</v>
      </c>
      <c r="H7" s="135">
        <f>SUM(D7:G7)</f>
        <v>30</v>
      </c>
      <c r="I7" s="178">
        <f>H7/J7</f>
        <v>0.46875</v>
      </c>
      <c r="J7" s="135">
        <f>SUM(B7:C7)</f>
        <v>64</v>
      </c>
      <c r="K7" s="135">
        <f>SUM(C7:G7)</f>
        <v>46</v>
      </c>
      <c r="L7" s="178">
        <f>K7/J7</f>
        <v>0.71875</v>
      </c>
    </row>
    <row r="8" spans="1:23" ht="13.5" thickBot="1">
      <c r="A8" s="14" t="s">
        <v>12</v>
      </c>
      <c r="B8" s="12">
        <f>SUM(B4:B7)</f>
        <v>563</v>
      </c>
      <c r="C8" s="12">
        <f t="shared" ref="C8:G8" si="0">SUM(C4:C6)</f>
        <v>14</v>
      </c>
      <c r="D8" s="12">
        <f t="shared" si="0"/>
        <v>26</v>
      </c>
      <c r="E8" s="12">
        <f t="shared" si="0"/>
        <v>87</v>
      </c>
      <c r="F8" s="12">
        <f t="shared" si="0"/>
        <v>70</v>
      </c>
      <c r="G8" s="12">
        <f t="shared" si="0"/>
        <v>5</v>
      </c>
      <c r="H8" s="12">
        <f>SUM(H4:H7)</f>
        <v>218</v>
      </c>
      <c r="I8" s="177">
        <f>H8/J8</f>
        <v>0.36762225969645868</v>
      </c>
      <c r="J8" s="12">
        <f>SUM(J4:J7)</f>
        <v>593</v>
      </c>
      <c r="K8" s="12">
        <f>SUM(K4:K7)</f>
        <v>466</v>
      </c>
      <c r="L8" s="177">
        <f>K8/J8</f>
        <v>0.78583473861720066</v>
      </c>
    </row>
    <row r="9" spans="1:23" ht="13.5" thickTop="1"/>
    <row r="13" spans="1:23" ht="17.25" customHeight="1" thickBot="1">
      <c r="A13" s="319" t="s">
        <v>795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</row>
    <row r="14" spans="1:23" s="181" customFormat="1" ht="30.95" customHeight="1" thickTop="1" thickBot="1">
      <c r="A14" s="184"/>
      <c r="B14" s="320" t="s">
        <v>32</v>
      </c>
      <c r="C14" s="321"/>
      <c r="D14" s="186" t="s">
        <v>15</v>
      </c>
      <c r="E14" s="186" t="s">
        <v>16</v>
      </c>
      <c r="F14" s="186" t="s">
        <v>17</v>
      </c>
      <c r="G14" s="186" t="s">
        <v>18</v>
      </c>
      <c r="H14" s="185" t="s">
        <v>432</v>
      </c>
      <c r="I14" s="182" t="s">
        <v>847</v>
      </c>
      <c r="J14" s="322" t="s">
        <v>662</v>
      </c>
      <c r="K14" s="323"/>
      <c r="L14" s="190" t="s">
        <v>658</v>
      </c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</row>
    <row r="15" spans="1:23" ht="13.5" thickTop="1">
      <c r="A15" s="13" t="s">
        <v>20</v>
      </c>
      <c r="B15" s="180" t="s">
        <v>651</v>
      </c>
      <c r="C15" s="180" t="s">
        <v>652</v>
      </c>
      <c r="D15" s="180" t="s">
        <v>19</v>
      </c>
      <c r="E15" s="180" t="s">
        <v>19</v>
      </c>
      <c r="F15" s="180" t="s">
        <v>19</v>
      </c>
      <c r="G15" s="180" t="s">
        <v>19</v>
      </c>
      <c r="H15" s="180" t="s">
        <v>657</v>
      </c>
      <c r="I15" s="179"/>
      <c r="J15" s="189" t="s">
        <v>439</v>
      </c>
      <c r="K15" s="183" t="s">
        <v>19</v>
      </c>
      <c r="L15" s="2"/>
    </row>
    <row r="16" spans="1:23" s="126" customFormat="1">
      <c r="A16" s="21" t="s">
        <v>29</v>
      </c>
      <c r="B16" s="135">
        <f>B8</f>
        <v>563</v>
      </c>
      <c r="C16" s="135"/>
      <c r="D16" s="135">
        <f>SUM('PJW-Coverage-2010'!G8,'ProJCL-Coverage-2010'!G23,'Infox-Coverage-2010'!G29,'PIW-Coverage-2010'!G10)</f>
        <v>29</v>
      </c>
      <c r="E16" s="135">
        <f>SUM('PJW-Coverage-2010'!H8,'ProJCL-Coverage-2010'!H23,'Infox-Coverage-2010'!H29,'PIW-Coverage-2010'!H10)</f>
        <v>69</v>
      </c>
      <c r="F16" s="135">
        <f>SUM('PJW-Coverage-2010'!I8,'ProJCL-Coverage-2010'!I23,'Infox-Coverage-2010'!I29,'PIW-Coverage-2010'!I10)</f>
        <v>60</v>
      </c>
      <c r="G16" s="135">
        <f>SUM('PJW-Coverage-2010'!J8,'ProJCL-Coverage-2010'!J23,'Infox-Coverage-2010'!J29,'PIW-Coverage-2010'!J10)</f>
        <v>0</v>
      </c>
      <c r="H16" s="135">
        <f>SUM(C16:G16)</f>
        <v>158</v>
      </c>
      <c r="I16" s="178">
        <f>H16/J16</f>
        <v>0.28063943161634103</v>
      </c>
      <c r="J16" s="135">
        <f>SUM(B16:C16)</f>
        <v>563</v>
      </c>
      <c r="K16" s="135">
        <f>SUM(D16:G16)</f>
        <v>158</v>
      </c>
      <c r="L16" s="178">
        <f>K16/J16</f>
        <v>0.28063943161634103</v>
      </c>
    </row>
    <row r="17" spans="1:12" s="126" customFormat="1">
      <c r="A17" s="21" t="s">
        <v>27</v>
      </c>
      <c r="B17" s="135">
        <f>B8</f>
        <v>563</v>
      </c>
      <c r="C17" s="135"/>
      <c r="D17" s="135">
        <f>SUM('PJW-Coverage-2010'!G9,'ProJCL-Coverage-2010'!G24,'Infox-Coverage-2010'!G30,'PIW-Coverage-2010'!G11)</f>
        <v>1</v>
      </c>
      <c r="E17" s="135">
        <f>SUM('PJW-Coverage-2010'!H9,'ProJCL-Coverage-2010'!H24,'Infox-Coverage-2010'!H30,'PIW-Coverage-2010'!H11)</f>
        <v>19</v>
      </c>
      <c r="F17" s="135">
        <f>SUM('PJW-Coverage-2010'!I9,'ProJCL-Coverage-2010'!I24,'Infox-Coverage-2010'!I30,'PIW-Coverage-2010'!I11)</f>
        <v>0</v>
      </c>
      <c r="G17" s="135">
        <f>SUM('PJW-Coverage-2010'!J9,'ProJCL-Coverage-2010'!J24,'Infox-Coverage-2010'!J30,'PIW-Coverage-2010'!J11)</f>
        <v>6</v>
      </c>
      <c r="H17" s="135">
        <f>SUM(C17:G17)</f>
        <v>26</v>
      </c>
      <c r="I17" s="178">
        <f>H17/J17</f>
        <v>4.6181172291296625E-2</v>
      </c>
      <c r="J17" s="135">
        <f>SUM(B17:C17)</f>
        <v>563</v>
      </c>
      <c r="K17" s="135">
        <f>SUM(D17:G17)</f>
        <v>26</v>
      </c>
      <c r="L17" s="178">
        <f>K17/J17</f>
        <v>4.6181172291296625E-2</v>
      </c>
    </row>
    <row r="18" spans="1:12" s="126" customFormat="1">
      <c r="A18" s="188" t="s">
        <v>25</v>
      </c>
      <c r="B18" s="135">
        <f>B8</f>
        <v>563</v>
      </c>
      <c r="C18" s="135"/>
      <c r="D18" s="135">
        <f>SUM('PJW-Coverage-2010'!G10,'ProJCL-Coverage-2010'!G25,'Infox-Coverage-2010'!G31,'PIW-Coverage-2010'!G12)</f>
        <v>3</v>
      </c>
      <c r="E18" s="135">
        <f>SUM('PJW-Coverage-2010'!H10,'ProJCL-Coverage-2010'!H25,'Infox-Coverage-2010'!H31,'PIW-Coverage-2010'!H12)</f>
        <v>27</v>
      </c>
      <c r="F18" s="135">
        <f>SUM('PJW-Coverage-2010'!I10,'ProJCL-Coverage-2010'!I25,'Infox-Coverage-2010'!I31,'PIW-Coverage-2010'!I12)</f>
        <v>10</v>
      </c>
      <c r="G18" s="135">
        <f>SUM('PJW-Coverage-2010'!J10,'ProJCL-Coverage-2010'!J25,'Infox-Coverage-2010'!J31,'PIW-Coverage-2010'!J12)</f>
        <v>0</v>
      </c>
      <c r="H18" s="135">
        <f>SUM(C18:G18)</f>
        <v>40</v>
      </c>
      <c r="I18" s="178">
        <f>H18/J18</f>
        <v>7.1047957371225573E-2</v>
      </c>
      <c r="J18" s="135">
        <f>SUM(B18:C18)</f>
        <v>563</v>
      </c>
      <c r="K18" s="135">
        <f>SUM(D18:G18)</f>
        <v>40</v>
      </c>
      <c r="L18" s="178">
        <f>K18/J18</f>
        <v>7.1047957371225573E-2</v>
      </c>
    </row>
    <row r="19" spans="1:12" ht="13.5" thickBot="1">
      <c r="A19" s="14" t="s">
        <v>12</v>
      </c>
      <c r="B19" s="12"/>
      <c r="C19" s="12">
        <f t="shared" ref="C19:H19" si="1">SUM(C16:C17)</f>
        <v>0</v>
      </c>
      <c r="D19" s="12">
        <f t="shared" si="1"/>
        <v>30</v>
      </c>
      <c r="E19" s="12">
        <f t="shared" si="1"/>
        <v>88</v>
      </c>
      <c r="F19" s="12">
        <f t="shared" si="1"/>
        <v>60</v>
      </c>
      <c r="G19" s="12">
        <f t="shared" si="1"/>
        <v>6</v>
      </c>
      <c r="H19" s="12">
        <f t="shared" si="1"/>
        <v>184</v>
      </c>
      <c r="I19" s="177">
        <f>H19/J19</f>
        <v>0.32682060390763767</v>
      </c>
      <c r="J19" s="12">
        <f>B8</f>
        <v>563</v>
      </c>
      <c r="K19" s="12">
        <f>SUM(K16:K18)</f>
        <v>224</v>
      </c>
      <c r="L19" s="176">
        <f>K19/J19</f>
        <v>0.39786856127886322</v>
      </c>
    </row>
    <row r="20" spans="1:12" ht="13.5" thickTop="1"/>
    <row r="22" spans="1:12">
      <c r="B22" s="124" t="s">
        <v>28</v>
      </c>
    </row>
    <row r="24" spans="1:12">
      <c r="A24" s="134" t="s">
        <v>804</v>
      </c>
    </row>
  </sheetData>
  <sheetProtection password="C730" sheet="1" objects="1" scenarios="1"/>
  <mergeCells count="6">
    <mergeCell ref="D1:G1"/>
    <mergeCell ref="A13:K13"/>
    <mergeCell ref="B14:C14"/>
    <mergeCell ref="J14:K14"/>
    <mergeCell ref="J2:K2"/>
    <mergeCell ref="B2:C2"/>
  </mergeCells>
  <pageMargins left="0.3" right="0.2" top="0.75" bottom="0.75" header="0.3" footer="0.3"/>
  <pageSetup scale="90" orientation="landscape" r:id="rId1"/>
  <headerFooter>
    <oddHeader>&amp;C&amp;"Arial,Bold"&amp;12&amp;A</oddHeader>
    <oddFooter>&amp;R&amp;"Arial,Bold"&amp;12&amp;D</oddFooter>
  </headerFooter>
  <ignoredErrors>
    <ignoredError sqref="I8 I1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S241"/>
  <sheetViews>
    <sheetView tabSelected="1" workbookViewId="0">
      <pane ySplit="1" topLeftCell="A2" activePane="bottomLeft" state="frozen"/>
      <selection pane="bottomLeft" sqref="A1:XFD1048576"/>
    </sheetView>
  </sheetViews>
  <sheetFormatPr defaultRowHeight="12.75"/>
  <cols>
    <col min="1" max="1" width="10.85546875" style="134" bestFit="1" customWidth="1"/>
    <col min="2" max="2" width="25.5703125" style="134" bestFit="1" customWidth="1"/>
    <col min="3" max="3" width="16.5703125" style="129" bestFit="1" customWidth="1"/>
    <col min="4" max="4" width="16.140625" style="129" customWidth="1"/>
    <col min="5" max="5" width="9.140625" style="129"/>
    <col min="6" max="6" width="12.42578125" style="134" customWidth="1"/>
    <col min="7" max="7" width="21.42578125" style="129" customWidth="1"/>
    <col min="8" max="8" width="10.5703125" style="134" customWidth="1"/>
    <col min="9" max="9" width="45.85546875" style="134" customWidth="1"/>
    <col min="10" max="11" width="9.140625" style="134"/>
    <col min="12" max="12" width="9.140625" style="134" customWidth="1"/>
    <col min="13" max="16384" width="9.140625" style="134"/>
  </cols>
  <sheetData>
    <row r="1" spans="1:9" s="127" customFormat="1" ht="25.5">
      <c r="A1" s="128" t="s">
        <v>645</v>
      </c>
      <c r="B1" s="157" t="s">
        <v>443</v>
      </c>
      <c r="C1" s="158" t="s">
        <v>444</v>
      </c>
      <c r="D1" s="158" t="s">
        <v>445</v>
      </c>
      <c r="E1" s="130" t="s">
        <v>654</v>
      </c>
      <c r="F1" s="158" t="s">
        <v>60</v>
      </c>
      <c r="G1" s="158" t="s">
        <v>673</v>
      </c>
      <c r="H1" s="133" t="s">
        <v>446</v>
      </c>
      <c r="I1" s="212" t="s">
        <v>446</v>
      </c>
    </row>
    <row r="2" spans="1:9">
      <c r="A2" s="134" t="s">
        <v>27</v>
      </c>
      <c r="B2" s="160" t="s">
        <v>447</v>
      </c>
      <c r="G2" s="161"/>
    </row>
    <row r="3" spans="1:9">
      <c r="C3" s="161" t="s">
        <v>448</v>
      </c>
      <c r="D3" s="162" t="s">
        <v>449</v>
      </c>
      <c r="F3" s="162"/>
      <c r="G3" s="129" t="s">
        <v>669</v>
      </c>
    </row>
    <row r="4" spans="1:9" ht="16.5" customHeight="1">
      <c r="C4" s="162" t="s">
        <v>450</v>
      </c>
      <c r="D4" s="129" t="s">
        <v>449</v>
      </c>
      <c r="G4" s="129" t="s">
        <v>680</v>
      </c>
      <c r="H4" s="160" t="s">
        <v>451</v>
      </c>
      <c r="I4" s="134" t="s">
        <v>686</v>
      </c>
    </row>
    <row r="5" spans="1:9" ht="25.5" hidden="1">
      <c r="C5" s="162" t="s">
        <v>452</v>
      </c>
    </row>
    <row r="6" spans="1:9" ht="12" customHeight="1">
      <c r="C6" s="162" t="s">
        <v>687</v>
      </c>
      <c r="D6" s="174" t="s">
        <v>809</v>
      </c>
      <c r="I6" s="134" t="s">
        <v>685</v>
      </c>
    </row>
    <row r="7" spans="1:9">
      <c r="C7" s="161" t="s">
        <v>453</v>
      </c>
      <c r="D7" s="129" t="s">
        <v>449</v>
      </c>
      <c r="G7" s="129" t="s">
        <v>680</v>
      </c>
    </row>
    <row r="8" spans="1:9" s="124" customFormat="1">
      <c r="C8" s="161" t="s">
        <v>454</v>
      </c>
      <c r="D8" s="174" t="s">
        <v>449</v>
      </c>
      <c r="E8" s="174"/>
      <c r="G8" s="174" t="s">
        <v>680</v>
      </c>
    </row>
    <row r="9" spans="1:9">
      <c r="A9" s="134">
        <f>COUNTA(C3:C8)</f>
        <v>6</v>
      </c>
      <c r="C9" s="161"/>
      <c r="E9" s="129">
        <f>COUNTIF(E3:E8,"Y")</f>
        <v>0</v>
      </c>
    </row>
    <row r="10" spans="1:9">
      <c r="A10" s="134" t="s">
        <v>27</v>
      </c>
      <c r="B10" s="160" t="s">
        <v>455</v>
      </c>
      <c r="G10" s="161"/>
    </row>
    <row r="11" spans="1:9" s="65" customFormat="1">
      <c r="C11" s="220" t="s">
        <v>456</v>
      </c>
      <c r="D11" s="221" t="s">
        <v>449</v>
      </c>
      <c r="E11" s="111"/>
      <c r="F11" s="221"/>
      <c r="G11" s="111" t="s">
        <v>733</v>
      </c>
      <c r="I11" s="65" t="s">
        <v>732</v>
      </c>
    </row>
    <row r="12" spans="1:9">
      <c r="C12" s="161" t="s">
        <v>458</v>
      </c>
      <c r="D12" s="129" t="s">
        <v>449</v>
      </c>
      <c r="G12" s="129" t="s">
        <v>680</v>
      </c>
    </row>
    <row r="13" spans="1:9">
      <c r="C13" s="161" t="s">
        <v>459</v>
      </c>
      <c r="D13" s="129" t="s">
        <v>449</v>
      </c>
      <c r="G13" s="129" t="s">
        <v>680</v>
      </c>
    </row>
    <row r="14" spans="1:9">
      <c r="C14" s="161" t="s">
        <v>460</v>
      </c>
      <c r="D14" s="129" t="s">
        <v>449</v>
      </c>
      <c r="G14" s="129" t="s">
        <v>688</v>
      </c>
    </row>
    <row r="15" spans="1:9">
      <c r="C15" s="161" t="s">
        <v>828</v>
      </c>
      <c r="E15" s="129">
        <v>1</v>
      </c>
      <c r="G15" s="129" t="s">
        <v>733</v>
      </c>
      <c r="I15" s="134" t="s">
        <v>829</v>
      </c>
    </row>
    <row r="16" spans="1:9">
      <c r="C16" s="161" t="s">
        <v>461</v>
      </c>
      <c r="D16" s="129" t="s">
        <v>449</v>
      </c>
      <c r="G16" s="129" t="s">
        <v>688</v>
      </c>
    </row>
    <row r="17" spans="1:9">
      <c r="C17" s="161" t="s">
        <v>462</v>
      </c>
      <c r="D17" s="129" t="s">
        <v>449</v>
      </c>
      <c r="G17" s="129" t="s">
        <v>688</v>
      </c>
    </row>
    <row r="18" spans="1:9">
      <c r="C18" s="161" t="s">
        <v>463</v>
      </c>
      <c r="D18" s="129" t="s">
        <v>690</v>
      </c>
      <c r="G18" s="129" t="s">
        <v>688</v>
      </c>
    </row>
    <row r="19" spans="1:9">
      <c r="C19" s="161" t="s">
        <v>464</v>
      </c>
      <c r="D19" s="129" t="s">
        <v>449</v>
      </c>
      <c r="G19" s="129" t="s">
        <v>680</v>
      </c>
    </row>
    <row r="20" spans="1:9">
      <c r="C20" s="161" t="s">
        <v>465</v>
      </c>
      <c r="D20" s="129" t="s">
        <v>449</v>
      </c>
      <c r="G20" s="129" t="s">
        <v>680</v>
      </c>
    </row>
    <row r="21" spans="1:9">
      <c r="C21" s="161" t="s">
        <v>466</v>
      </c>
      <c r="D21" s="129" t="s">
        <v>449</v>
      </c>
      <c r="G21" s="129" t="s">
        <v>680</v>
      </c>
    </row>
    <row r="22" spans="1:9">
      <c r="A22" s="134">
        <f>COUNTA(C10:C21)</f>
        <v>11</v>
      </c>
      <c r="C22" s="161"/>
    </row>
    <row r="23" spans="1:9">
      <c r="A23" s="134" t="s">
        <v>27</v>
      </c>
      <c r="B23" s="160" t="s">
        <v>467</v>
      </c>
      <c r="E23" s="129">
        <f>COUNTIF(E11:E22,"Y")</f>
        <v>0</v>
      </c>
      <c r="G23" s="162"/>
    </row>
    <row r="24" spans="1:9">
      <c r="C24" s="161" t="s">
        <v>468</v>
      </c>
      <c r="D24" s="174" t="s">
        <v>457</v>
      </c>
      <c r="G24" s="174" t="s">
        <v>27</v>
      </c>
      <c r="I24" s="124" t="s">
        <v>684</v>
      </c>
    </row>
    <row r="25" spans="1:9">
      <c r="C25" s="161" t="s">
        <v>469</v>
      </c>
      <c r="D25" s="174" t="s">
        <v>449</v>
      </c>
      <c r="G25" s="174" t="s">
        <v>733</v>
      </c>
      <c r="I25" s="124"/>
    </row>
    <row r="26" spans="1:9">
      <c r="C26" s="161" t="s">
        <v>470</v>
      </c>
      <c r="D26" s="167" t="s">
        <v>449</v>
      </c>
      <c r="F26" s="167"/>
      <c r="G26" s="129" t="s">
        <v>680</v>
      </c>
    </row>
    <row r="27" spans="1:9">
      <c r="C27" s="161" t="s">
        <v>471</v>
      </c>
      <c r="D27" s="129" t="s">
        <v>449</v>
      </c>
      <c r="G27" s="129" t="s">
        <v>680</v>
      </c>
    </row>
    <row r="28" spans="1:9" s="73" customFormat="1">
      <c r="C28" s="164" t="s">
        <v>472</v>
      </c>
      <c r="D28" s="148" t="s">
        <v>449</v>
      </c>
      <c r="E28" s="148"/>
      <c r="G28" s="148" t="s">
        <v>680</v>
      </c>
      <c r="I28" s="73" t="s">
        <v>28</v>
      </c>
    </row>
    <row r="29" spans="1:9">
      <c r="C29" s="161" t="s">
        <v>473</v>
      </c>
      <c r="D29" s="174" t="s">
        <v>449</v>
      </c>
      <c r="G29" s="174" t="s">
        <v>680</v>
      </c>
    </row>
    <row r="30" spans="1:9">
      <c r="C30" s="161" t="s">
        <v>474</v>
      </c>
      <c r="D30" s="129" t="s">
        <v>449</v>
      </c>
      <c r="G30" s="129" t="s">
        <v>680</v>
      </c>
    </row>
    <row r="31" spans="1:9">
      <c r="C31" s="161" t="s">
        <v>475</v>
      </c>
      <c r="D31" s="167" t="s">
        <v>449</v>
      </c>
      <c r="F31" s="167"/>
      <c r="G31" s="174" t="s">
        <v>680</v>
      </c>
    </row>
    <row r="32" spans="1:9">
      <c r="C32" s="161" t="s">
        <v>476</v>
      </c>
      <c r="D32" s="129" t="s">
        <v>449</v>
      </c>
      <c r="G32" s="129" t="s">
        <v>680</v>
      </c>
    </row>
    <row r="33" spans="1:9">
      <c r="C33" s="161" t="s">
        <v>477</v>
      </c>
      <c r="D33" s="129" t="s">
        <v>449</v>
      </c>
      <c r="G33" s="129" t="s">
        <v>680</v>
      </c>
    </row>
    <row r="34" spans="1:9">
      <c r="C34" s="161" t="s">
        <v>478</v>
      </c>
      <c r="D34" s="129" t="s">
        <v>449</v>
      </c>
      <c r="G34" s="129" t="s">
        <v>680</v>
      </c>
    </row>
    <row r="35" spans="1:9">
      <c r="C35" s="161" t="s">
        <v>479</v>
      </c>
      <c r="D35" s="129" t="s">
        <v>449</v>
      </c>
      <c r="G35" s="129" t="s">
        <v>680</v>
      </c>
      <c r="I35" s="134" t="s">
        <v>681</v>
      </c>
    </row>
    <row r="36" spans="1:9" ht="25.5">
      <c r="C36" s="161" t="s">
        <v>480</v>
      </c>
      <c r="D36" s="129" t="s">
        <v>449</v>
      </c>
      <c r="E36" s="174"/>
      <c r="G36" s="129" t="s">
        <v>680</v>
      </c>
      <c r="I36" s="1" t="s">
        <v>820</v>
      </c>
    </row>
    <row r="37" spans="1:9">
      <c r="C37" s="161" t="s">
        <v>481</v>
      </c>
    </row>
    <row r="38" spans="1:9">
      <c r="C38" s="161" t="s">
        <v>482</v>
      </c>
      <c r="D38" s="129" t="s">
        <v>449</v>
      </c>
      <c r="G38" s="129" t="s">
        <v>680</v>
      </c>
    </row>
    <row r="39" spans="1:9" s="124" customFormat="1">
      <c r="C39" s="161" t="s">
        <v>483</v>
      </c>
      <c r="D39" s="174" t="s">
        <v>457</v>
      </c>
      <c r="E39" s="174"/>
      <c r="G39" s="174" t="s">
        <v>27</v>
      </c>
    </row>
    <row r="40" spans="1:9">
      <c r="C40" s="161" t="s">
        <v>484</v>
      </c>
      <c r="D40" s="129" t="s">
        <v>449</v>
      </c>
      <c r="G40" s="129" t="s">
        <v>680</v>
      </c>
    </row>
    <row r="41" spans="1:9">
      <c r="C41" s="161" t="s">
        <v>485</v>
      </c>
      <c r="D41" s="129" t="s">
        <v>449</v>
      </c>
      <c r="G41" s="129" t="s">
        <v>680</v>
      </c>
    </row>
    <row r="42" spans="1:9">
      <c r="C42" s="161" t="s">
        <v>486</v>
      </c>
      <c r="D42" s="129" t="s">
        <v>449</v>
      </c>
      <c r="G42" s="129" t="s">
        <v>680</v>
      </c>
    </row>
    <row r="43" spans="1:9" s="76" customFormat="1">
      <c r="C43" s="149" t="s">
        <v>487</v>
      </c>
      <c r="D43" s="149" t="s">
        <v>449</v>
      </c>
      <c r="E43" s="149"/>
      <c r="G43" s="149" t="s">
        <v>680</v>
      </c>
      <c r="I43" s="76" t="s">
        <v>682</v>
      </c>
    </row>
    <row r="44" spans="1:9">
      <c r="C44" s="161" t="s">
        <v>488</v>
      </c>
      <c r="D44" s="129" t="s">
        <v>449</v>
      </c>
      <c r="G44" s="129" t="s">
        <v>680</v>
      </c>
    </row>
    <row r="45" spans="1:9">
      <c r="A45" s="134">
        <f>COUNTA(C24:C44)</f>
        <v>21</v>
      </c>
      <c r="C45" s="161"/>
      <c r="E45" s="129">
        <f>COUNTIF(E24:E44,"Y")</f>
        <v>0</v>
      </c>
    </row>
    <row r="46" spans="1:9">
      <c r="A46" s="134" t="s">
        <v>27</v>
      </c>
      <c r="B46" s="160" t="s">
        <v>489</v>
      </c>
      <c r="G46" s="161"/>
    </row>
    <row r="47" spans="1:9">
      <c r="B47" s="160"/>
      <c r="C47" s="129" t="s">
        <v>819</v>
      </c>
      <c r="E47" s="129" t="s">
        <v>449</v>
      </c>
      <c r="G47" s="161" t="s">
        <v>733</v>
      </c>
    </row>
    <row r="48" spans="1:9">
      <c r="C48" s="161" t="s">
        <v>490</v>
      </c>
      <c r="D48" s="174" t="s">
        <v>449</v>
      </c>
      <c r="G48" s="174" t="s">
        <v>670</v>
      </c>
      <c r="I48" s="124" t="s">
        <v>28</v>
      </c>
    </row>
    <row r="49" spans="3:9">
      <c r="C49" s="161" t="s">
        <v>491</v>
      </c>
      <c r="D49" s="129" t="s">
        <v>449</v>
      </c>
      <c r="G49" s="129" t="s">
        <v>670</v>
      </c>
    </row>
    <row r="50" spans="3:9">
      <c r="C50" s="161" t="s">
        <v>492</v>
      </c>
      <c r="D50" s="129" t="s">
        <v>449</v>
      </c>
      <c r="G50" s="129" t="s">
        <v>670</v>
      </c>
    </row>
    <row r="51" spans="3:9">
      <c r="C51" s="161" t="s">
        <v>493</v>
      </c>
      <c r="D51" s="129" t="s">
        <v>449</v>
      </c>
      <c r="G51" s="129" t="s">
        <v>680</v>
      </c>
    </row>
    <row r="52" spans="3:9">
      <c r="C52" s="161" t="s">
        <v>494</v>
      </c>
    </row>
    <row r="53" spans="3:9">
      <c r="C53" s="161" t="s">
        <v>495</v>
      </c>
      <c r="D53" s="129" t="s">
        <v>449</v>
      </c>
      <c r="G53" s="129" t="s">
        <v>670</v>
      </c>
    </row>
    <row r="54" spans="3:9">
      <c r="C54" s="161" t="s">
        <v>496</v>
      </c>
      <c r="D54" s="174" t="s">
        <v>449</v>
      </c>
      <c r="G54" s="174" t="s">
        <v>670</v>
      </c>
      <c r="I54" s="65" t="s">
        <v>28</v>
      </c>
    </row>
    <row r="55" spans="3:9">
      <c r="C55" s="161" t="s">
        <v>497</v>
      </c>
      <c r="D55" s="129" t="s">
        <v>449</v>
      </c>
      <c r="G55" s="129" t="s">
        <v>670</v>
      </c>
    </row>
    <row r="56" spans="3:9">
      <c r="C56" s="161" t="s">
        <v>498</v>
      </c>
      <c r="D56" s="129" t="s">
        <v>683</v>
      </c>
    </row>
    <row r="57" spans="3:9">
      <c r="C57" s="161" t="s">
        <v>499</v>
      </c>
      <c r="D57" s="129" t="s">
        <v>449</v>
      </c>
      <c r="G57" s="129" t="s">
        <v>680</v>
      </c>
    </row>
    <row r="58" spans="3:9">
      <c r="C58" s="161" t="s">
        <v>500</v>
      </c>
      <c r="D58" s="129" t="s">
        <v>449</v>
      </c>
      <c r="G58" s="129" t="s">
        <v>680</v>
      </c>
    </row>
    <row r="59" spans="3:9">
      <c r="C59" s="161" t="s">
        <v>501</v>
      </c>
      <c r="D59" s="129" t="s">
        <v>449</v>
      </c>
      <c r="G59" s="129" t="s">
        <v>680</v>
      </c>
    </row>
    <row r="60" spans="3:9">
      <c r="C60" s="161" t="s">
        <v>502</v>
      </c>
      <c r="D60" s="129" t="s">
        <v>449</v>
      </c>
      <c r="G60" s="129" t="s">
        <v>680</v>
      </c>
    </row>
    <row r="61" spans="3:9">
      <c r="C61" s="161" t="s">
        <v>503</v>
      </c>
      <c r="D61" s="129" t="s">
        <v>449</v>
      </c>
      <c r="G61" s="129" t="s">
        <v>680</v>
      </c>
    </row>
    <row r="62" spans="3:9">
      <c r="C62" s="161" t="s">
        <v>504</v>
      </c>
      <c r="D62" s="129" t="s">
        <v>449</v>
      </c>
      <c r="G62" s="129" t="s">
        <v>680</v>
      </c>
    </row>
    <row r="63" spans="3:9">
      <c r="C63" s="161" t="s">
        <v>505</v>
      </c>
      <c r="D63" s="129" t="s">
        <v>449</v>
      </c>
      <c r="G63" s="129" t="s">
        <v>680</v>
      </c>
    </row>
    <row r="64" spans="3:9">
      <c r="C64" s="161" t="s">
        <v>506</v>
      </c>
      <c r="D64" s="129" t="s">
        <v>449</v>
      </c>
      <c r="G64" s="129" t="s">
        <v>680</v>
      </c>
    </row>
    <row r="65" spans="1:7">
      <c r="C65" s="161" t="s">
        <v>507</v>
      </c>
      <c r="D65" s="129" t="s">
        <v>449</v>
      </c>
      <c r="G65" s="129" t="s">
        <v>680</v>
      </c>
    </row>
    <row r="66" spans="1:7">
      <c r="C66" s="161" t="s">
        <v>508</v>
      </c>
      <c r="D66" s="129" t="s">
        <v>449</v>
      </c>
      <c r="G66" s="129" t="s">
        <v>680</v>
      </c>
    </row>
    <row r="67" spans="1:7">
      <c r="A67" s="134">
        <f>COUNTA(C48:C66)</f>
        <v>19</v>
      </c>
      <c r="C67" s="161"/>
      <c r="E67" s="129">
        <f>COUNTIF(E48:E66,"Y")</f>
        <v>0</v>
      </c>
    </row>
    <row r="68" spans="1:7">
      <c r="A68" s="134" t="s">
        <v>27</v>
      </c>
      <c r="B68" s="160" t="s">
        <v>509</v>
      </c>
      <c r="G68" s="161"/>
    </row>
    <row r="69" spans="1:7">
      <c r="C69" s="161" t="s">
        <v>510</v>
      </c>
      <c r="D69" s="129" t="s">
        <v>449</v>
      </c>
      <c r="E69" s="129" t="s">
        <v>28</v>
      </c>
      <c r="G69" s="129" t="s">
        <v>680</v>
      </c>
    </row>
    <row r="70" spans="1:7">
      <c r="C70" s="161" t="s">
        <v>511</v>
      </c>
      <c r="D70" s="129" t="s">
        <v>449</v>
      </c>
      <c r="G70" s="129" t="s">
        <v>680</v>
      </c>
    </row>
    <row r="71" spans="1:7">
      <c r="C71" s="161" t="s">
        <v>512</v>
      </c>
      <c r="D71" s="129" t="s">
        <v>449</v>
      </c>
      <c r="G71" s="129" t="s">
        <v>680</v>
      </c>
    </row>
    <row r="72" spans="1:7">
      <c r="C72" s="161" t="s">
        <v>513</v>
      </c>
      <c r="D72" s="129" t="s">
        <v>449</v>
      </c>
      <c r="G72" s="129" t="s">
        <v>680</v>
      </c>
    </row>
    <row r="73" spans="1:7">
      <c r="C73" s="161" t="s">
        <v>514</v>
      </c>
      <c r="D73" s="129" t="s">
        <v>449</v>
      </c>
      <c r="G73" s="129" t="s">
        <v>680</v>
      </c>
    </row>
    <row r="74" spans="1:7">
      <c r="C74" s="161" t="s">
        <v>515</v>
      </c>
      <c r="D74" s="129" t="s">
        <v>449</v>
      </c>
      <c r="G74" s="129" t="s">
        <v>680</v>
      </c>
    </row>
    <row r="75" spans="1:7">
      <c r="C75" s="161" t="s">
        <v>516</v>
      </c>
      <c r="D75" s="129" t="s">
        <v>449</v>
      </c>
      <c r="G75" s="129" t="s">
        <v>680</v>
      </c>
    </row>
    <row r="76" spans="1:7">
      <c r="C76" s="161" t="s">
        <v>517</v>
      </c>
      <c r="D76" s="129" t="s">
        <v>449</v>
      </c>
      <c r="G76" s="129" t="s">
        <v>680</v>
      </c>
    </row>
    <row r="77" spans="1:7">
      <c r="C77" s="161" t="s">
        <v>518</v>
      </c>
      <c r="D77" s="129" t="s">
        <v>449</v>
      </c>
      <c r="G77" s="129" t="s">
        <v>680</v>
      </c>
    </row>
    <row r="78" spans="1:7">
      <c r="C78" s="161" t="s">
        <v>519</v>
      </c>
      <c r="D78" s="129" t="s">
        <v>449</v>
      </c>
      <c r="G78" s="129" t="s">
        <v>680</v>
      </c>
    </row>
    <row r="79" spans="1:7">
      <c r="C79" s="161" t="s">
        <v>520</v>
      </c>
      <c r="D79" s="129" t="s">
        <v>449</v>
      </c>
      <c r="G79" s="129" t="s">
        <v>680</v>
      </c>
    </row>
    <row r="80" spans="1:7">
      <c r="C80" s="161" t="s">
        <v>521</v>
      </c>
      <c r="D80" s="129" t="s">
        <v>449</v>
      </c>
      <c r="G80" s="129" t="s">
        <v>680</v>
      </c>
    </row>
    <row r="81" spans="1:7">
      <c r="A81" s="134">
        <f>COUNTA(C69:C80)</f>
        <v>12</v>
      </c>
      <c r="C81" s="161"/>
      <c r="E81" s="129">
        <f>COUNTIF(E69:E80,"Y")</f>
        <v>0</v>
      </c>
    </row>
    <row r="82" spans="1:7">
      <c r="A82" s="134" t="s">
        <v>27</v>
      </c>
      <c r="B82" s="160" t="s">
        <v>522</v>
      </c>
      <c r="G82" s="161"/>
    </row>
    <row r="83" spans="1:7">
      <c r="C83" s="161" t="s">
        <v>523</v>
      </c>
      <c r="D83" s="129" t="s">
        <v>449</v>
      </c>
      <c r="G83" s="129" t="s">
        <v>680</v>
      </c>
    </row>
    <row r="84" spans="1:7">
      <c r="C84" s="161" t="s">
        <v>524</v>
      </c>
    </row>
    <row r="85" spans="1:7">
      <c r="A85" s="134">
        <f>COUNTA(C83:C84)</f>
        <v>2</v>
      </c>
      <c r="C85" s="161"/>
      <c r="E85" s="129">
        <f>COUNTIF(E83:E84,"Y")</f>
        <v>0</v>
      </c>
    </row>
    <row r="86" spans="1:7">
      <c r="A86" s="134" t="s">
        <v>27</v>
      </c>
      <c r="B86" s="160" t="s">
        <v>525</v>
      </c>
    </row>
    <row r="87" spans="1:7">
      <c r="C87" s="161" t="s">
        <v>526</v>
      </c>
      <c r="D87" s="129" t="s">
        <v>449</v>
      </c>
      <c r="G87" s="129" t="s">
        <v>680</v>
      </c>
    </row>
    <row r="88" spans="1:7">
      <c r="C88" s="161" t="s">
        <v>527</v>
      </c>
      <c r="D88" s="129" t="s">
        <v>449</v>
      </c>
      <c r="G88" s="129" t="s">
        <v>680</v>
      </c>
    </row>
    <row r="89" spans="1:7">
      <c r="C89" s="161" t="s">
        <v>528</v>
      </c>
      <c r="D89" s="129" t="s">
        <v>449</v>
      </c>
      <c r="G89" s="129" t="s">
        <v>680</v>
      </c>
    </row>
    <row r="90" spans="1:7">
      <c r="C90" s="161" t="s">
        <v>529</v>
      </c>
      <c r="D90" s="129" t="s">
        <v>449</v>
      </c>
      <c r="E90" s="129" t="s">
        <v>28</v>
      </c>
      <c r="G90" s="129" t="s">
        <v>680</v>
      </c>
    </row>
    <row r="91" spans="1:7">
      <c r="A91" s="134">
        <f>COUNTA(C87:C90)</f>
        <v>4</v>
      </c>
      <c r="C91" s="161"/>
      <c r="E91" s="129">
        <f>COUNTIF(E87:E90,"Y")</f>
        <v>0</v>
      </c>
    </row>
    <row r="92" spans="1:7">
      <c r="A92" s="134" t="s">
        <v>27</v>
      </c>
      <c r="B92" s="160" t="s">
        <v>530</v>
      </c>
      <c r="G92" s="161"/>
    </row>
    <row r="93" spans="1:7">
      <c r="C93" s="161" t="s">
        <v>531</v>
      </c>
      <c r="D93" s="129" t="s">
        <v>449</v>
      </c>
      <c r="G93" s="174" t="s">
        <v>670</v>
      </c>
    </row>
    <row r="94" spans="1:7">
      <c r="C94" s="161" t="s">
        <v>532</v>
      </c>
      <c r="D94" s="129" t="s">
        <v>449</v>
      </c>
      <c r="G94" s="174" t="s">
        <v>670</v>
      </c>
    </row>
    <row r="95" spans="1:7">
      <c r="C95" s="161" t="s">
        <v>666</v>
      </c>
      <c r="D95" s="129" t="s">
        <v>449</v>
      </c>
      <c r="E95" s="129" t="s">
        <v>449</v>
      </c>
      <c r="G95" s="174" t="s">
        <v>670</v>
      </c>
    </row>
    <row r="96" spans="1:7">
      <c r="A96" s="134">
        <f>COUNTA(C93:C95)</f>
        <v>3</v>
      </c>
      <c r="C96" s="161"/>
      <c r="E96" s="129">
        <f>COUNTIF(E93:E95,"Y")</f>
        <v>1</v>
      </c>
      <c r="G96" s="174" t="s">
        <v>670</v>
      </c>
    </row>
    <row r="97" spans="1:7">
      <c r="A97" s="134" t="s">
        <v>27</v>
      </c>
      <c r="B97" s="160" t="s">
        <v>533</v>
      </c>
      <c r="G97" s="161"/>
    </row>
    <row r="98" spans="1:7">
      <c r="C98" s="161" t="s">
        <v>534</v>
      </c>
      <c r="D98" s="129" t="s">
        <v>449</v>
      </c>
      <c r="G98" s="174" t="s">
        <v>670</v>
      </c>
    </row>
    <row r="99" spans="1:7">
      <c r="C99" s="161" t="s">
        <v>535</v>
      </c>
      <c r="D99" s="129" t="s">
        <v>449</v>
      </c>
      <c r="G99" s="174" t="s">
        <v>670</v>
      </c>
    </row>
    <row r="100" spans="1:7">
      <c r="C100" s="161" t="s">
        <v>536</v>
      </c>
      <c r="D100" s="129" t="s">
        <v>449</v>
      </c>
      <c r="G100" s="129" t="s">
        <v>680</v>
      </c>
    </row>
    <row r="101" spans="1:7">
      <c r="A101" s="134">
        <f>COUNTA(C98:C100)</f>
        <v>3</v>
      </c>
      <c r="C101" s="161"/>
      <c r="E101" s="129">
        <f>COUNTIF(E98:E100,"Y")</f>
        <v>0</v>
      </c>
    </row>
    <row r="102" spans="1:7">
      <c r="A102" s="134" t="s">
        <v>27</v>
      </c>
      <c r="B102" s="160" t="s">
        <v>537</v>
      </c>
      <c r="G102" s="161"/>
    </row>
    <row r="103" spans="1:7">
      <c r="C103" s="161" t="s">
        <v>538</v>
      </c>
      <c r="D103" s="129" t="s">
        <v>449</v>
      </c>
      <c r="G103" s="174" t="s">
        <v>670</v>
      </c>
    </row>
    <row r="104" spans="1:7">
      <c r="C104" s="161" t="s">
        <v>539</v>
      </c>
      <c r="D104" s="129" t="s">
        <v>449</v>
      </c>
      <c r="G104" s="129" t="s">
        <v>680</v>
      </c>
    </row>
    <row r="105" spans="1:7">
      <c r="A105" s="134">
        <f>COUNTA(C103:C104)</f>
        <v>2</v>
      </c>
      <c r="C105" s="161"/>
      <c r="E105" s="129">
        <f>COUNTIF(E103:E104,"Y")</f>
        <v>0</v>
      </c>
    </row>
    <row r="106" spans="1:7">
      <c r="A106" s="134" t="s">
        <v>27</v>
      </c>
      <c r="B106" s="160" t="s">
        <v>540</v>
      </c>
      <c r="G106" s="161"/>
    </row>
    <row r="107" spans="1:7">
      <c r="C107" s="161" t="s">
        <v>541</v>
      </c>
      <c r="D107" s="129" t="s">
        <v>449</v>
      </c>
      <c r="G107" s="174" t="s">
        <v>670</v>
      </c>
    </row>
    <row r="108" spans="1:7">
      <c r="C108" s="161" t="s">
        <v>542</v>
      </c>
      <c r="D108" s="129" t="s">
        <v>449</v>
      </c>
      <c r="G108" s="174" t="s">
        <v>670</v>
      </c>
    </row>
    <row r="109" spans="1:7">
      <c r="C109" s="161" t="s">
        <v>543</v>
      </c>
      <c r="D109" s="129" t="s">
        <v>449</v>
      </c>
      <c r="G109" s="129" t="s">
        <v>680</v>
      </c>
    </row>
    <row r="110" spans="1:7">
      <c r="A110" s="134">
        <f>COUNTA(C107:C109)</f>
        <v>3</v>
      </c>
      <c r="C110" s="161"/>
      <c r="E110" s="129">
        <f>COUNTIF(E107:E109,"Y")</f>
        <v>0</v>
      </c>
    </row>
    <row r="111" spans="1:7">
      <c r="A111" s="134" t="s">
        <v>27</v>
      </c>
      <c r="B111" s="160" t="s">
        <v>544</v>
      </c>
      <c r="G111" s="161"/>
    </row>
    <row r="112" spans="1:7">
      <c r="C112" s="161" t="s">
        <v>545</v>
      </c>
      <c r="D112" s="129" t="s">
        <v>449</v>
      </c>
      <c r="G112" s="174" t="s">
        <v>670</v>
      </c>
    </row>
    <row r="113" spans="1:9" ht="25.5">
      <c r="C113" s="161" t="s">
        <v>546</v>
      </c>
      <c r="D113" s="174" t="s">
        <v>449</v>
      </c>
      <c r="G113" s="174" t="s">
        <v>670</v>
      </c>
      <c r="I113" s="210" t="s">
        <v>667</v>
      </c>
    </row>
    <row r="114" spans="1:9">
      <c r="C114" s="161"/>
    </row>
    <row r="115" spans="1:9">
      <c r="C115" s="161" t="s">
        <v>547</v>
      </c>
      <c r="D115" s="129" t="s">
        <v>449</v>
      </c>
      <c r="G115" s="129" t="s">
        <v>680</v>
      </c>
    </row>
    <row r="116" spans="1:9">
      <c r="C116" s="161" t="s">
        <v>548</v>
      </c>
      <c r="D116" s="129" t="s">
        <v>449</v>
      </c>
      <c r="G116" s="129" t="s">
        <v>680</v>
      </c>
    </row>
    <row r="117" spans="1:9">
      <c r="A117" s="134">
        <f>COUNTA(C112:C116)</f>
        <v>4</v>
      </c>
      <c r="C117" s="161"/>
      <c r="E117" s="129">
        <f>COUNTIF(E112:E116,"Y")</f>
        <v>0</v>
      </c>
    </row>
    <row r="118" spans="1:9">
      <c r="A118" s="124" t="s">
        <v>29</v>
      </c>
      <c r="B118" s="160" t="s">
        <v>549</v>
      </c>
      <c r="G118" s="161"/>
    </row>
    <row r="119" spans="1:9" s="65" customFormat="1">
      <c r="B119" s="222" t="s">
        <v>28</v>
      </c>
      <c r="C119" s="220" t="s">
        <v>550</v>
      </c>
      <c r="D119" s="111"/>
      <c r="E119" s="111"/>
      <c r="G119" s="111"/>
      <c r="I119" s="65" t="s">
        <v>689</v>
      </c>
    </row>
    <row r="120" spans="1:9" s="124" customFormat="1">
      <c r="B120" s="160"/>
      <c r="C120" s="161" t="s">
        <v>818</v>
      </c>
      <c r="D120" s="174"/>
      <c r="E120" s="174" t="s">
        <v>449</v>
      </c>
      <c r="G120" s="174" t="s">
        <v>733</v>
      </c>
    </row>
    <row r="121" spans="1:9">
      <c r="C121" s="161" t="s">
        <v>551</v>
      </c>
      <c r="D121" s="162" t="s">
        <v>449</v>
      </c>
      <c r="F121" s="162"/>
      <c r="G121" s="174" t="s">
        <v>671</v>
      </c>
    </row>
    <row r="122" spans="1:9">
      <c r="C122" s="161" t="s">
        <v>552</v>
      </c>
      <c r="D122" s="162" t="s">
        <v>449</v>
      </c>
      <c r="F122" s="162"/>
      <c r="G122" s="174" t="s">
        <v>672</v>
      </c>
    </row>
    <row r="123" spans="1:9">
      <c r="C123" s="161" t="s">
        <v>553</v>
      </c>
      <c r="D123" s="162" t="s">
        <v>449</v>
      </c>
      <c r="F123" s="162"/>
      <c r="G123" s="174" t="s">
        <v>671</v>
      </c>
    </row>
    <row r="124" spans="1:9">
      <c r="C124" s="161" t="s">
        <v>554</v>
      </c>
      <c r="D124" s="162" t="s">
        <v>449</v>
      </c>
      <c r="F124" s="162"/>
      <c r="G124" s="174" t="s">
        <v>672</v>
      </c>
    </row>
    <row r="125" spans="1:9">
      <c r="C125" s="161" t="s">
        <v>555</v>
      </c>
      <c r="D125" s="162" t="s">
        <v>449</v>
      </c>
      <c r="F125" s="162"/>
      <c r="G125" s="174" t="s">
        <v>672</v>
      </c>
    </row>
    <row r="126" spans="1:9">
      <c r="C126" s="161" t="s">
        <v>556</v>
      </c>
      <c r="D126" s="162" t="s">
        <v>449</v>
      </c>
      <c r="F126" s="162"/>
      <c r="G126" s="174" t="s">
        <v>671</v>
      </c>
      <c r="I126" s="134" t="s">
        <v>28</v>
      </c>
    </row>
    <row r="127" spans="1:9">
      <c r="C127" s="161" t="s">
        <v>557</v>
      </c>
      <c r="D127" s="162" t="s">
        <v>449</v>
      </c>
      <c r="F127" s="162"/>
      <c r="G127" s="174" t="s">
        <v>671</v>
      </c>
    </row>
    <row r="128" spans="1:9">
      <c r="C128" s="161" t="s">
        <v>558</v>
      </c>
      <c r="D128" s="162" t="s">
        <v>449</v>
      </c>
      <c r="F128" s="162"/>
      <c r="G128" s="174" t="s">
        <v>671</v>
      </c>
    </row>
    <row r="129" spans="1:7">
      <c r="C129" s="161" t="s">
        <v>559</v>
      </c>
      <c r="D129" s="162" t="s">
        <v>449</v>
      </c>
      <c r="F129" s="162"/>
      <c r="G129" s="174" t="s">
        <v>671</v>
      </c>
    </row>
    <row r="130" spans="1:7">
      <c r="C130" s="161" t="s">
        <v>560</v>
      </c>
      <c r="D130" s="162" t="s">
        <v>449</v>
      </c>
      <c r="F130" s="162"/>
      <c r="G130" s="174" t="s">
        <v>671</v>
      </c>
    </row>
    <row r="131" spans="1:7">
      <c r="A131" s="134">
        <f>COUNTA(C119:C130)</f>
        <v>12</v>
      </c>
      <c r="C131" s="161"/>
      <c r="D131" s="162"/>
      <c r="E131" s="129">
        <f>COUNTIF(E119:E130,"Y")</f>
        <v>1</v>
      </c>
      <c r="F131" s="162"/>
    </row>
    <row r="132" spans="1:7">
      <c r="A132" s="124" t="s">
        <v>29</v>
      </c>
      <c r="B132" s="160" t="s">
        <v>561</v>
      </c>
      <c r="G132" s="161"/>
    </row>
    <row r="133" spans="1:7">
      <c r="C133" s="161" t="s">
        <v>562</v>
      </c>
      <c r="D133" s="162" t="s">
        <v>449</v>
      </c>
      <c r="F133" s="162"/>
      <c r="G133" s="174" t="s">
        <v>671</v>
      </c>
    </row>
    <row r="134" spans="1:7">
      <c r="C134" s="161" t="s">
        <v>563</v>
      </c>
      <c r="D134" s="162" t="s">
        <v>449</v>
      </c>
      <c r="F134" s="162"/>
      <c r="G134" s="174" t="s">
        <v>671</v>
      </c>
    </row>
    <row r="135" spans="1:7">
      <c r="C135" s="161" t="s">
        <v>564</v>
      </c>
      <c r="D135" s="162" t="s">
        <v>449</v>
      </c>
      <c r="F135" s="162"/>
      <c r="G135" s="174" t="s">
        <v>671</v>
      </c>
    </row>
    <row r="136" spans="1:7">
      <c r="C136" s="161" t="s">
        <v>565</v>
      </c>
      <c r="D136" s="162" t="s">
        <v>449</v>
      </c>
      <c r="F136" s="162"/>
      <c r="G136" s="162" t="s">
        <v>671</v>
      </c>
    </row>
    <row r="137" spans="1:7">
      <c r="C137" s="161" t="s">
        <v>827</v>
      </c>
      <c r="D137" s="162" t="s">
        <v>449</v>
      </c>
      <c r="E137" s="129">
        <v>1</v>
      </c>
      <c r="F137" s="162"/>
      <c r="G137" s="162" t="s">
        <v>733</v>
      </c>
    </row>
    <row r="138" spans="1:7">
      <c r="C138" s="161" t="s">
        <v>566</v>
      </c>
      <c r="D138" s="162" t="s">
        <v>449</v>
      </c>
      <c r="F138" s="162"/>
      <c r="G138" s="174" t="s">
        <v>671</v>
      </c>
    </row>
    <row r="139" spans="1:7">
      <c r="C139" s="161" t="s">
        <v>567</v>
      </c>
      <c r="D139" s="162" t="s">
        <v>449</v>
      </c>
      <c r="F139" s="162"/>
      <c r="G139" s="174" t="s">
        <v>671</v>
      </c>
    </row>
    <row r="140" spans="1:7">
      <c r="C140" s="161" t="s">
        <v>568</v>
      </c>
      <c r="D140" s="162" t="s">
        <v>449</v>
      </c>
      <c r="F140" s="162"/>
      <c r="G140" s="174" t="s">
        <v>671</v>
      </c>
    </row>
    <row r="141" spans="1:7">
      <c r="C141" s="161" t="s">
        <v>569</v>
      </c>
      <c r="D141" s="162" t="s">
        <v>449</v>
      </c>
      <c r="F141" s="162"/>
      <c r="G141" s="174" t="s">
        <v>671</v>
      </c>
    </row>
    <row r="142" spans="1:7">
      <c r="C142" s="161" t="s">
        <v>570</v>
      </c>
      <c r="D142" s="162" t="s">
        <v>449</v>
      </c>
      <c r="F142" s="162"/>
      <c r="G142" s="174" t="s">
        <v>671</v>
      </c>
    </row>
    <row r="143" spans="1:7">
      <c r="A143" s="134">
        <f>COUNTA(C133:C142)</f>
        <v>10</v>
      </c>
      <c r="C143" s="161"/>
      <c r="D143" s="162"/>
      <c r="E143" s="129">
        <f>COUNTIF(E133:E142,"Y")</f>
        <v>0</v>
      </c>
      <c r="F143" s="162"/>
    </row>
    <row r="144" spans="1:7">
      <c r="A144" s="124" t="s">
        <v>29</v>
      </c>
      <c r="B144" s="160" t="s">
        <v>571</v>
      </c>
      <c r="G144" s="161"/>
    </row>
    <row r="145" spans="1:7">
      <c r="C145" s="161" t="s">
        <v>572</v>
      </c>
      <c r="D145" s="162" t="s">
        <v>449</v>
      </c>
      <c r="F145" s="162"/>
      <c r="G145" s="174" t="s">
        <v>671</v>
      </c>
    </row>
    <row r="146" spans="1:7">
      <c r="B146" s="163"/>
      <c r="C146" s="164" t="s">
        <v>573</v>
      </c>
      <c r="D146" s="168" t="s">
        <v>449</v>
      </c>
      <c r="F146" s="168"/>
      <c r="G146" s="168" t="s">
        <v>671</v>
      </c>
    </row>
    <row r="147" spans="1:7">
      <c r="A147" s="134">
        <f>COUNTA(C145:C146)</f>
        <v>2</v>
      </c>
      <c r="B147" s="163"/>
      <c r="C147" s="164"/>
      <c r="D147" s="168"/>
      <c r="E147" s="129">
        <f>COUNTIF(E145:E146,"Y")</f>
        <v>0</v>
      </c>
      <c r="F147" s="168"/>
      <c r="G147" s="168"/>
    </row>
    <row r="148" spans="1:7">
      <c r="A148" s="124" t="s">
        <v>29</v>
      </c>
      <c r="B148" s="160" t="s">
        <v>574</v>
      </c>
      <c r="G148" s="162"/>
    </row>
    <row r="149" spans="1:7">
      <c r="C149" s="161" t="s">
        <v>575</v>
      </c>
    </row>
    <row r="150" spans="1:7">
      <c r="C150" s="161" t="s">
        <v>576</v>
      </c>
      <c r="D150" s="162" t="s">
        <v>449</v>
      </c>
      <c r="F150" s="162"/>
      <c r="G150" s="174" t="s">
        <v>671</v>
      </c>
    </row>
    <row r="151" spans="1:7">
      <c r="C151" s="161" t="s">
        <v>577</v>
      </c>
      <c r="D151" s="174" t="s">
        <v>449</v>
      </c>
      <c r="G151" s="174" t="s">
        <v>671</v>
      </c>
    </row>
    <row r="152" spans="1:7">
      <c r="C152" s="161" t="s">
        <v>578</v>
      </c>
      <c r="D152" s="162" t="s">
        <v>449</v>
      </c>
      <c r="F152" s="162"/>
      <c r="G152" s="174" t="s">
        <v>671</v>
      </c>
    </row>
    <row r="153" spans="1:7">
      <c r="C153" s="161" t="s">
        <v>579</v>
      </c>
      <c r="D153" s="129" t="s">
        <v>449</v>
      </c>
      <c r="G153" s="129" t="s">
        <v>671</v>
      </c>
    </row>
    <row r="154" spans="1:7">
      <c r="C154" s="161" t="s">
        <v>580</v>
      </c>
      <c r="D154" s="162" t="s">
        <v>449</v>
      </c>
      <c r="F154" s="162"/>
      <c r="G154" s="174" t="s">
        <v>671</v>
      </c>
    </row>
    <row r="155" spans="1:7">
      <c r="C155" s="161" t="s">
        <v>581</v>
      </c>
    </row>
    <row r="156" spans="1:7">
      <c r="C156" s="161" t="s">
        <v>582</v>
      </c>
      <c r="D156" s="162" t="s">
        <v>449</v>
      </c>
      <c r="F156" s="162"/>
      <c r="G156" s="174" t="s">
        <v>671</v>
      </c>
    </row>
    <row r="157" spans="1:7">
      <c r="C157" s="161" t="s">
        <v>825</v>
      </c>
      <c r="D157" s="162" t="s">
        <v>449</v>
      </c>
      <c r="E157" s="129" t="s">
        <v>449</v>
      </c>
      <c r="F157" s="162"/>
      <c r="G157" s="174" t="s">
        <v>826</v>
      </c>
    </row>
    <row r="158" spans="1:7">
      <c r="A158" s="134">
        <f>COUNTA(C149:C156)</f>
        <v>8</v>
      </c>
      <c r="C158" s="161"/>
      <c r="D158" s="162"/>
      <c r="E158" s="129">
        <f>COUNTIF(E149:E157,"Y")</f>
        <v>1</v>
      </c>
      <c r="F158" s="162"/>
    </row>
    <row r="159" spans="1:7">
      <c r="A159" s="124" t="s">
        <v>29</v>
      </c>
      <c r="B159" s="160" t="s">
        <v>583</v>
      </c>
      <c r="G159" s="161"/>
    </row>
    <row r="160" spans="1:7">
      <c r="C160" s="161" t="s">
        <v>584</v>
      </c>
      <c r="D160" s="174" t="s">
        <v>449</v>
      </c>
      <c r="G160" s="174" t="s">
        <v>671</v>
      </c>
    </row>
    <row r="161" spans="1:9">
      <c r="C161" s="161" t="s">
        <v>585</v>
      </c>
      <c r="D161" s="129" t="s">
        <v>449</v>
      </c>
      <c r="G161" s="174" t="s">
        <v>671</v>
      </c>
    </row>
    <row r="162" spans="1:9">
      <c r="C162" s="161" t="s">
        <v>586</v>
      </c>
      <c r="D162" s="129" t="s">
        <v>449</v>
      </c>
      <c r="G162" s="174" t="s">
        <v>671</v>
      </c>
    </row>
    <row r="163" spans="1:9">
      <c r="C163" s="161" t="s">
        <v>587</v>
      </c>
      <c r="D163" s="129" t="s">
        <v>449</v>
      </c>
      <c r="G163" s="174" t="s">
        <v>671</v>
      </c>
    </row>
    <row r="164" spans="1:9">
      <c r="C164" s="161" t="s">
        <v>588</v>
      </c>
      <c r="D164" s="129" t="s">
        <v>449</v>
      </c>
      <c r="G164" s="174" t="s">
        <v>671</v>
      </c>
    </row>
    <row r="165" spans="1:9">
      <c r="C165" s="161" t="s">
        <v>589</v>
      </c>
      <c r="D165" s="129" t="s">
        <v>449</v>
      </c>
      <c r="G165" s="174" t="s">
        <v>671</v>
      </c>
    </row>
    <row r="166" spans="1:9">
      <c r="C166" s="161" t="s">
        <v>590</v>
      </c>
      <c r="D166" s="129" t="s">
        <v>449</v>
      </c>
      <c r="G166" s="174" t="s">
        <v>671</v>
      </c>
    </row>
    <row r="167" spans="1:9">
      <c r="C167" s="161" t="s">
        <v>591</v>
      </c>
      <c r="D167" s="129" t="s">
        <v>449</v>
      </c>
      <c r="G167" s="129" t="s">
        <v>671</v>
      </c>
    </row>
    <row r="168" spans="1:9">
      <c r="C168" s="161" t="s">
        <v>592</v>
      </c>
      <c r="D168" s="129" t="s">
        <v>449</v>
      </c>
      <c r="G168" s="174" t="s">
        <v>671</v>
      </c>
    </row>
    <row r="169" spans="1:9">
      <c r="C169" s="161" t="s">
        <v>593</v>
      </c>
      <c r="D169" s="129" t="s">
        <v>449</v>
      </c>
      <c r="G169" s="174" t="s">
        <v>671</v>
      </c>
    </row>
    <row r="170" spans="1:9">
      <c r="A170" s="134">
        <f>COUNTA(C160:C169)</f>
        <v>10</v>
      </c>
      <c r="C170" s="161"/>
      <c r="E170" s="129">
        <f>COUNTIF(E160:E169,"Y")</f>
        <v>0</v>
      </c>
    </row>
    <row r="171" spans="1:9">
      <c r="A171" s="124" t="s">
        <v>29</v>
      </c>
      <c r="B171" s="160" t="s">
        <v>594</v>
      </c>
      <c r="G171" s="161"/>
    </row>
    <row r="172" spans="1:9" ht="25.5">
      <c r="B172" s="160"/>
      <c r="C172" s="161" t="s">
        <v>668</v>
      </c>
      <c r="D172" s="174" t="s">
        <v>449</v>
      </c>
      <c r="G172" s="162" t="s">
        <v>670</v>
      </c>
      <c r="I172" s="211" t="s">
        <v>678</v>
      </c>
    </row>
    <row r="173" spans="1:9">
      <c r="B173" s="160"/>
      <c r="C173" s="174" t="s">
        <v>674</v>
      </c>
      <c r="D173" s="174" t="s">
        <v>449</v>
      </c>
      <c r="E173" s="174" t="s">
        <v>676</v>
      </c>
      <c r="G173" s="162" t="s">
        <v>670</v>
      </c>
      <c r="I173" s="219" t="s">
        <v>679</v>
      </c>
    </row>
    <row r="174" spans="1:9">
      <c r="B174" s="160"/>
      <c r="C174" s="129" t="s">
        <v>675</v>
      </c>
      <c r="D174" s="174" t="s">
        <v>28</v>
      </c>
      <c r="E174" s="174" t="s">
        <v>28</v>
      </c>
      <c r="G174" s="161"/>
      <c r="I174" s="211"/>
    </row>
    <row r="175" spans="1:9">
      <c r="C175" s="161" t="s">
        <v>595</v>
      </c>
      <c r="D175" s="129" t="s">
        <v>449</v>
      </c>
      <c r="G175" s="129" t="s">
        <v>680</v>
      </c>
    </row>
    <row r="176" spans="1:9">
      <c r="C176" s="161" t="s">
        <v>664</v>
      </c>
      <c r="D176" s="129" t="s">
        <v>449</v>
      </c>
      <c r="E176" s="129" t="s">
        <v>28</v>
      </c>
      <c r="G176" s="174" t="s">
        <v>680</v>
      </c>
    </row>
    <row r="177" spans="1:9">
      <c r="A177" s="134">
        <f>COUNTA(C172:C176)</f>
        <v>5</v>
      </c>
      <c r="C177" s="161"/>
      <c r="E177" s="129" t="s">
        <v>28</v>
      </c>
    </row>
    <row r="178" spans="1:9">
      <c r="A178" s="124" t="s">
        <v>29</v>
      </c>
      <c r="B178" s="160" t="s">
        <v>596</v>
      </c>
      <c r="G178" s="161"/>
    </row>
    <row r="179" spans="1:9">
      <c r="C179" s="161" t="s">
        <v>597</v>
      </c>
      <c r="D179" s="129" t="s">
        <v>449</v>
      </c>
      <c r="G179" s="174" t="s">
        <v>671</v>
      </c>
    </row>
    <row r="180" spans="1:9">
      <c r="C180" s="161" t="s">
        <v>598</v>
      </c>
      <c r="D180" s="129" t="s">
        <v>449</v>
      </c>
      <c r="G180" s="174" t="s">
        <v>671</v>
      </c>
    </row>
    <row r="181" spans="1:9">
      <c r="C181" s="161" t="s">
        <v>599</v>
      </c>
      <c r="D181" s="129" t="s">
        <v>449</v>
      </c>
      <c r="G181" s="174" t="s">
        <v>671</v>
      </c>
    </row>
    <row r="182" spans="1:9">
      <c r="C182" s="161" t="s">
        <v>600</v>
      </c>
      <c r="D182" s="129" t="s">
        <v>449</v>
      </c>
      <c r="G182" s="174" t="s">
        <v>671</v>
      </c>
    </row>
    <row r="183" spans="1:9">
      <c r="C183" s="161" t="s">
        <v>601</v>
      </c>
      <c r="D183" s="129" t="s">
        <v>449</v>
      </c>
      <c r="G183" s="174" t="s">
        <v>671</v>
      </c>
    </row>
    <row r="184" spans="1:9">
      <c r="C184" s="161" t="s">
        <v>602</v>
      </c>
      <c r="D184" s="129" t="s">
        <v>449</v>
      </c>
      <c r="G184" s="174" t="s">
        <v>671</v>
      </c>
    </row>
    <row r="185" spans="1:9">
      <c r="C185" s="161" t="s">
        <v>603</v>
      </c>
      <c r="D185" s="129" t="s">
        <v>449</v>
      </c>
      <c r="G185" s="174" t="s">
        <v>671</v>
      </c>
      <c r="I185" s="111" t="s">
        <v>663</v>
      </c>
    </row>
    <row r="186" spans="1:9">
      <c r="C186" s="161" t="s">
        <v>604</v>
      </c>
    </row>
    <row r="187" spans="1:9">
      <c r="C187" s="161" t="s">
        <v>605</v>
      </c>
      <c r="D187" s="129" t="s">
        <v>449</v>
      </c>
      <c r="G187" s="174" t="s">
        <v>671</v>
      </c>
    </row>
    <row r="188" spans="1:9">
      <c r="C188" s="161" t="s">
        <v>606</v>
      </c>
      <c r="D188" s="129" t="s">
        <v>449</v>
      </c>
      <c r="G188" s="174" t="s">
        <v>671</v>
      </c>
    </row>
    <row r="189" spans="1:9">
      <c r="A189" s="134">
        <f>COUNTA(C179:C188)</f>
        <v>10</v>
      </c>
      <c r="C189" s="161"/>
      <c r="E189" s="129">
        <f>COUNTIF(E179:E188,"Y")</f>
        <v>0</v>
      </c>
    </row>
    <row r="190" spans="1:9">
      <c r="A190" s="124" t="s">
        <v>29</v>
      </c>
      <c r="B190" s="160" t="s">
        <v>607</v>
      </c>
      <c r="G190" s="161"/>
    </row>
    <row r="191" spans="1:9">
      <c r="B191" s="134">
        <f>COUNTA(C191:C201)</f>
        <v>11</v>
      </c>
      <c r="C191" s="161" t="s">
        <v>608</v>
      </c>
      <c r="D191" s="129" t="s">
        <v>449</v>
      </c>
      <c r="G191" s="174" t="s">
        <v>671</v>
      </c>
    </row>
    <row r="192" spans="1:9">
      <c r="C192" s="161" t="s">
        <v>448</v>
      </c>
      <c r="G192" s="174"/>
      <c r="I192" s="129" t="s">
        <v>665</v>
      </c>
    </row>
    <row r="193" spans="1:9">
      <c r="C193" s="161" t="s">
        <v>609</v>
      </c>
      <c r="G193" s="174"/>
      <c r="I193" s="129" t="s">
        <v>665</v>
      </c>
    </row>
    <row r="194" spans="1:9">
      <c r="C194" s="161" t="s">
        <v>610</v>
      </c>
      <c r="D194" s="129" t="s">
        <v>449</v>
      </c>
      <c r="G194" s="174" t="s">
        <v>671</v>
      </c>
    </row>
    <row r="195" spans="1:9">
      <c r="C195" s="161" t="s">
        <v>611</v>
      </c>
      <c r="D195" s="129" t="s">
        <v>449</v>
      </c>
      <c r="G195" s="174" t="s">
        <v>671</v>
      </c>
    </row>
    <row r="196" spans="1:9">
      <c r="C196" s="161" t="s">
        <v>612</v>
      </c>
      <c r="D196" s="129" t="s">
        <v>449</v>
      </c>
      <c r="G196" s="129" t="s">
        <v>671</v>
      </c>
    </row>
    <row r="197" spans="1:9">
      <c r="C197" s="161" t="s">
        <v>613</v>
      </c>
      <c r="D197" s="129" t="s">
        <v>449</v>
      </c>
      <c r="G197" s="174" t="s">
        <v>671</v>
      </c>
    </row>
    <row r="198" spans="1:9">
      <c r="C198" s="161" t="s">
        <v>614</v>
      </c>
      <c r="D198" s="129" t="s">
        <v>449</v>
      </c>
      <c r="G198" s="174" t="s">
        <v>671</v>
      </c>
    </row>
    <row r="199" spans="1:9">
      <c r="C199" s="161" t="s">
        <v>615</v>
      </c>
      <c r="D199" s="129" t="s">
        <v>449</v>
      </c>
      <c r="G199" s="174" t="s">
        <v>671</v>
      </c>
    </row>
    <row r="200" spans="1:9">
      <c r="C200" s="161" t="s">
        <v>616</v>
      </c>
      <c r="D200" s="129" t="s">
        <v>449</v>
      </c>
      <c r="G200" s="174" t="s">
        <v>671</v>
      </c>
    </row>
    <row r="201" spans="1:9">
      <c r="C201" s="161" t="s">
        <v>617</v>
      </c>
      <c r="D201" s="129" t="s">
        <v>449</v>
      </c>
      <c r="G201" s="174" t="s">
        <v>671</v>
      </c>
    </row>
    <row r="202" spans="1:9">
      <c r="A202" s="134">
        <f>COUNTA(C191:C201)</f>
        <v>11</v>
      </c>
      <c r="C202" s="161"/>
      <c r="E202" s="129">
        <f>COUNTIF(E191:E201,"Y")</f>
        <v>0</v>
      </c>
    </row>
    <row r="203" spans="1:9">
      <c r="A203" s="124" t="s">
        <v>29</v>
      </c>
      <c r="B203" s="160" t="s">
        <v>618</v>
      </c>
      <c r="G203" s="162"/>
    </row>
    <row r="204" spans="1:9">
      <c r="C204" s="161" t="s">
        <v>619</v>
      </c>
      <c r="I204" s="134" t="s">
        <v>677</v>
      </c>
    </row>
    <row r="205" spans="1:9">
      <c r="C205" s="161" t="s">
        <v>620</v>
      </c>
      <c r="D205" s="129" t="s">
        <v>449</v>
      </c>
      <c r="G205" s="174" t="s">
        <v>671</v>
      </c>
    </row>
    <row r="206" spans="1:9">
      <c r="C206" s="161" t="s">
        <v>621</v>
      </c>
      <c r="D206" s="129" t="s">
        <v>449</v>
      </c>
      <c r="G206" s="174" t="s">
        <v>671</v>
      </c>
    </row>
    <row r="207" spans="1:9">
      <c r="C207" s="161" t="s">
        <v>622</v>
      </c>
      <c r="D207" s="129" t="s">
        <v>449</v>
      </c>
      <c r="G207" s="174" t="s">
        <v>671</v>
      </c>
    </row>
    <row r="208" spans="1:9">
      <c r="C208" s="161" t="s">
        <v>623</v>
      </c>
      <c r="D208" s="129" t="s">
        <v>449</v>
      </c>
      <c r="G208" s="174" t="s">
        <v>671</v>
      </c>
    </row>
    <row r="209" spans="1:19">
      <c r="C209" s="161" t="s">
        <v>624</v>
      </c>
      <c r="D209" s="129" t="s">
        <v>449</v>
      </c>
      <c r="E209" s="129" t="s">
        <v>28</v>
      </c>
      <c r="G209" s="129" t="s">
        <v>671</v>
      </c>
      <c r="I209" s="195"/>
      <c r="J209" s="195"/>
      <c r="K209" s="195"/>
      <c r="M209" s="195"/>
      <c r="N209" s="195"/>
      <c r="O209" s="195"/>
      <c r="P209" s="195"/>
      <c r="Q209" s="195"/>
      <c r="R209" s="195"/>
      <c r="S209" s="195"/>
    </row>
    <row r="210" spans="1:19" s="194" customFormat="1">
      <c r="A210" s="200"/>
      <c r="B210" s="200"/>
      <c r="C210" s="201" t="s">
        <v>625</v>
      </c>
      <c r="D210" s="201" t="s">
        <v>449</v>
      </c>
      <c r="E210" s="215"/>
      <c r="F210" s="205"/>
      <c r="G210" s="214" t="s">
        <v>671</v>
      </c>
      <c r="H210" s="204"/>
      <c r="I210" s="200"/>
      <c r="J210" s="200"/>
      <c r="K210" s="206"/>
      <c r="L210" s="202"/>
      <c r="M210" s="200"/>
      <c r="N210" s="203"/>
      <c r="O210" s="203"/>
      <c r="P210" s="203"/>
      <c r="Q210" s="203"/>
      <c r="R210" s="203"/>
      <c r="S210" s="199"/>
    </row>
    <row r="211" spans="1:19" s="194" customFormat="1">
      <c r="A211" s="200"/>
      <c r="B211" s="200"/>
      <c r="C211" s="201" t="s">
        <v>626</v>
      </c>
      <c r="D211" s="201" t="s">
        <v>449</v>
      </c>
      <c r="E211" s="215"/>
      <c r="F211" s="205"/>
      <c r="G211" s="201" t="s">
        <v>671</v>
      </c>
      <c r="H211" s="205"/>
      <c r="I211" s="200"/>
      <c r="J211" s="200"/>
      <c r="K211" s="199"/>
      <c r="L211" s="202"/>
      <c r="M211" s="200"/>
      <c r="N211" s="203"/>
      <c r="O211" s="203"/>
      <c r="P211" s="203"/>
      <c r="Q211" s="203"/>
      <c r="R211" s="203"/>
      <c r="S211" s="199"/>
    </row>
    <row r="212" spans="1:19">
      <c r="A212" s="196"/>
      <c r="B212" s="195"/>
      <c r="C212" s="197" t="s">
        <v>627</v>
      </c>
      <c r="D212" s="198" t="s">
        <v>449</v>
      </c>
      <c r="E212" s="198"/>
      <c r="F212" s="195"/>
      <c r="G212" s="213" t="s">
        <v>671</v>
      </c>
    </row>
    <row r="213" spans="1:19">
      <c r="A213" s="134">
        <f>COUNTA(C204:C212)</f>
        <v>9</v>
      </c>
      <c r="C213" s="161"/>
      <c r="E213" s="129">
        <f>COUNTIF(E204:E212,"Y")</f>
        <v>0</v>
      </c>
    </row>
    <row r="214" spans="1:19">
      <c r="A214" s="124" t="s">
        <v>29</v>
      </c>
      <c r="B214" s="160" t="s">
        <v>628</v>
      </c>
      <c r="C214" s="198"/>
      <c r="G214" s="162"/>
    </row>
    <row r="215" spans="1:19">
      <c r="B215" s="209"/>
      <c r="C215" s="208" t="s">
        <v>629</v>
      </c>
      <c r="D215" s="129" t="s">
        <v>449</v>
      </c>
      <c r="G215" s="174" t="s">
        <v>671</v>
      </c>
    </row>
    <row r="216" spans="1:19">
      <c r="B216" s="195"/>
      <c r="C216" s="207" t="s">
        <v>630</v>
      </c>
      <c r="D216" s="129" t="s">
        <v>449</v>
      </c>
      <c r="G216" s="174" t="s">
        <v>671</v>
      </c>
    </row>
    <row r="217" spans="1:19">
      <c r="C217" s="207" t="s">
        <v>631</v>
      </c>
      <c r="D217" s="174" t="s">
        <v>449</v>
      </c>
      <c r="G217" s="174" t="s">
        <v>671</v>
      </c>
    </row>
    <row r="218" spans="1:19">
      <c r="C218" s="207" t="s">
        <v>632</v>
      </c>
      <c r="D218" s="174" t="s">
        <v>449</v>
      </c>
      <c r="G218" s="174" t="s">
        <v>671</v>
      </c>
    </row>
    <row r="219" spans="1:19">
      <c r="C219" s="207" t="s">
        <v>633</v>
      </c>
      <c r="D219" s="129" t="s">
        <v>449</v>
      </c>
      <c r="G219" s="174" t="s">
        <v>671</v>
      </c>
    </row>
    <row r="220" spans="1:19">
      <c r="A220" s="134">
        <f>COUNTA(C215:C219)</f>
        <v>5</v>
      </c>
      <c r="C220" s="161"/>
      <c r="E220" s="129">
        <f>COUNTIF(E215:E219,"Y")</f>
        <v>0</v>
      </c>
    </row>
    <row r="221" spans="1:19">
      <c r="A221" s="124" t="s">
        <v>29</v>
      </c>
      <c r="B221" s="160" t="s">
        <v>634</v>
      </c>
      <c r="C221" s="174"/>
      <c r="G221" s="162"/>
    </row>
    <row r="222" spans="1:19">
      <c r="C222" s="161" t="s">
        <v>635</v>
      </c>
      <c r="D222" s="129" t="s">
        <v>449</v>
      </c>
      <c r="G222" s="129" t="s">
        <v>671</v>
      </c>
    </row>
    <row r="223" spans="1:19">
      <c r="C223" s="161" t="s">
        <v>636</v>
      </c>
      <c r="D223" s="129" t="s">
        <v>449</v>
      </c>
      <c r="G223" s="129" t="s">
        <v>671</v>
      </c>
    </row>
    <row r="224" spans="1:19">
      <c r="C224" s="161" t="s">
        <v>637</v>
      </c>
      <c r="D224" s="129" t="s">
        <v>449</v>
      </c>
      <c r="G224" s="129" t="s">
        <v>671</v>
      </c>
    </row>
    <row r="225" spans="1:7">
      <c r="C225" s="161" t="s">
        <v>638</v>
      </c>
      <c r="D225" s="129" t="s">
        <v>449</v>
      </c>
      <c r="G225" s="129" t="s">
        <v>671</v>
      </c>
    </row>
    <row r="226" spans="1:7">
      <c r="A226" s="134">
        <f>COUNTA(C222:C225)</f>
        <v>4</v>
      </c>
      <c r="E226" s="129">
        <f>COUNTIF(E222:E225,"Y")</f>
        <v>0</v>
      </c>
    </row>
    <row r="227" spans="1:7">
      <c r="B227" s="159" t="s">
        <v>639</v>
      </c>
      <c r="C227" s="165"/>
      <c r="D227" s="169"/>
      <c r="F227" s="169"/>
      <c r="G227" s="170"/>
    </row>
    <row r="228" spans="1:7">
      <c r="B228" s="159"/>
    </row>
    <row r="229" spans="1:7">
      <c r="B229" s="159" t="s">
        <v>640</v>
      </c>
      <c r="C229" s="165"/>
      <c r="D229" s="170"/>
      <c r="F229" s="170"/>
      <c r="G229" s="170"/>
    </row>
    <row r="230" spans="1:7">
      <c r="C230" s="165"/>
    </row>
    <row r="231" spans="1:7">
      <c r="B231" s="159" t="s">
        <v>641</v>
      </c>
      <c r="C231" s="161">
        <f>COUNTA(C3:C225)</f>
        <v>178</v>
      </c>
    </row>
    <row r="232" spans="1:7">
      <c r="B232" s="159" t="s">
        <v>642</v>
      </c>
      <c r="C232" s="161">
        <f>COUNTA(G2:G225)</f>
        <v>165</v>
      </c>
    </row>
    <row r="233" spans="1:7">
      <c r="B233" s="159" t="s">
        <v>783</v>
      </c>
      <c r="C233" s="174">
        <f>I241</f>
        <v>163</v>
      </c>
    </row>
    <row r="234" spans="1:7">
      <c r="B234" s="159" t="s">
        <v>643</v>
      </c>
      <c r="C234" s="166">
        <f>SUM(C232/C231)</f>
        <v>0.9269662921348315</v>
      </c>
    </row>
    <row r="235" spans="1:7">
      <c r="B235" s="159" t="s">
        <v>653</v>
      </c>
      <c r="C235" s="129">
        <f>COUNTIF(E3:E225,"y")</f>
        <v>4</v>
      </c>
    </row>
    <row r="236" spans="1:7">
      <c r="B236" s="159"/>
    </row>
    <row r="237" spans="1:7" s="267" customFormat="1">
      <c r="B237" s="159" t="s">
        <v>61</v>
      </c>
      <c r="C237" s="307" t="s">
        <v>15</v>
      </c>
      <c r="D237" s="311" t="s">
        <v>16</v>
      </c>
      <c r="E237" s="311" t="s">
        <v>17</v>
      </c>
      <c r="F237" s="269" t="s">
        <v>18</v>
      </c>
      <c r="G237" s="311" t="s">
        <v>18</v>
      </c>
    </row>
    <row r="238" spans="1:7">
      <c r="A238" s="124"/>
      <c r="B238" s="160" t="s">
        <v>29</v>
      </c>
      <c r="C238" s="309">
        <f>COUNTIF(G3:G225,"ClaudieQ1")</f>
        <v>3</v>
      </c>
      <c r="D238" s="309">
        <f>COUNTIF(G3:G225,"ClaudieQ2")</f>
        <v>69</v>
      </c>
      <c r="E238" s="309">
        <f>COUNTIF(G3:G225,"ClaudieQ3")</f>
        <v>60</v>
      </c>
      <c r="F238" s="129">
        <f>COUNTIF(D191:D236,"ClaudieQ4")</f>
        <v>0</v>
      </c>
      <c r="G238" s="309">
        <f>COUNTIF(G3:G225,"ClaudieQ4")</f>
        <v>1</v>
      </c>
    </row>
    <row r="239" spans="1:7">
      <c r="A239" s="124"/>
      <c r="B239" s="160" t="s">
        <v>27</v>
      </c>
      <c r="C239" s="309">
        <f>COUNTIF(G3:G225,"LisaQ1")</f>
        <v>1</v>
      </c>
      <c r="D239" s="309">
        <f>COUNTIF(G3:G225,"LisaQ2")</f>
        <v>19</v>
      </c>
      <c r="E239" s="309">
        <f>COUNTIF(G3:G225,"LisaQ3")</f>
        <v>0</v>
      </c>
      <c r="F239" s="129">
        <f>COUNTIF(D191:D236,"LisaQ4")</f>
        <v>0</v>
      </c>
      <c r="G239" s="309">
        <f>COUNTIF(G3:G225,"LisaQ4")</f>
        <v>6</v>
      </c>
    </row>
    <row r="240" spans="1:7">
      <c r="A240" s="124"/>
      <c r="B240" s="160" t="s">
        <v>25</v>
      </c>
      <c r="C240" s="309">
        <f>COUNTIF(G3:G225,"ScottQ1")</f>
        <v>0</v>
      </c>
      <c r="D240" s="309">
        <f>COUNTIF(G3:G225,"ScottQ2")</f>
        <v>0</v>
      </c>
      <c r="E240" s="309">
        <f>COUNTIF(G3:G225,"ScottQ3")</f>
        <v>4</v>
      </c>
      <c r="F240" s="129">
        <f>COUNTIF(D191:D236,"ScottQ4")</f>
        <v>0</v>
      </c>
      <c r="G240" s="309">
        <f>COUNTIF(G3:G225,"ScottQ4")</f>
        <v>0</v>
      </c>
    </row>
    <row r="241" spans="2:9" s="267" customFormat="1">
      <c r="B241" s="159" t="s">
        <v>12</v>
      </c>
      <c r="C241" s="310">
        <f>SUM(C238:C240)</f>
        <v>4</v>
      </c>
      <c r="D241" s="311">
        <f>SUM(D238:D240)</f>
        <v>88</v>
      </c>
      <c r="E241" s="311">
        <f>SUM(E238:E240)</f>
        <v>64</v>
      </c>
      <c r="F241" s="311">
        <f>SUM(F238:F240)</f>
        <v>0</v>
      </c>
      <c r="G241" s="311">
        <f>SUM(G238:H240)</f>
        <v>7</v>
      </c>
      <c r="H241" s="267">
        <f>SUM(C241:G241)</f>
        <v>163</v>
      </c>
      <c r="I241" s="267">
        <f>SUM(C241:G241)</f>
        <v>163</v>
      </c>
    </row>
  </sheetData>
  <sheetProtection password="C730" sheet="1" objects="1" scenarios="1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83"/>
  <sheetViews>
    <sheetView workbookViewId="0">
      <pane ySplit="1" topLeftCell="A2" activePane="bottomLeft" state="frozen"/>
      <selection pane="bottomLeft" activeCell="M40" sqref="M40"/>
    </sheetView>
  </sheetViews>
  <sheetFormatPr defaultRowHeight="12.75"/>
  <cols>
    <col min="1" max="1" width="10.85546875" style="134" bestFit="1" customWidth="1"/>
    <col min="2" max="2" width="28.140625" style="134" customWidth="1"/>
    <col min="3" max="3" width="16.5703125" style="256" bestFit="1" customWidth="1"/>
    <col min="4" max="4" width="19.85546875" style="129" customWidth="1"/>
    <col min="5" max="5" width="9.140625" style="129"/>
    <col min="6" max="6" width="13.42578125" style="129" customWidth="1"/>
    <col min="7" max="7" width="10.5703125" style="134" hidden="1" customWidth="1"/>
    <col min="8" max="8" width="8" style="134" customWidth="1"/>
    <col min="9" max="10" width="9.140625" style="134"/>
    <col min="11" max="11" width="0" style="134" hidden="1" customWidth="1"/>
    <col min="12" max="16384" width="9.140625" style="134"/>
  </cols>
  <sheetData>
    <row r="1" spans="1:8" s="127" customFormat="1" ht="38.25">
      <c r="A1" s="128" t="s">
        <v>645</v>
      </c>
      <c r="B1" s="157" t="s">
        <v>443</v>
      </c>
      <c r="C1" s="255" t="s">
        <v>444</v>
      </c>
      <c r="D1" s="158" t="s">
        <v>791</v>
      </c>
      <c r="E1" s="130" t="s">
        <v>793</v>
      </c>
      <c r="F1" s="158"/>
      <c r="G1" s="133" t="s">
        <v>446</v>
      </c>
      <c r="H1" s="212"/>
    </row>
    <row r="2" spans="1:8">
      <c r="B2" s="160" t="s">
        <v>784</v>
      </c>
      <c r="F2" s="161"/>
    </row>
    <row r="3" spans="1:8">
      <c r="C3" s="257" t="s">
        <v>785</v>
      </c>
      <c r="D3" s="162" t="s">
        <v>792</v>
      </c>
    </row>
    <row r="4" spans="1:8" ht="25.5">
      <c r="C4" s="258" t="s">
        <v>786</v>
      </c>
    </row>
    <row r="5" spans="1:8">
      <c r="A5" s="134">
        <f>COUNTA(C3:C4)</f>
        <v>2</v>
      </c>
      <c r="C5" s="257"/>
      <c r="E5" s="129">
        <f>COUNTIF(E3:E4,"y")</f>
        <v>0</v>
      </c>
    </row>
    <row r="6" spans="1:8">
      <c r="B6" s="160" t="s">
        <v>787</v>
      </c>
      <c r="F6" s="161"/>
    </row>
    <row r="7" spans="1:8" s="65" customFormat="1">
      <c r="C7" s="259" t="s">
        <v>788</v>
      </c>
      <c r="D7" s="221" t="s">
        <v>792</v>
      </c>
      <c r="E7" s="111"/>
      <c r="F7" s="111"/>
    </row>
    <row r="8" spans="1:8">
      <c r="C8" s="257" t="s">
        <v>789</v>
      </c>
    </row>
    <row r="9" spans="1:8">
      <c r="C9" s="257" t="s">
        <v>38</v>
      </c>
      <c r="D9" s="129" t="s">
        <v>792</v>
      </c>
    </row>
    <row r="10" spans="1:8">
      <c r="C10" s="257" t="s">
        <v>51</v>
      </c>
      <c r="D10" s="129" t="s">
        <v>792</v>
      </c>
    </row>
    <row r="11" spans="1:8">
      <c r="C11" s="257" t="s">
        <v>790</v>
      </c>
      <c r="D11" s="129" t="s">
        <v>792</v>
      </c>
    </row>
    <row r="12" spans="1:8">
      <c r="C12" s="257" t="s">
        <v>52</v>
      </c>
      <c r="D12" s="129" t="s">
        <v>792</v>
      </c>
    </row>
    <row r="13" spans="1:8">
      <c r="A13" s="134">
        <f>COUNTA(C6:C12)</f>
        <v>6</v>
      </c>
      <c r="C13" s="257"/>
      <c r="E13" s="129">
        <f>COUNTIF(E7:E12,"y")</f>
        <v>0</v>
      </c>
    </row>
    <row r="14" spans="1:8">
      <c r="B14" s="160" t="s">
        <v>692</v>
      </c>
      <c r="F14" s="162"/>
    </row>
    <row r="15" spans="1:8">
      <c r="C15" s="260" t="s">
        <v>693</v>
      </c>
      <c r="D15" s="174"/>
      <c r="F15" s="174"/>
      <c r="H15" s="124"/>
    </row>
    <row r="16" spans="1:8">
      <c r="C16" s="260" t="s">
        <v>694</v>
      </c>
      <c r="D16" s="174"/>
      <c r="F16" s="174"/>
      <c r="H16" s="124"/>
    </row>
    <row r="17" spans="3:6">
      <c r="C17" s="260" t="s">
        <v>695</v>
      </c>
      <c r="D17" s="167"/>
    </row>
    <row r="18" spans="3:6">
      <c r="C18" s="260" t="s">
        <v>696</v>
      </c>
    </row>
    <row r="19" spans="3:6" s="73" customFormat="1">
      <c r="C19" s="260" t="s">
        <v>697</v>
      </c>
      <c r="D19" s="148"/>
      <c r="E19" s="148"/>
      <c r="F19" s="148"/>
    </row>
    <row r="20" spans="3:6">
      <c r="C20" s="260" t="s">
        <v>698</v>
      </c>
      <c r="D20" s="174"/>
      <c r="F20" s="174"/>
    </row>
    <row r="21" spans="3:6">
      <c r="C21" s="260" t="s">
        <v>699</v>
      </c>
    </row>
    <row r="22" spans="3:6">
      <c r="C22" s="261" t="s">
        <v>700</v>
      </c>
      <c r="D22" s="167"/>
      <c r="F22" s="174"/>
    </row>
    <row r="23" spans="3:6">
      <c r="C23" s="260" t="s">
        <v>701</v>
      </c>
    </row>
    <row r="24" spans="3:6">
      <c r="C24" s="260" t="s">
        <v>702</v>
      </c>
    </row>
    <row r="25" spans="3:6">
      <c r="C25" s="260" t="s">
        <v>703</v>
      </c>
    </row>
    <row r="26" spans="3:6">
      <c r="C26" s="260" t="s">
        <v>704</v>
      </c>
      <c r="E26" s="174"/>
    </row>
    <row r="27" spans="3:6">
      <c r="C27" s="260" t="s">
        <v>705</v>
      </c>
    </row>
    <row r="28" spans="3:6">
      <c r="C28" s="260" t="s">
        <v>706</v>
      </c>
    </row>
    <row r="29" spans="3:6">
      <c r="C29" s="260" t="s">
        <v>707</v>
      </c>
    </row>
    <row r="30" spans="3:6" s="65" customFormat="1">
      <c r="C30" s="260" t="s">
        <v>708</v>
      </c>
      <c r="D30" s="111"/>
      <c r="E30" s="111"/>
      <c r="F30" s="111"/>
    </row>
    <row r="31" spans="3:6">
      <c r="C31" s="260" t="s">
        <v>709</v>
      </c>
    </row>
    <row r="32" spans="3:6">
      <c r="C32" s="260" t="s">
        <v>710</v>
      </c>
    </row>
    <row r="33" spans="2:8">
      <c r="C33" s="260" t="s">
        <v>711</v>
      </c>
    </row>
    <row r="34" spans="2:8" s="76" customFormat="1">
      <c r="C34" s="260" t="s">
        <v>712</v>
      </c>
      <c r="D34" s="149"/>
      <c r="E34" s="149"/>
      <c r="F34" s="149"/>
    </row>
    <row r="35" spans="2:8">
      <c r="C35" s="260" t="s">
        <v>713</v>
      </c>
    </row>
    <row r="36" spans="2:8">
      <c r="C36" s="260" t="s">
        <v>714</v>
      </c>
      <c r="E36" s="174"/>
    </row>
    <row r="37" spans="2:8">
      <c r="B37" s="160"/>
      <c r="C37" s="260" t="s">
        <v>715</v>
      </c>
      <c r="F37" s="161"/>
    </row>
    <row r="38" spans="2:8">
      <c r="C38" s="260" t="s">
        <v>716</v>
      </c>
      <c r="D38" s="174"/>
      <c r="F38" s="174"/>
      <c r="H38" s="124"/>
    </row>
    <row r="39" spans="2:8">
      <c r="C39" s="260" t="s">
        <v>717</v>
      </c>
    </row>
    <row r="40" spans="2:8">
      <c r="C40" s="260" t="s">
        <v>718</v>
      </c>
    </row>
    <row r="41" spans="2:8">
      <c r="C41" s="260" t="s">
        <v>719</v>
      </c>
    </row>
    <row r="42" spans="2:8">
      <c r="C42" s="260" t="s">
        <v>720</v>
      </c>
    </row>
    <row r="43" spans="2:8">
      <c r="C43" s="260" t="s">
        <v>721</v>
      </c>
    </row>
    <row r="44" spans="2:8">
      <c r="C44" s="260" t="s">
        <v>722</v>
      </c>
      <c r="D44" s="174"/>
      <c r="F44" s="174"/>
      <c r="H44" s="65"/>
    </row>
    <row r="45" spans="2:8">
      <c r="C45" s="260" t="s">
        <v>723</v>
      </c>
    </row>
    <row r="46" spans="2:8">
      <c r="C46" s="260" t="s">
        <v>724</v>
      </c>
    </row>
    <row r="47" spans="2:8">
      <c r="C47" s="260" t="s">
        <v>725</v>
      </c>
    </row>
    <row r="48" spans="2:8">
      <c r="C48" s="260" t="s">
        <v>726</v>
      </c>
    </row>
    <row r="49" spans="1:6">
      <c r="C49" s="260" t="s">
        <v>727</v>
      </c>
    </row>
    <row r="50" spans="1:6">
      <c r="C50" s="260" t="s">
        <v>728</v>
      </c>
    </row>
    <row r="51" spans="1:6">
      <c r="C51" s="260" t="s">
        <v>729</v>
      </c>
    </row>
    <row r="52" spans="1:6">
      <c r="C52" s="260" t="s">
        <v>730</v>
      </c>
    </row>
    <row r="53" spans="1:6">
      <c r="A53" s="134">
        <f>COUNTA(C15:C52)</f>
        <v>38</v>
      </c>
      <c r="B53" s="159"/>
      <c r="C53" s="257"/>
      <c r="D53" s="169"/>
      <c r="E53" s="129">
        <f>COUNTIF(E15:E52,"y")</f>
        <v>0</v>
      </c>
      <c r="F53" s="170"/>
    </row>
    <row r="54" spans="1:6">
      <c r="A54" s="134">
        <f>SUM(A3:A53)</f>
        <v>46</v>
      </c>
      <c r="B54" s="159"/>
    </row>
    <row r="55" spans="1:6">
      <c r="B55" s="159"/>
      <c r="C55" s="257"/>
      <c r="D55" s="170"/>
      <c r="F55" s="170"/>
    </row>
    <row r="56" spans="1:6">
      <c r="C56" s="257"/>
    </row>
    <row r="57" spans="1:6">
      <c r="B57" s="159" t="s">
        <v>641</v>
      </c>
      <c r="C57" s="257">
        <f>COUNTA(C3:C52)</f>
        <v>46</v>
      </c>
    </row>
    <row r="58" spans="1:6">
      <c r="B58" s="159" t="s">
        <v>642</v>
      </c>
      <c r="C58" s="257">
        <f>COUNTA(D3:D52)</f>
        <v>6</v>
      </c>
    </row>
    <row r="59" spans="1:6">
      <c r="B59" s="159" t="s">
        <v>783</v>
      </c>
      <c r="C59" s="257">
        <f>H68</f>
        <v>6</v>
      </c>
    </row>
    <row r="60" spans="1:6">
      <c r="B60" s="159" t="s">
        <v>643</v>
      </c>
      <c r="C60" s="266">
        <f>SUM(C58/C57)</f>
        <v>0.13043478260869565</v>
      </c>
    </row>
    <row r="61" spans="1:6">
      <c r="B61" s="159" t="s">
        <v>653</v>
      </c>
      <c r="C61" s="257">
        <f>COUNTIF(E3:E53,"y")</f>
        <v>0</v>
      </c>
    </row>
    <row r="62" spans="1:6">
      <c r="C62" s="257"/>
    </row>
    <row r="63" spans="1:6">
      <c r="C63" s="262"/>
    </row>
    <row r="64" spans="1:6" s="267" customFormat="1">
      <c r="B64" s="159" t="s">
        <v>61</v>
      </c>
      <c r="C64" s="268" t="s">
        <v>15</v>
      </c>
      <c r="D64" s="269" t="s">
        <v>16</v>
      </c>
      <c r="E64" s="269" t="s">
        <v>17</v>
      </c>
      <c r="F64" s="269" t="s">
        <v>18</v>
      </c>
    </row>
    <row r="65" spans="1:8">
      <c r="A65" s="124"/>
      <c r="B65" s="160" t="s">
        <v>29</v>
      </c>
      <c r="C65" s="263">
        <f>COUNTIF(D3:D52,"ClaudieQ1")</f>
        <v>0</v>
      </c>
      <c r="D65" s="129">
        <f>COUNTIF(D3:D52,"ClaudieQ2")</f>
        <v>0</v>
      </c>
      <c r="E65" s="129">
        <f>COUNTIF(D3:D52,"ClaudieQ3")</f>
        <v>0</v>
      </c>
      <c r="F65" s="129">
        <f>COUNTIF(D3:D52,"ClaudieQ4")</f>
        <v>0</v>
      </c>
    </row>
    <row r="66" spans="1:8">
      <c r="A66" s="124"/>
      <c r="B66" s="160" t="s">
        <v>27</v>
      </c>
      <c r="C66" s="263">
        <f>COUNTIF(D3:D52,"LisaQ1")</f>
        <v>0</v>
      </c>
      <c r="D66" s="129">
        <f>COUNTIF(D3:D52,"LisaQ2")</f>
        <v>0</v>
      </c>
      <c r="E66" s="129">
        <f>COUNTIF(D3:D53,"LisaQ3")</f>
        <v>0</v>
      </c>
      <c r="F66" s="129">
        <f>COUNTIF(D3:D52,"LisaQ4")</f>
        <v>0</v>
      </c>
    </row>
    <row r="67" spans="1:8">
      <c r="A67" s="124"/>
      <c r="B67" s="160" t="s">
        <v>25</v>
      </c>
      <c r="C67" s="263">
        <f>COUNTIF(D3:D52,"ScottQ1")</f>
        <v>0</v>
      </c>
      <c r="D67" s="129">
        <f>COUNTIF(D3:D52,"ScottQ2")</f>
        <v>0</v>
      </c>
      <c r="E67" s="129">
        <f>COUNTIF(D3:D52,"ScottQ3")</f>
        <v>6</v>
      </c>
      <c r="F67" s="129">
        <f>COUNTIF(D3:D52,"ScottQ4")</f>
        <v>0</v>
      </c>
    </row>
    <row r="68" spans="1:8" s="267" customFormat="1">
      <c r="B68" s="159" t="s">
        <v>12</v>
      </c>
      <c r="C68" s="270">
        <f>SUM(C65:C67)</f>
        <v>0</v>
      </c>
      <c r="D68" s="269">
        <f>SUM(D65:D67)</f>
        <v>0</v>
      </c>
      <c r="E68" s="269">
        <f>SUM(E65:E67)</f>
        <v>6</v>
      </c>
      <c r="F68" s="269">
        <f>SUM(F65:F67)</f>
        <v>0</v>
      </c>
      <c r="H68" s="267">
        <f>SUM(C68:F68)</f>
        <v>6</v>
      </c>
    </row>
    <row r="69" spans="1:8">
      <c r="C69" s="257"/>
    </row>
    <row r="70" spans="1:8">
      <c r="C70" s="264"/>
    </row>
    <row r="71" spans="1:8">
      <c r="C71" s="257"/>
    </row>
    <row r="72" spans="1:8">
      <c r="C72" s="257"/>
    </row>
    <row r="73" spans="1:8">
      <c r="C73" s="257"/>
    </row>
    <row r="74" spans="1:8">
      <c r="C74" s="257"/>
    </row>
    <row r="76" spans="1:8">
      <c r="C76" s="265"/>
    </row>
    <row r="78" spans="1:8">
      <c r="C78" s="265"/>
    </row>
    <row r="79" spans="1:8">
      <c r="C79" s="265"/>
    </row>
    <row r="80" spans="1:8">
      <c r="C80" s="257"/>
    </row>
    <row r="81" spans="3:3">
      <c r="C81" s="257"/>
    </row>
    <row r="82" spans="3:3">
      <c r="C82" s="257"/>
    </row>
    <row r="83" spans="3:3">
      <c r="C83" s="266"/>
    </row>
  </sheetData>
  <conditionalFormatting sqref="C15:C52">
    <cfRule type="expression" dxfId="1" priority="1" stopIfTrue="1">
      <formula>$D15="passed"</formula>
    </cfRule>
    <cfRule type="expression" dxfId="0" priority="2" stopIfTrue="1">
      <formula>$D15="failed"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A22" sqref="A22"/>
    </sheetView>
  </sheetViews>
  <sheetFormatPr defaultRowHeight="12.75"/>
  <cols>
    <col min="1" max="1" width="26.5703125" customWidth="1"/>
    <col min="2" max="2" width="7.85546875" bestFit="1" customWidth="1"/>
    <col min="3" max="3" width="13.28515625" bestFit="1" customWidth="1"/>
    <col min="4" max="4" width="11.85546875" customWidth="1"/>
    <col min="5" max="5" width="8.140625" bestFit="1" customWidth="1"/>
    <col min="6" max="7" width="13.140625" bestFit="1" customWidth="1"/>
    <col min="8" max="9" width="13.140625" customWidth="1"/>
    <col min="10" max="10" width="8" bestFit="1" customWidth="1"/>
    <col min="11" max="11" width="10.140625" customWidth="1"/>
  </cols>
  <sheetData>
    <row r="1" spans="1:11" s="1" customFormat="1" ht="26.25" thickBot="1">
      <c r="A1" s="3" t="s">
        <v>0</v>
      </c>
      <c r="B1" s="4" t="s">
        <v>1</v>
      </c>
      <c r="C1" s="191" t="s">
        <v>4</v>
      </c>
      <c r="D1" s="191" t="s">
        <v>2</v>
      </c>
      <c r="E1" s="191" t="s">
        <v>7</v>
      </c>
      <c r="F1" s="191" t="s">
        <v>848</v>
      </c>
      <c r="G1" s="191" t="s">
        <v>849</v>
      </c>
      <c r="H1" s="191" t="s">
        <v>441</v>
      </c>
      <c r="I1" s="191" t="s">
        <v>442</v>
      </c>
      <c r="J1" s="4" t="s">
        <v>6</v>
      </c>
      <c r="K1" s="5" t="s">
        <v>5</v>
      </c>
    </row>
    <row r="2" spans="1:11" s="20" customFormat="1">
      <c r="A2" s="18" t="s">
        <v>31</v>
      </c>
      <c r="B2" s="318">
        <v>3</v>
      </c>
      <c r="C2" s="18" t="s">
        <v>22</v>
      </c>
      <c r="D2" s="18" t="s">
        <v>23</v>
      </c>
      <c r="E2" s="18" t="s">
        <v>8</v>
      </c>
      <c r="F2" s="19">
        <v>0</v>
      </c>
      <c r="G2" s="19">
        <v>0</v>
      </c>
      <c r="H2" s="19">
        <f>'FY10 Totals'!B4</f>
        <v>286</v>
      </c>
      <c r="I2" s="19">
        <f>'FY10 Totals'!K4</f>
        <v>244</v>
      </c>
      <c r="J2" s="136">
        <f>'FY10 Totals'!C4</f>
        <v>6</v>
      </c>
      <c r="K2" s="136">
        <f>'FY10 Totals'!H4</f>
        <v>20</v>
      </c>
    </row>
    <row r="3" spans="1:11" s="20" customFormat="1">
      <c r="A3" s="135" t="s">
        <v>807</v>
      </c>
      <c r="B3" s="318">
        <v>3</v>
      </c>
      <c r="C3" s="18" t="s">
        <v>22</v>
      </c>
      <c r="D3" s="18" t="s">
        <v>23</v>
      </c>
      <c r="E3" s="18" t="s">
        <v>8</v>
      </c>
      <c r="F3" s="19">
        <v>0</v>
      </c>
      <c r="G3" s="19">
        <v>0</v>
      </c>
      <c r="H3" s="19">
        <f>'FY10 Totals'!B5</f>
        <v>183</v>
      </c>
      <c r="I3" s="19">
        <f>'FY10 Totals'!K5</f>
        <v>170</v>
      </c>
      <c r="J3" s="136">
        <f>'FY10 Totals'!C5</f>
        <v>8</v>
      </c>
      <c r="K3" s="136">
        <f>'FY10 Totals'!H5</f>
        <v>162</v>
      </c>
    </row>
    <row r="4" spans="1:11" s="20" customFormat="1">
      <c r="A4" s="135" t="s">
        <v>805</v>
      </c>
      <c r="B4" s="318">
        <v>3</v>
      </c>
      <c r="C4" s="135" t="s">
        <v>30</v>
      </c>
      <c r="D4" s="135" t="s">
        <v>3</v>
      </c>
      <c r="E4" s="135" t="s">
        <v>8</v>
      </c>
      <c r="F4" s="136">
        <v>0</v>
      </c>
      <c r="G4" s="136">
        <v>0</v>
      </c>
      <c r="H4" s="136">
        <f>'FY10 Totals'!B6</f>
        <v>46</v>
      </c>
      <c r="I4" s="136">
        <f>'FY10 Totals'!K6</f>
        <v>6</v>
      </c>
      <c r="J4" s="136">
        <f>'FY10 Totals'!C6</f>
        <v>0</v>
      </c>
      <c r="K4" s="136">
        <f>'FY10 Totals'!H6</f>
        <v>6</v>
      </c>
    </row>
    <row r="5" spans="1:11" s="126" customFormat="1" ht="13.5" thickBot="1">
      <c r="A5" s="135" t="s">
        <v>806</v>
      </c>
      <c r="B5" s="318">
        <v>3</v>
      </c>
      <c r="C5" s="135" t="s">
        <v>30</v>
      </c>
      <c r="D5" s="135" t="s">
        <v>3</v>
      </c>
      <c r="E5" s="135" t="s">
        <v>8</v>
      </c>
      <c r="F5" s="136">
        <v>0</v>
      </c>
      <c r="G5" s="136">
        <v>0</v>
      </c>
      <c r="H5" s="136">
        <f>'FY10 Totals'!B7</f>
        <v>48</v>
      </c>
      <c r="I5" s="136">
        <f>'FY10 Totals'!K7</f>
        <v>46</v>
      </c>
      <c r="J5" s="136">
        <f>'FY10 Totals'!C7</f>
        <v>16</v>
      </c>
      <c r="K5" s="136">
        <f>'FY10 Totals'!H7</f>
        <v>30</v>
      </c>
    </row>
    <row r="6" spans="1:11" ht="13.5" thickTop="1">
      <c r="E6" s="193" t="s">
        <v>14</v>
      </c>
      <c r="G6" s="8"/>
      <c r="H6" s="8"/>
      <c r="I6" s="8"/>
      <c r="J6" s="6">
        <f>SUM(J2:J5)</f>
        <v>30</v>
      </c>
      <c r="K6" s="313">
        <f>SUM(K2:K5)</f>
        <v>218</v>
      </c>
    </row>
    <row r="7" spans="1:11">
      <c r="K7" s="192"/>
    </row>
    <row r="8" spans="1:11" s="134" customFormat="1">
      <c r="K8" s="192"/>
    </row>
    <row r="10" spans="1:11">
      <c r="A10" s="326" t="s">
        <v>13</v>
      </c>
      <c r="B10" s="326"/>
      <c r="C10" s="326"/>
      <c r="D10" s="326"/>
      <c r="E10" s="326"/>
      <c r="F10" s="326"/>
      <c r="G10" s="326"/>
      <c r="H10" s="326"/>
      <c r="I10" s="326"/>
      <c r="J10" s="326"/>
      <c r="K10" s="326"/>
    </row>
    <row r="11" spans="1:11" ht="18.600000000000001" customHeight="1">
      <c r="A11" s="327" t="s">
        <v>810</v>
      </c>
      <c r="B11" s="328"/>
      <c r="C11" s="328"/>
      <c r="D11" s="328"/>
      <c r="E11" s="328"/>
      <c r="F11" s="328"/>
      <c r="G11" s="328"/>
      <c r="H11" s="328"/>
      <c r="I11" s="328"/>
      <c r="J11" s="328"/>
      <c r="K11" s="328"/>
    </row>
    <row r="12" spans="1:11" ht="18.600000000000001" customHeight="1">
      <c r="A12" s="327" t="s">
        <v>811</v>
      </c>
      <c r="B12" s="328"/>
      <c r="C12" s="328"/>
      <c r="D12" s="328"/>
      <c r="E12" s="328"/>
      <c r="F12" s="328"/>
      <c r="G12" s="328"/>
      <c r="H12" s="328"/>
      <c r="I12" s="328"/>
      <c r="J12" s="328"/>
      <c r="K12" s="328"/>
    </row>
    <row r="13" spans="1:11">
      <c r="A13" s="329"/>
      <c r="B13" s="330"/>
      <c r="C13" s="330"/>
      <c r="D13" s="330"/>
      <c r="E13" s="330"/>
      <c r="F13" s="330"/>
      <c r="G13" s="330"/>
      <c r="H13" s="330"/>
      <c r="I13" s="330"/>
      <c r="J13" s="330"/>
      <c r="K13" s="330"/>
    </row>
    <row r="21" spans="1:1">
      <c r="A21" s="134" t="s">
        <v>850</v>
      </c>
    </row>
  </sheetData>
  <sheetProtection password="C730" sheet="1" objects="1" scenarios="1"/>
  <mergeCells count="4">
    <mergeCell ref="A10:K10"/>
    <mergeCell ref="A11:K11"/>
    <mergeCell ref="A12:K12"/>
    <mergeCell ref="A13:K13"/>
  </mergeCells>
  <pageMargins left="0.3" right="0.2" top="0.75" bottom="0.75" header="0.3" footer="0.3"/>
  <pageSetup scale="95" orientation="landscape" r:id="rId1"/>
  <headerFooter>
    <oddHeader>&amp;C&amp;"Arial,Bold"&amp;12&amp;A</oddHeader>
    <oddFooter>&amp;R&amp;"Arial,Bold"&amp;D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N26"/>
  <sheetViews>
    <sheetView topLeftCell="D1" zoomScale="115" zoomScaleNormal="115" workbookViewId="0">
      <pane ySplit="1" topLeftCell="A2" activePane="bottomLeft" state="frozen"/>
      <selection activeCell="B1" sqref="B1"/>
      <selection pane="bottomLeft" activeCell="H36" sqref="H36"/>
    </sheetView>
  </sheetViews>
  <sheetFormatPr defaultRowHeight="12.75"/>
  <cols>
    <col min="1" max="1" width="16.5703125" style="134" hidden="1" customWidth="1"/>
    <col min="2" max="2" width="8.42578125" style="134" customWidth="1"/>
    <col min="3" max="3" width="19.140625" style="134" customWidth="1"/>
    <col min="4" max="4" width="7.140625" style="134" bestFit="1" customWidth="1"/>
    <col min="5" max="5" width="11.85546875" style="134" customWidth="1"/>
    <col min="6" max="6" width="12" style="134" customWidth="1"/>
    <col min="7" max="7" width="14.140625" style="134" customWidth="1"/>
    <col min="8" max="10" width="10.140625" style="134" bestFit="1" customWidth="1"/>
    <col min="11" max="11" width="12" style="134" bestFit="1" customWidth="1"/>
    <col min="12" max="13" width="14" style="134" customWidth="1"/>
    <col min="14" max="16384" width="9.140625" style="134"/>
  </cols>
  <sheetData>
    <row r="1" spans="1:14" ht="26.25" thickBot="1">
      <c r="A1" s="12" t="s">
        <v>9</v>
      </c>
      <c r="B1" s="12" t="s">
        <v>0</v>
      </c>
      <c r="C1" s="12" t="s">
        <v>11</v>
      </c>
      <c r="D1" s="12" t="s">
        <v>10</v>
      </c>
      <c r="E1" s="216" t="s">
        <v>649</v>
      </c>
      <c r="F1" s="216" t="s">
        <v>650</v>
      </c>
      <c r="G1" s="120" t="s">
        <v>433</v>
      </c>
      <c r="H1" s="237" t="s">
        <v>434</v>
      </c>
      <c r="I1" s="119" t="s">
        <v>435</v>
      </c>
      <c r="J1" s="119" t="s">
        <v>436</v>
      </c>
      <c r="K1" s="119" t="s">
        <v>648</v>
      </c>
      <c r="L1" s="120" t="s">
        <v>432</v>
      </c>
      <c r="M1" s="119" t="s">
        <v>437</v>
      </c>
    </row>
    <row r="2" spans="1:14" s="126" customFormat="1" ht="13.5" thickTop="1">
      <c r="A2" s="135" t="s">
        <v>23</v>
      </c>
      <c r="B2" s="135" t="s">
        <v>21</v>
      </c>
      <c r="C2" s="135" t="s">
        <v>33</v>
      </c>
      <c r="D2" s="135" t="s">
        <v>29</v>
      </c>
      <c r="E2" s="136">
        <f>'ProJcl-Detail-2010'!A12</f>
        <v>7</v>
      </c>
      <c r="F2" s="136">
        <f>'ProJcl-Detail-2010'!E12</f>
        <v>0</v>
      </c>
      <c r="G2" s="135">
        <f>COUNTIF('ProJcl-Detail-2010'!H5:H11,"Q1")</f>
        <v>0</v>
      </c>
      <c r="H2" s="135">
        <f>COUNTIF('ProJcl-Detail-2010'!H5:H11,"Q2")</f>
        <v>0</v>
      </c>
      <c r="I2" s="135">
        <f>COUNTIF('ProJcl-Detail-2010'!H5:H11,"Q3")</f>
        <v>0</v>
      </c>
      <c r="J2" s="135">
        <f>COUNTIF('ProJcl-Detail-2010'!H5:H11,"Q4")</f>
        <v>0</v>
      </c>
      <c r="K2" s="135">
        <f t="shared" ref="K2:K19" si="0">SUM(G2:J2)</f>
        <v>0</v>
      </c>
      <c r="L2" s="136">
        <f>COUNTIF('ProJcl-Detail-2010'!D5:D11,"X")</f>
        <v>6</v>
      </c>
      <c r="M2" s="121">
        <f t="shared" ref="M2:M19" si="1">L2/E2*100</f>
        <v>85.714285714285708</v>
      </c>
      <c r="N2" s="171"/>
    </row>
    <row r="3" spans="1:14" s="126" customFormat="1">
      <c r="A3" s="135" t="s">
        <v>23</v>
      </c>
      <c r="B3" s="135" t="s">
        <v>21</v>
      </c>
      <c r="C3" s="135" t="s">
        <v>34</v>
      </c>
      <c r="D3" s="135" t="s">
        <v>29</v>
      </c>
      <c r="E3" s="136">
        <f>SUM('ProJcl-Detail-2010'!A32,'ProJcl-Detail-2010'!A21)</f>
        <v>14</v>
      </c>
      <c r="F3" s="136">
        <f>'ProJcl-Detail-2010'!E32</f>
        <v>0</v>
      </c>
      <c r="G3" s="135">
        <f>COUNTIF('ProJcl-Detail-2010'!H15:H31,"Q1")</f>
        <v>0</v>
      </c>
      <c r="H3" s="135">
        <f>COUNTIF('ProJcl-Detail-2010'!H15:H31,"Q2")</f>
        <v>0</v>
      </c>
      <c r="I3" s="135">
        <f>COUNTIF('ProJcl-Detail-2010'!H15:H31,"Q3")</f>
        <v>0</v>
      </c>
      <c r="J3" s="135">
        <f>COUNTIF('ProJcl-Detail-2010'!H15:H31,"Q4")</f>
        <v>0</v>
      </c>
      <c r="K3" s="135">
        <f t="shared" si="0"/>
        <v>0</v>
      </c>
      <c r="L3" s="136">
        <f>COUNTIF('ProJcl-Detail-2010'!D15:D31,"X")</f>
        <v>14</v>
      </c>
      <c r="M3" s="121">
        <f t="shared" si="1"/>
        <v>100</v>
      </c>
      <c r="N3" s="171"/>
    </row>
    <row r="4" spans="1:14" s="126" customFormat="1">
      <c r="A4" s="135" t="s">
        <v>23</v>
      </c>
      <c r="B4" s="135" t="s">
        <v>21</v>
      </c>
      <c r="C4" s="135" t="s">
        <v>35</v>
      </c>
      <c r="D4" s="135" t="s">
        <v>29</v>
      </c>
      <c r="E4" s="136">
        <f>SUM('ProJcl-Detail-2010'!A52,'ProJcl-Detail-2010'!A89)</f>
        <v>52</v>
      </c>
      <c r="F4" s="136">
        <f>'ProJcl-Detail-2010'!E89</f>
        <v>2</v>
      </c>
      <c r="G4" s="135">
        <f>COUNTIF('ProJcl-Detail-2010'!H34:H87,"Q1")</f>
        <v>1</v>
      </c>
      <c r="H4" s="135">
        <f>COUNTIF('ProJcl-Detail-2010'!H34:H87,"Q2")</f>
        <v>0</v>
      </c>
      <c r="I4" s="135">
        <f>COUNTIF('ProJcl-Detail-2010'!H34:H87,"Q3")</f>
        <v>0</v>
      </c>
      <c r="J4" s="135">
        <f>COUNTIF('ProJcl-Detail-2010'!H34:H87,"Q4")</f>
        <v>0</v>
      </c>
      <c r="K4" s="135">
        <f t="shared" si="0"/>
        <v>1</v>
      </c>
      <c r="L4" s="136">
        <f>COUNTIF('ProJcl-Detail-2010'!D34:D87,"X")</f>
        <v>50</v>
      </c>
      <c r="M4" s="121">
        <f t="shared" si="1"/>
        <v>96.15384615384616</v>
      </c>
      <c r="N4" s="171"/>
    </row>
    <row r="5" spans="1:14" s="126" customFormat="1">
      <c r="A5" s="135" t="s">
        <v>23</v>
      </c>
      <c r="B5" s="135" t="s">
        <v>21</v>
      </c>
      <c r="C5" s="135" t="s">
        <v>36</v>
      </c>
      <c r="D5" s="135" t="s">
        <v>29</v>
      </c>
      <c r="E5" s="136">
        <f>'ProJcl-Detail-2010'!A107</f>
        <v>15</v>
      </c>
      <c r="F5" s="136">
        <f>'ProJcl-Detail-2010'!E107</f>
        <v>0</v>
      </c>
      <c r="G5" s="135">
        <f>COUNTIF('ProJcl-Detail-2010'!H92:H106,"Q1")</f>
        <v>4</v>
      </c>
      <c r="H5" s="135">
        <f>COUNTIF('ProJcl-Detail-2010'!H92:H106,"Q2")</f>
        <v>0</v>
      </c>
      <c r="I5" s="135">
        <f>COUNTIF('ProJcl-Detail-2010'!H92:H106,"Q3")</f>
        <v>0</v>
      </c>
      <c r="J5" s="135">
        <f>COUNTIF('ProJcl-Detail-2010'!H92:H106,"Q4")</f>
        <v>0</v>
      </c>
      <c r="K5" s="135">
        <f t="shared" si="0"/>
        <v>4</v>
      </c>
      <c r="L5" s="136">
        <f>COUNTIF('ProJcl-Detail-2010'!D92:D106,"X")</f>
        <v>13</v>
      </c>
      <c r="M5" s="121">
        <f t="shared" si="1"/>
        <v>86.666666666666671</v>
      </c>
      <c r="N5" s="171"/>
    </row>
    <row r="6" spans="1:14" s="126" customFormat="1">
      <c r="A6" s="135" t="s">
        <v>23</v>
      </c>
      <c r="B6" s="135" t="s">
        <v>21</v>
      </c>
      <c r="C6" s="135" t="s">
        <v>37</v>
      </c>
      <c r="D6" s="135" t="s">
        <v>29</v>
      </c>
      <c r="E6" s="136">
        <f>'ProJcl-Detail-2010'!A113</f>
        <v>3</v>
      </c>
      <c r="F6" s="136">
        <f>'ProJcl-Detail-2010'!E113</f>
        <v>0</v>
      </c>
      <c r="G6" s="135">
        <f>COUNTIF('ProJcl-Detail-2010'!H110:H112,"Q1")</f>
        <v>1</v>
      </c>
      <c r="H6" s="135">
        <f>COUNTIF('ProJcl-Detail-2010'!H110:H112,"Q2")</f>
        <v>0</v>
      </c>
      <c r="I6" s="135">
        <f>COUNTIF('ProJcl-Detail-2010'!H110:H112,"Q3")</f>
        <v>0</v>
      </c>
      <c r="J6" s="135">
        <f>COUNTIF('ProJcl-Detail-2010'!H110:H112,"Q4")</f>
        <v>0</v>
      </c>
      <c r="K6" s="135">
        <f t="shared" si="0"/>
        <v>1</v>
      </c>
      <c r="L6" s="136">
        <f>COUNTIF('ProJcl-Detail-2010'!D110:D112,"X")</f>
        <v>3</v>
      </c>
      <c r="M6" s="121">
        <f t="shared" si="1"/>
        <v>100</v>
      </c>
      <c r="N6" s="171"/>
    </row>
    <row r="7" spans="1:14" s="126" customFormat="1">
      <c r="A7" s="135" t="s">
        <v>23</v>
      </c>
      <c r="B7" s="135" t="s">
        <v>21</v>
      </c>
      <c r="C7" s="135" t="s">
        <v>38</v>
      </c>
      <c r="D7" s="135" t="s">
        <v>29</v>
      </c>
      <c r="E7" s="136">
        <f>'ProJcl-Detail-2010'!A132</f>
        <v>17</v>
      </c>
      <c r="F7" s="136">
        <f>'ProJcl-Detail-2010'!E132</f>
        <v>0</v>
      </c>
      <c r="G7" s="135">
        <f>COUNTIF('ProJcl-Detail-2010'!H115:H131,"Q1")</f>
        <v>2</v>
      </c>
      <c r="H7" s="135">
        <f>COUNTIF('ProJcl-Detail-2010'!H115:H131,"Q2")</f>
        <v>0</v>
      </c>
      <c r="I7" s="135">
        <f>COUNTIF('ProJcl-Detail-2010'!H115:H131,"Q3")</f>
        <v>0</v>
      </c>
      <c r="J7" s="135">
        <f>COUNTIF('ProJcl-Detail-2010'!H115:H131,"Q4")</f>
        <v>0</v>
      </c>
      <c r="K7" s="135">
        <f t="shared" si="0"/>
        <v>2</v>
      </c>
      <c r="L7" s="136">
        <f>COUNTIF('ProJcl-Detail-2010'!D115:D131,"X")</f>
        <v>17</v>
      </c>
      <c r="M7" s="121">
        <f t="shared" si="1"/>
        <v>100</v>
      </c>
      <c r="N7" s="171"/>
    </row>
    <row r="8" spans="1:14" s="126" customFormat="1">
      <c r="A8" s="135" t="s">
        <v>23</v>
      </c>
      <c r="B8" s="135" t="s">
        <v>21</v>
      </c>
      <c r="C8" s="135" t="s">
        <v>431</v>
      </c>
      <c r="D8" s="135" t="s">
        <v>29</v>
      </c>
      <c r="E8" s="136">
        <f>'ProJcl-Detail-2010'!A146</f>
        <v>12</v>
      </c>
      <c r="F8" s="136">
        <f>'ProJcl-Detail-2010'!E146</f>
        <v>1</v>
      </c>
      <c r="G8" s="135">
        <f>COUNTIF('ProJcl-Detail-2010'!H134:H136,"Q1")</f>
        <v>0</v>
      </c>
      <c r="H8" s="135">
        <f>COUNTIF('ProJcl-Detail-2010'!H134:H136,"Q2")</f>
        <v>0</v>
      </c>
      <c r="I8" s="135">
        <f>COUNTIF('ProJcl-Detail-2010'!H134:H136,"Q3")</f>
        <v>0</v>
      </c>
      <c r="J8" s="135">
        <f>COUNTIF('ProJcl-Detail-2010'!H134:H136,"Q4")</f>
        <v>0</v>
      </c>
      <c r="K8" s="135">
        <f t="shared" si="0"/>
        <v>0</v>
      </c>
      <c r="L8" s="136">
        <f>COUNTIF('ProJcl-Detail-2010'!D132:D136,"X")</f>
        <v>3</v>
      </c>
      <c r="M8" s="121">
        <f t="shared" si="1"/>
        <v>25</v>
      </c>
      <c r="N8" s="171"/>
    </row>
    <row r="9" spans="1:14" s="126" customFormat="1">
      <c r="A9" s="135" t="s">
        <v>23</v>
      </c>
      <c r="B9" s="135" t="s">
        <v>21</v>
      </c>
      <c r="C9" s="135" t="s">
        <v>39</v>
      </c>
      <c r="D9" s="135" t="s">
        <v>29</v>
      </c>
      <c r="E9" s="136">
        <f>'ProJcl-Detail-2010'!A150</f>
        <v>1</v>
      </c>
      <c r="F9" s="136">
        <f>'ProJcl-Detail-2010'!E150</f>
        <v>0</v>
      </c>
      <c r="G9" s="135">
        <f>COUNTIF('ProJcl-Detail-2010'!H148:H149,"Q1")</f>
        <v>0</v>
      </c>
      <c r="H9" s="135">
        <f>COUNTIF('ProJcl-Detail-2010'!H148:H149,"Q2")</f>
        <v>0</v>
      </c>
      <c r="I9" s="135">
        <f>COUNTIF('ProJcl-Detail-2010'!H148:H149,"Q3")</f>
        <v>0</v>
      </c>
      <c r="J9" s="135">
        <f>COUNTIF('ProJcl-Detail-2010'!H148:H149,"Q4")</f>
        <v>0</v>
      </c>
      <c r="K9" s="135">
        <f t="shared" si="0"/>
        <v>0</v>
      </c>
      <c r="L9" s="136">
        <f>COUNTIF('ProJcl-Detail-2010'!D148:D149,"X")</f>
        <v>0</v>
      </c>
      <c r="M9" s="121">
        <f t="shared" si="1"/>
        <v>0</v>
      </c>
      <c r="N9" s="171"/>
    </row>
    <row r="10" spans="1:14" s="126" customFormat="1">
      <c r="A10" s="135" t="s">
        <v>23</v>
      </c>
      <c r="B10" s="135" t="s">
        <v>21</v>
      </c>
      <c r="C10" s="135" t="s">
        <v>40</v>
      </c>
      <c r="D10" s="135" t="s">
        <v>29</v>
      </c>
      <c r="E10" s="136">
        <f>'ProJcl-Detail-2010'!A173</f>
        <v>20</v>
      </c>
      <c r="F10" s="136">
        <f>'ProJcl-Detail-2010'!E173</f>
        <v>1</v>
      </c>
      <c r="G10" s="135">
        <f>COUNTIF('ProJcl-Detail-2010'!H153:H172,"Q1")</f>
        <v>1</v>
      </c>
      <c r="H10" s="135">
        <f>COUNTIF('ProJcl-Detail-2010'!H153:H172,"Q2")</f>
        <v>0</v>
      </c>
      <c r="I10" s="135">
        <f>COUNTIF('ProJcl-Detail-2010'!H153:H172,"Q3")</f>
        <v>0</v>
      </c>
      <c r="J10" s="135">
        <f>COUNTIF('ProJcl-Detail-2010'!H153:H172,"Q4")</f>
        <v>0</v>
      </c>
      <c r="K10" s="135">
        <f t="shared" si="0"/>
        <v>1</v>
      </c>
      <c r="L10" s="136">
        <f>COUNTIF('ProJcl-Detail-2010'!D153:D172,"X")</f>
        <v>16</v>
      </c>
      <c r="M10" s="121">
        <f t="shared" si="1"/>
        <v>80</v>
      </c>
      <c r="N10" s="171"/>
    </row>
    <row r="11" spans="1:14" s="126" customFormat="1">
      <c r="A11" s="135" t="s">
        <v>23</v>
      </c>
      <c r="B11" s="135" t="s">
        <v>21</v>
      </c>
      <c r="C11" s="135" t="s">
        <v>41</v>
      </c>
      <c r="D11" s="135" t="s">
        <v>29</v>
      </c>
      <c r="E11" s="136">
        <f>'ProJcl-Detail-2010'!A184</f>
        <v>8</v>
      </c>
      <c r="F11" s="136">
        <f>'ProJcl-Detail-2010'!E184</f>
        <v>0</v>
      </c>
      <c r="G11" s="135">
        <f>COUNTIF('ProJcl-Detail-2010'!H176:H183,"Q1")</f>
        <v>2</v>
      </c>
      <c r="H11" s="135">
        <f>COUNTIF('ProJcl-Detail-2010'!H176:H183,"Q2")</f>
        <v>0</v>
      </c>
      <c r="I11" s="135">
        <f>COUNTIF('ProJcl-Detail-2010'!H176:H183,"Q3")</f>
        <v>0</v>
      </c>
      <c r="J11" s="135">
        <f>COUNTIF('ProJcl-Detail-2010'!H176:H183,"Q4")</f>
        <v>0</v>
      </c>
      <c r="K11" s="135">
        <f t="shared" si="0"/>
        <v>2</v>
      </c>
      <c r="L11" s="136">
        <f>COUNTIF('ProJcl-Detail-2010'!D176:D183,"X")</f>
        <v>8</v>
      </c>
      <c r="M11" s="121">
        <f t="shared" si="1"/>
        <v>100</v>
      </c>
      <c r="N11" s="171"/>
    </row>
    <row r="12" spans="1:14" s="126" customFormat="1">
      <c r="A12" s="135" t="s">
        <v>23</v>
      </c>
      <c r="B12" s="135" t="s">
        <v>21</v>
      </c>
      <c r="C12" s="135" t="s">
        <v>42</v>
      </c>
      <c r="D12" s="135" t="s">
        <v>29</v>
      </c>
      <c r="E12" s="136">
        <f>SUM('ProJcl-Detail-2010'!A206,'ProJcl-Detail-2010'!A237)</f>
        <v>48</v>
      </c>
      <c r="F12" s="136">
        <f>'ProJcl-Detail-2010'!E237</f>
        <v>1</v>
      </c>
      <c r="G12" s="135">
        <f>COUNTIF('ProJcl-Detail-2010'!H186:H235,"Q1")</f>
        <v>0</v>
      </c>
      <c r="H12" s="135">
        <f>COUNTIF('ProJcl-Detail-2010'!H186:H235,"Q2")</f>
        <v>0</v>
      </c>
      <c r="I12" s="135">
        <f>COUNTIF('ProJcl-Detail-2010'!H186:H235,"Q3")</f>
        <v>0</v>
      </c>
      <c r="J12" s="135">
        <f>COUNTIF('ProJcl-Detail-2010'!H186:H235,"Q4")</f>
        <v>0</v>
      </c>
      <c r="K12" s="135">
        <f t="shared" si="0"/>
        <v>0</v>
      </c>
      <c r="L12" s="136">
        <f>COUNTIF('ProJcl-Detail-2010'!D186:D235,"X")</f>
        <v>40</v>
      </c>
      <c r="M12" s="121">
        <f t="shared" si="1"/>
        <v>83.333333333333343</v>
      </c>
      <c r="N12" s="171"/>
    </row>
    <row r="13" spans="1:14" s="126" customFormat="1">
      <c r="A13" s="135" t="s">
        <v>23</v>
      </c>
      <c r="B13" s="135" t="s">
        <v>21</v>
      </c>
      <c r="C13" s="135" t="s">
        <v>43</v>
      </c>
      <c r="D13" s="135" t="s">
        <v>29</v>
      </c>
      <c r="E13" s="136">
        <f>'ProJcl-Detail-2010'!A266</f>
        <v>26</v>
      </c>
      <c r="F13" s="136">
        <f>'ProJcl-Detail-2010'!E266</f>
        <v>0</v>
      </c>
      <c r="G13" s="135">
        <f>COUNTIF('ProJcl-Detail-2010'!H240:H265,"Q1")</f>
        <v>0</v>
      </c>
      <c r="H13" s="135">
        <f>COUNTIF('ProJcl-Detail-2010'!H240:H265,"Q2")</f>
        <v>0</v>
      </c>
      <c r="I13" s="135">
        <f>COUNTIF('ProJcl-Detail-2010'!H240:H265,"Q3")</f>
        <v>0</v>
      </c>
      <c r="J13" s="135">
        <f>COUNTIF('ProJcl-Detail-2010'!H240:H265,"Q4")</f>
        <v>0</v>
      </c>
      <c r="K13" s="135">
        <f t="shared" si="0"/>
        <v>0</v>
      </c>
      <c r="L13" s="136">
        <f>COUNTIF('ProJcl-Detail-2010'!D240:D265,"X")</f>
        <v>20</v>
      </c>
      <c r="M13" s="121">
        <f t="shared" si="1"/>
        <v>76.923076923076934</v>
      </c>
      <c r="N13" s="171"/>
    </row>
    <row r="14" spans="1:14" s="126" customFormat="1">
      <c r="A14" s="135" t="s">
        <v>23</v>
      </c>
      <c r="B14" s="135" t="s">
        <v>21</v>
      </c>
      <c r="C14" s="135" t="s">
        <v>44</v>
      </c>
      <c r="D14" s="135" t="s">
        <v>29</v>
      </c>
      <c r="E14" s="136">
        <f>'ProJcl-Detail-2010'!A270</f>
        <v>1</v>
      </c>
      <c r="F14" s="136">
        <f>'ProJcl-Detail-2010'!E270</f>
        <v>0</v>
      </c>
      <c r="G14" s="135">
        <f>COUNTIF('ProJcl-Detail-2010'!H268:H269,"Q1")</f>
        <v>0</v>
      </c>
      <c r="H14" s="135">
        <f>COUNTIF('ProJcl-Detail-2010'!H268:H269,"Q2")</f>
        <v>0</v>
      </c>
      <c r="I14" s="135">
        <f>COUNTIF('ProJcl-Detail-2010'!H268:H269,"Q3")</f>
        <v>0</v>
      </c>
      <c r="J14" s="135">
        <f>COUNTIF('ProJcl-Detail-2010'!H268:H269,"Q4")</f>
        <v>0</v>
      </c>
      <c r="K14" s="135">
        <f t="shared" si="0"/>
        <v>0</v>
      </c>
      <c r="L14" s="136">
        <f>COUNTIF('ProJcl-Detail-2010'!D268:D269,"X")</f>
        <v>1</v>
      </c>
      <c r="M14" s="121">
        <f t="shared" si="1"/>
        <v>100</v>
      </c>
      <c r="N14" s="171"/>
    </row>
    <row r="15" spans="1:14" s="126" customFormat="1">
      <c r="A15" s="135" t="s">
        <v>23</v>
      </c>
      <c r="B15" s="135" t="s">
        <v>21</v>
      </c>
      <c r="C15" s="135" t="s">
        <v>45</v>
      </c>
      <c r="D15" s="135" t="s">
        <v>29</v>
      </c>
      <c r="E15" s="136">
        <f>'ProJcl-Detail-2010'!A280</f>
        <v>8</v>
      </c>
      <c r="F15" s="136">
        <f>'ProJcl-Detail-2010'!E280</f>
        <v>1</v>
      </c>
      <c r="G15" s="135">
        <f>COUNTIF('ProJcl-Detail-2010'!H269:H279,"Q1")</f>
        <v>0</v>
      </c>
      <c r="H15" s="135">
        <f>COUNTIF('ProJcl-Detail-2010'!H269:H279,"Q2")</f>
        <v>0</v>
      </c>
      <c r="I15" s="135">
        <f>COUNTIF('ProJcl-Detail-2010'!H269:H279,"Q3")</f>
        <v>0</v>
      </c>
      <c r="J15" s="135">
        <f>COUNTIF('ProJcl-Detail-2010'!H269:H279,"Q4")</f>
        <v>0</v>
      </c>
      <c r="K15" s="135">
        <f t="shared" si="0"/>
        <v>0</v>
      </c>
      <c r="L15" s="136">
        <f>COUNTIF('ProJcl-Detail-2010'!D272:D278,"X")</f>
        <v>6</v>
      </c>
      <c r="M15" s="121">
        <f t="shared" si="1"/>
        <v>75</v>
      </c>
      <c r="N15" s="171"/>
    </row>
    <row r="16" spans="1:14" s="126" customFormat="1">
      <c r="A16" s="135" t="s">
        <v>23</v>
      </c>
      <c r="B16" s="135" t="s">
        <v>21</v>
      </c>
      <c r="C16" s="135" t="s">
        <v>46</v>
      </c>
      <c r="D16" s="135" t="s">
        <v>29</v>
      </c>
      <c r="E16" s="136">
        <f>'ProJcl-Detail-2010'!A290</f>
        <v>7</v>
      </c>
      <c r="F16" s="136">
        <f>'ProJcl-Detail-2010'!E290</f>
        <v>0</v>
      </c>
      <c r="G16" s="135">
        <f>COUNTIF('ProJcl-Detail-2010'!H282:H289,"Q1")</f>
        <v>6</v>
      </c>
      <c r="H16" s="135">
        <f>COUNTIF('ProJcl-Detail-2010'!H282:H289,"Q2")</f>
        <v>0</v>
      </c>
      <c r="I16" s="135">
        <f>COUNTIF('ProJcl-Detail-2010'!H282:H289,"Q3")</f>
        <v>0</v>
      </c>
      <c r="J16" s="135">
        <f>COUNTIF('ProJcl-Detail-2010'!H282:H289,"Q4")</f>
        <v>0</v>
      </c>
      <c r="K16" s="135">
        <f t="shared" si="0"/>
        <v>6</v>
      </c>
      <c r="L16" s="136">
        <f>COUNTIF('ProJcl-Detail-2010'!D282:D288,"X")</f>
        <v>6</v>
      </c>
      <c r="M16" s="121">
        <f t="shared" si="1"/>
        <v>85.714285714285708</v>
      </c>
      <c r="N16" s="171"/>
    </row>
    <row r="17" spans="1:14" s="126" customFormat="1">
      <c r="A17" s="135" t="s">
        <v>23</v>
      </c>
      <c r="B17" s="135" t="s">
        <v>21</v>
      </c>
      <c r="C17" s="135" t="s">
        <v>47</v>
      </c>
      <c r="D17" s="135" t="s">
        <v>29</v>
      </c>
      <c r="E17" s="136">
        <f>'ProJcl-Detail-2010'!A294</f>
        <v>1</v>
      </c>
      <c r="F17" s="136">
        <f>'ProJcl-Detail-2010'!E294</f>
        <v>0</v>
      </c>
      <c r="G17" s="135">
        <f>COUNTIF('ProJcl-Detail-2010'!H292:H293,"Q1")</f>
        <v>1</v>
      </c>
      <c r="H17" s="135">
        <f>COUNTIF('ProJcl-Detail-2010'!H292:H293,"Q2")</f>
        <v>0</v>
      </c>
      <c r="I17" s="135">
        <f>COUNTIF('ProJcl-Detail-2010'!H292:H293,"Q3")</f>
        <v>0</v>
      </c>
      <c r="J17" s="135">
        <f>COUNTIF('ProJcl-Detail-2010'!H292:H293,"Q4")</f>
        <v>0</v>
      </c>
      <c r="K17" s="135">
        <f t="shared" si="0"/>
        <v>1</v>
      </c>
      <c r="L17" s="136">
        <f>COUNTIF('ProJcl-Detail-2010'!D292:D293,"X")</f>
        <v>1</v>
      </c>
      <c r="M17" s="121">
        <f t="shared" si="1"/>
        <v>100</v>
      </c>
      <c r="N17" s="171"/>
    </row>
    <row r="18" spans="1:14" s="126" customFormat="1">
      <c r="A18" s="135" t="s">
        <v>23</v>
      </c>
      <c r="B18" s="135" t="s">
        <v>21</v>
      </c>
      <c r="C18" s="135" t="s">
        <v>48</v>
      </c>
      <c r="D18" s="135" t="s">
        <v>29</v>
      </c>
      <c r="E18" s="136">
        <f>'ProJcl-Detail-2010'!A306</f>
        <v>8</v>
      </c>
      <c r="F18" s="136">
        <f>'ProJcl-Detail-2010'!E306</f>
        <v>0</v>
      </c>
      <c r="G18" s="135">
        <f>COUNTIF('ProJcl-Detail-2010'!H296:H305,"Q1")</f>
        <v>1</v>
      </c>
      <c r="H18" s="135">
        <f>COUNTIF('ProJcl-Detail-2010'!H296:H305,"Q2")</f>
        <v>0</v>
      </c>
      <c r="I18" s="135">
        <f>COUNTIF('ProJcl-Detail-2010'!H296:H305,"Q3")</f>
        <v>0</v>
      </c>
      <c r="J18" s="135">
        <f>COUNTIF('ProJcl-Detail-2010'!H296:H305,"Q4")</f>
        <v>0</v>
      </c>
      <c r="K18" s="135">
        <f t="shared" si="0"/>
        <v>1</v>
      </c>
      <c r="L18" s="136">
        <f>COUNTIF('ProJcl-Detail-2010'!D296:D305,"X")</f>
        <v>5</v>
      </c>
      <c r="M18" s="121">
        <f t="shared" si="1"/>
        <v>62.5</v>
      </c>
      <c r="N18" s="171"/>
    </row>
    <row r="19" spans="1:14" s="126" customFormat="1">
      <c r="A19" s="135" t="s">
        <v>23</v>
      </c>
      <c r="B19" s="135" t="s">
        <v>21</v>
      </c>
      <c r="C19" s="135" t="s">
        <v>49</v>
      </c>
      <c r="D19" s="135" t="s">
        <v>29</v>
      </c>
      <c r="E19" s="136">
        <f>SUM('ProJcl-Detail-2010'!A326,'ProJcl-Detail-2010'!A349)</f>
        <v>38</v>
      </c>
      <c r="F19" s="136">
        <f>'ProJcl-Detail-2010'!E349</f>
        <v>0</v>
      </c>
      <c r="G19" s="135">
        <f>COUNTIF('ProJcl-Detail-2010'!H308:H348,"Q1")</f>
        <v>1</v>
      </c>
      <c r="H19" s="135">
        <f>COUNTIF('ProJcl-Detail-2010'!H308:H348,"Q2")</f>
        <v>0</v>
      </c>
      <c r="I19" s="135">
        <f>COUNTIF('ProJcl-Detail-2010'!H308:H348,"Q3")</f>
        <v>0</v>
      </c>
      <c r="J19" s="135">
        <f>COUNTIF('ProJcl-Detail-2010'!H308:H348,"Q4")</f>
        <v>0</v>
      </c>
      <c r="K19" s="135">
        <f t="shared" si="0"/>
        <v>1</v>
      </c>
      <c r="L19" s="136">
        <f>COUNTIF('ProJcl-Detail-2010'!D308:D348,"X")</f>
        <v>35</v>
      </c>
      <c r="M19" s="121">
        <f t="shared" si="1"/>
        <v>92.10526315789474</v>
      </c>
      <c r="N19" s="171"/>
    </row>
    <row r="20" spans="1:14" s="126" customFormat="1" ht="13.5" thickBot="1">
      <c r="A20" s="135"/>
      <c r="B20" s="135"/>
      <c r="C20" s="123" t="s">
        <v>438</v>
      </c>
      <c r="D20" s="135"/>
      <c r="E20" s="11">
        <f t="shared" ref="E20:L20" si="2">SUM(E2:E19)</f>
        <v>286</v>
      </c>
      <c r="F20" s="11">
        <f t="shared" si="2"/>
        <v>6</v>
      </c>
      <c r="G20" s="11">
        <f t="shared" si="2"/>
        <v>20</v>
      </c>
      <c r="H20" s="11">
        <f t="shared" si="2"/>
        <v>0</v>
      </c>
      <c r="I20" s="11">
        <f t="shared" si="2"/>
        <v>0</v>
      </c>
      <c r="J20" s="11">
        <f t="shared" si="2"/>
        <v>0</v>
      </c>
      <c r="K20" s="11">
        <f t="shared" si="2"/>
        <v>20</v>
      </c>
      <c r="L20" s="11">
        <f t="shared" si="2"/>
        <v>244</v>
      </c>
      <c r="M20" s="121"/>
      <c r="N20" s="126" t="s">
        <v>28</v>
      </c>
    </row>
    <row r="21" spans="1:14" ht="13.5" thickTop="1"/>
    <row r="22" spans="1:14">
      <c r="E22" s="6"/>
      <c r="F22" s="6"/>
      <c r="H22" s="17" t="s">
        <v>28</v>
      </c>
      <c r="L22" s="6"/>
    </row>
    <row r="23" spans="1:14">
      <c r="C23" s="124" t="s">
        <v>440</v>
      </c>
      <c r="D23" s="124" t="s">
        <v>29</v>
      </c>
      <c r="E23" s="173"/>
      <c r="F23" s="173"/>
      <c r="G23" s="217">
        <f>SUM('ProJcl-Detail-2010'!C360)</f>
        <v>20</v>
      </c>
      <c r="H23" s="217">
        <f>SUM('ProJcl-Detail-2010'!D360)</f>
        <v>0</v>
      </c>
      <c r="I23" s="217">
        <f>SUM('ProJcl-Detail-2010'!E360)</f>
        <v>0</v>
      </c>
      <c r="J23" s="217">
        <f>SUM('ProJcl-Detail-2010'!F360)</f>
        <v>0</v>
      </c>
      <c r="K23" s="173">
        <f>SUM(F23:J23)</f>
        <v>20</v>
      </c>
      <c r="L23" s="252">
        <f>K23/E20</f>
        <v>6.9930069930069935E-2</v>
      </c>
    </row>
    <row r="24" spans="1:14">
      <c r="C24" s="124"/>
      <c r="D24" s="124" t="s">
        <v>27</v>
      </c>
      <c r="E24" s="173"/>
      <c r="F24" s="173"/>
      <c r="G24" s="217">
        <f>SUM('ProJcl-Detail-2010'!C361)</f>
        <v>0</v>
      </c>
      <c r="H24" s="217">
        <f>SUM('ProJcl-Detail-2010'!D361)</f>
        <v>0</v>
      </c>
      <c r="I24" s="217">
        <f>SUM('ProJcl-Detail-2010'!E361)</f>
        <v>0</v>
      </c>
      <c r="J24" s="217">
        <f>SUM('ProJcl-Detail-2010'!F361)</f>
        <v>0</v>
      </c>
      <c r="K24" s="217">
        <f>SUM('ProJcl-Detail-2010'!G361)</f>
        <v>0</v>
      </c>
      <c r="L24" s="252" t="e">
        <f>K24/E21</f>
        <v>#DIV/0!</v>
      </c>
    </row>
    <row r="25" spans="1:14">
      <c r="D25" s="124" t="s">
        <v>25</v>
      </c>
      <c r="E25" s="173"/>
      <c r="F25" s="173"/>
      <c r="G25" s="217">
        <f>SUM('ProJcl-Detail-2010'!C362)</f>
        <v>0</v>
      </c>
      <c r="H25" s="217">
        <f>SUM('ProJcl-Detail-2010'!D362)</f>
        <v>0</v>
      </c>
      <c r="I25" s="217">
        <f>SUM('ProJcl-Detail-2010'!E362)</f>
        <v>0</v>
      </c>
      <c r="J25" s="217">
        <f>SUM('ProJcl-Detail-2010'!F362)</f>
        <v>0</v>
      </c>
      <c r="K25" s="217">
        <f>SUM('ProJcl-Detail-2010'!G362)</f>
        <v>0</v>
      </c>
      <c r="L25" s="252" t="e">
        <f>K25/E22</f>
        <v>#DIV/0!</v>
      </c>
    </row>
    <row r="26" spans="1:14">
      <c r="D26" s="124"/>
      <c r="G26" s="134" t="s">
        <v>28</v>
      </c>
    </row>
  </sheetData>
  <sheetProtection password="C730" sheet="1" objects="1" scenarios="1"/>
  <pageMargins left="0.3" right="0.2" top="0.75" bottom="0.75" header="0.3" footer="0.3"/>
  <pageSetup scale="75" orientation="landscape" r:id="rId1"/>
  <headerFooter>
    <oddHeader>&amp;C&amp;"Arial,Bold"&amp;12&amp;A</oddHeader>
    <oddFooter>&amp;R&amp;D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32"/>
  <sheetViews>
    <sheetView topLeftCell="B1" zoomScale="115" zoomScaleNormal="115" workbookViewId="0">
      <selection activeCell="G26" sqref="G26"/>
    </sheetView>
  </sheetViews>
  <sheetFormatPr defaultRowHeight="12.75"/>
  <cols>
    <col min="1" max="1" width="16.5703125" style="134" hidden="1" customWidth="1"/>
    <col min="2" max="2" width="8.42578125" style="134" customWidth="1"/>
    <col min="3" max="3" width="34.5703125" style="134" customWidth="1"/>
    <col min="4" max="4" width="9.7109375" style="134" customWidth="1"/>
    <col min="5" max="5" width="15.140625" style="134" bestFit="1" customWidth="1"/>
    <col min="6" max="6" width="9.140625" style="134" customWidth="1"/>
    <col min="7" max="9" width="10.140625" style="134" bestFit="1" customWidth="1"/>
    <col min="10" max="10" width="9.5703125" style="134" customWidth="1"/>
    <col min="11" max="11" width="12" style="134" bestFit="1" customWidth="1"/>
    <col min="12" max="12" width="12.28515625" style="134" bestFit="1" customWidth="1"/>
    <col min="13" max="13" width="14" style="134" customWidth="1"/>
    <col min="14" max="16384" width="9.140625" style="134"/>
  </cols>
  <sheetData>
    <row r="1" spans="1:13" ht="39" thickBot="1">
      <c r="A1" s="12" t="s">
        <v>9</v>
      </c>
      <c r="B1" s="12" t="s">
        <v>0</v>
      </c>
      <c r="C1" s="12" t="s">
        <v>11</v>
      </c>
      <c r="D1" s="12" t="s">
        <v>10</v>
      </c>
      <c r="E1" s="216" t="s">
        <v>649</v>
      </c>
      <c r="F1" s="216" t="s">
        <v>650</v>
      </c>
      <c r="G1" s="120" t="s">
        <v>433</v>
      </c>
      <c r="H1" s="237" t="s">
        <v>434</v>
      </c>
      <c r="I1" s="119" t="s">
        <v>435</v>
      </c>
      <c r="J1" s="119" t="s">
        <v>436</v>
      </c>
      <c r="K1" s="119" t="s">
        <v>648</v>
      </c>
      <c r="L1" s="120" t="s">
        <v>432</v>
      </c>
      <c r="M1" s="119" t="s">
        <v>437</v>
      </c>
    </row>
    <row r="2" spans="1:13" s="126" customFormat="1" ht="13.5" thickTop="1">
      <c r="A2" s="135" t="s">
        <v>23</v>
      </c>
      <c r="B2" s="135" t="s">
        <v>24</v>
      </c>
      <c r="C2" s="135" t="s">
        <v>447</v>
      </c>
      <c r="D2" s="135" t="s">
        <v>27</v>
      </c>
      <c r="E2" s="136">
        <f>'Infox-Detail-2011'!A9</f>
        <v>6</v>
      </c>
      <c r="F2" s="136">
        <f>'Infox-Detail-2011'!E9</f>
        <v>0</v>
      </c>
      <c r="G2" s="135">
        <f>COUNTIF('Infox-Detail-2011'!G3:G8,"*Q1")</f>
        <v>1</v>
      </c>
      <c r="H2" s="135">
        <f>COUNTIF('Infox-Detail-2011'!G3:G8,"*Q2")</f>
        <v>0</v>
      </c>
      <c r="I2" s="135">
        <f>COUNTIF('Infox-Detail-2011'!G3:G8,"*Q3")</f>
        <v>3</v>
      </c>
      <c r="J2" s="135">
        <f>COUNTIF('Infox-Detail-2011'!G3:G8,"*Q4")</f>
        <v>0</v>
      </c>
      <c r="K2" s="172">
        <f t="shared" ref="K2:K25" si="0">SUM(G2:J2)</f>
        <v>4</v>
      </c>
      <c r="L2" s="136">
        <f t="shared" ref="L2:L15" si="1">SUM(G2:J2)</f>
        <v>4</v>
      </c>
      <c r="M2" s="121">
        <f t="shared" ref="M2:M24" si="2">L2/E2*100</f>
        <v>66.666666666666657</v>
      </c>
    </row>
    <row r="3" spans="1:13" s="126" customFormat="1">
      <c r="A3" s="135"/>
      <c r="B3" s="135" t="s">
        <v>24</v>
      </c>
      <c r="C3" s="135" t="s">
        <v>455</v>
      </c>
      <c r="D3" s="135" t="s">
        <v>27</v>
      </c>
      <c r="E3" s="136">
        <f>'Infox-Detail-2011'!A23</f>
        <v>12</v>
      </c>
      <c r="F3" s="136">
        <f>'Infox-Detail-2011'!E23</f>
        <v>0</v>
      </c>
      <c r="G3" s="135">
        <f>COUNTIF('Infox-Detail-2011'!G11:G21,"*Q1")</f>
        <v>0</v>
      </c>
      <c r="H3" s="135">
        <f>COUNTIF('Infox-Detail-2011'!G11:G21,"*Q2")</f>
        <v>0</v>
      </c>
      <c r="I3" s="135">
        <f>COUNTIF('Infox-Detail-2011'!G11:G21,"*Q3")</f>
        <v>9</v>
      </c>
      <c r="J3" s="135">
        <f>COUNTIF('Infox-Detail-2011'!G11:G21,"*q4")</f>
        <v>2</v>
      </c>
      <c r="K3" s="135">
        <f t="shared" si="0"/>
        <v>11</v>
      </c>
      <c r="L3" s="135">
        <f t="shared" si="1"/>
        <v>11</v>
      </c>
      <c r="M3" s="121">
        <f t="shared" si="2"/>
        <v>91.666666666666657</v>
      </c>
    </row>
    <row r="4" spans="1:13" s="126" customFormat="1">
      <c r="A4" s="135"/>
      <c r="B4" s="135" t="s">
        <v>24</v>
      </c>
      <c r="C4" s="135" t="s">
        <v>467</v>
      </c>
      <c r="D4" s="135" t="s">
        <v>27</v>
      </c>
      <c r="E4" s="136">
        <f>'Infox-Detail-2011'!A47</f>
        <v>22</v>
      </c>
      <c r="F4" s="136">
        <f>'Infox-Detail-2011'!E47</f>
        <v>1</v>
      </c>
      <c r="G4" s="135">
        <f>COUNTIF('Infox-Detail-2011'!G25:G45,"*Q1")</f>
        <v>0</v>
      </c>
      <c r="H4" s="135">
        <f>COUNTIF('Infox-Detail-2011'!G25:G45,"*Q2")</f>
        <v>0</v>
      </c>
      <c r="I4" s="135">
        <f>COUNTIF('Infox-Detail-2011'!G25:G45,"*q3")</f>
        <v>17</v>
      </c>
      <c r="J4" s="135">
        <f>COUNTIF('Infox-Detail-2011'!G25:G45,"*q4")</f>
        <v>1</v>
      </c>
      <c r="K4" s="135">
        <f t="shared" si="0"/>
        <v>18</v>
      </c>
      <c r="L4" s="135">
        <f t="shared" si="1"/>
        <v>18</v>
      </c>
      <c r="M4" s="121">
        <f t="shared" si="2"/>
        <v>81.818181818181827</v>
      </c>
    </row>
    <row r="5" spans="1:13" s="126" customFormat="1">
      <c r="A5" s="135"/>
      <c r="B5" s="135" t="s">
        <v>24</v>
      </c>
      <c r="C5" s="135" t="s">
        <v>489</v>
      </c>
      <c r="D5" s="135" t="s">
        <v>27</v>
      </c>
      <c r="E5" s="136">
        <f>'Infox-Detail-2011'!A71</f>
        <v>22</v>
      </c>
      <c r="F5" s="136">
        <f>'Infox-Detail-2011'!E71</f>
        <v>2</v>
      </c>
      <c r="G5" s="135">
        <f>COUNTIF('Infox-Detail-2011'!G50:G68,"*Q1")</f>
        <v>0</v>
      </c>
      <c r="H5" s="135">
        <f>COUNTIF('Infox-Detail-2011'!G50:G68,"*Q2")</f>
        <v>6</v>
      </c>
      <c r="I5" s="135">
        <f>COUNTIF('Infox-Detail-2011'!G50:G68,"*q3")</f>
        <v>11</v>
      </c>
      <c r="J5" s="135">
        <f>COUNTIF('Infox-Detail-2011'!G50:G68,"*q4")</f>
        <v>0</v>
      </c>
      <c r="K5" s="135">
        <f t="shared" si="0"/>
        <v>17</v>
      </c>
      <c r="L5" s="135">
        <f t="shared" si="1"/>
        <v>17</v>
      </c>
      <c r="M5" s="121">
        <f t="shared" si="2"/>
        <v>77.272727272727266</v>
      </c>
    </row>
    <row r="6" spans="1:13" s="126" customFormat="1">
      <c r="A6" s="135"/>
      <c r="B6" s="135" t="s">
        <v>24</v>
      </c>
      <c r="C6" s="135" t="s">
        <v>509</v>
      </c>
      <c r="D6" s="135" t="s">
        <v>27</v>
      </c>
      <c r="E6" s="136">
        <f>'Infox-Detail-2011'!A85</f>
        <v>12</v>
      </c>
      <c r="F6" s="136">
        <f>'Infox-Detail-2011'!E85</f>
        <v>0</v>
      </c>
      <c r="G6" s="135">
        <f>COUNTIF('Infox-Detail-2011'!G73:G84,"*Q1")</f>
        <v>0</v>
      </c>
      <c r="H6" s="135">
        <f>COUNTIF('Infox-Detail-2011'!G73:G84,"*Q2")</f>
        <v>0</v>
      </c>
      <c r="I6" s="135">
        <f>COUNTIF('Infox-Detail-2011'!G73:G84,"*q3")</f>
        <v>12</v>
      </c>
      <c r="J6" s="135">
        <f>COUNTIF('Infox-Detail-2011'!G73:G84,"*q4")</f>
        <v>0</v>
      </c>
      <c r="K6" s="135">
        <f t="shared" si="0"/>
        <v>12</v>
      </c>
      <c r="L6" s="135">
        <f t="shared" si="1"/>
        <v>12</v>
      </c>
      <c r="M6" s="121">
        <f t="shared" si="2"/>
        <v>100</v>
      </c>
    </row>
    <row r="7" spans="1:13" s="126" customFormat="1">
      <c r="A7" s="135"/>
      <c r="B7" s="135" t="s">
        <v>24</v>
      </c>
      <c r="C7" s="135" t="s">
        <v>522</v>
      </c>
      <c r="D7" s="135" t="s">
        <v>27</v>
      </c>
      <c r="E7" s="136">
        <f>'Infox-Detail-2011'!A89</f>
        <v>2</v>
      </c>
      <c r="F7" s="136">
        <f>'Infox-Detail-2011'!E89</f>
        <v>0</v>
      </c>
      <c r="G7" s="135">
        <f>COUNTIF('Infox-Detail-2011'!G87:G88,"*Q1")</f>
        <v>0</v>
      </c>
      <c r="H7" s="135">
        <f>COUNTIF('Infox-Detail-2011'!G87:G88,"*Q2")</f>
        <v>0</v>
      </c>
      <c r="I7" s="135">
        <f>COUNTIF('Infox-Detail-2011'!G87:G88,"*q3")</f>
        <v>1</v>
      </c>
      <c r="J7" s="135">
        <f>COUNTIF('Infox-Detail-2011'!G87:G88,"*q4")</f>
        <v>0</v>
      </c>
      <c r="K7" s="135">
        <f t="shared" si="0"/>
        <v>1</v>
      </c>
      <c r="L7" s="135">
        <f t="shared" si="1"/>
        <v>1</v>
      </c>
      <c r="M7" s="121">
        <f t="shared" si="2"/>
        <v>50</v>
      </c>
    </row>
    <row r="8" spans="1:13" s="126" customFormat="1">
      <c r="A8" s="135"/>
      <c r="B8" s="135" t="s">
        <v>24</v>
      </c>
      <c r="C8" s="135" t="s">
        <v>525</v>
      </c>
      <c r="D8" s="135" t="s">
        <v>27</v>
      </c>
      <c r="E8" s="136">
        <f>'Infox-Detail-2011'!A95</f>
        <v>4</v>
      </c>
      <c r="F8" s="136">
        <f>'Infox-Detail-2011'!E95</f>
        <v>0</v>
      </c>
      <c r="G8" s="135">
        <f>COUNTIF('Infox-Detail-2011'!G91:G94,"*Q1")</f>
        <v>0</v>
      </c>
      <c r="H8" s="135">
        <f>COUNTIF('Infox-Detail-2011'!G91:G94,"*Q2")</f>
        <v>0</v>
      </c>
      <c r="I8" s="135">
        <f>COUNTIF('Infox-Detail-2011'!G91:G94,"*q3")</f>
        <v>4</v>
      </c>
      <c r="J8" s="135">
        <f>COUNTIF('Infox-Detail-2011'!G91:G94,"*q4")</f>
        <v>0</v>
      </c>
      <c r="K8" s="135">
        <f t="shared" si="0"/>
        <v>4</v>
      </c>
      <c r="L8" s="135">
        <f t="shared" si="1"/>
        <v>4</v>
      </c>
      <c r="M8" s="121">
        <f t="shared" si="2"/>
        <v>100</v>
      </c>
    </row>
    <row r="9" spans="1:13" s="126" customFormat="1">
      <c r="A9" s="135"/>
      <c r="B9" s="135" t="s">
        <v>24</v>
      </c>
      <c r="C9" s="135" t="s">
        <v>644</v>
      </c>
      <c r="D9" s="135" t="s">
        <v>27</v>
      </c>
      <c r="E9" s="136">
        <f>'Infox-Detail-2011'!A100</f>
        <v>3</v>
      </c>
      <c r="F9" s="136">
        <f>'Infox-Detail-2011'!E100</f>
        <v>1</v>
      </c>
      <c r="G9" s="135">
        <f>COUNTIF('Infox-Detail-2011'!G97:G99,"*Q1")</f>
        <v>0</v>
      </c>
      <c r="H9" s="135">
        <f>COUNTIF('Infox-Detail-2011'!G97:G99,"*Q2")</f>
        <v>3</v>
      </c>
      <c r="I9" s="135">
        <f>COUNTIF('Infox-Detail-2011'!G97:G99,"*q3")</f>
        <v>0</v>
      </c>
      <c r="J9" s="135">
        <f>COUNTIF('Infox-Detail-2011'!G97:G99,"*q4")</f>
        <v>0</v>
      </c>
      <c r="K9" s="135">
        <f t="shared" si="0"/>
        <v>3</v>
      </c>
      <c r="L9" s="135">
        <f t="shared" si="1"/>
        <v>3</v>
      </c>
      <c r="M9" s="121">
        <f t="shared" si="2"/>
        <v>100</v>
      </c>
    </row>
    <row r="10" spans="1:13" s="126" customFormat="1">
      <c r="A10" s="135"/>
      <c r="B10" s="135" t="s">
        <v>24</v>
      </c>
      <c r="C10" s="135" t="s">
        <v>533</v>
      </c>
      <c r="D10" s="135" t="s">
        <v>27</v>
      </c>
      <c r="E10" s="136">
        <f>'Infox-Detail-2011'!A105</f>
        <v>3</v>
      </c>
      <c r="F10" s="136">
        <f>'Infox-Detail-2011'!E105</f>
        <v>0</v>
      </c>
      <c r="G10" s="135">
        <f>COUNTIF('Infox-Detail-2011'!G102:G104,"*Q1")</f>
        <v>0</v>
      </c>
      <c r="H10" s="135">
        <f>COUNTIF('Infox-Detail-2011'!G102:G104,"*Q2")</f>
        <v>2</v>
      </c>
      <c r="I10" s="135">
        <f>COUNTIF('Infox-Detail-2011'!G102:G104,"*q3")</f>
        <v>1</v>
      </c>
      <c r="J10" s="135">
        <f>COUNTIF('Infox-Detail-2011'!G102:G104,"*q4")</f>
        <v>0</v>
      </c>
      <c r="K10" s="135">
        <f t="shared" si="0"/>
        <v>3</v>
      </c>
      <c r="L10" s="135">
        <f t="shared" si="1"/>
        <v>3</v>
      </c>
      <c r="M10" s="121">
        <f t="shared" si="2"/>
        <v>100</v>
      </c>
    </row>
    <row r="11" spans="1:13" s="126" customFormat="1">
      <c r="A11" s="135"/>
      <c r="B11" s="135" t="s">
        <v>24</v>
      </c>
      <c r="C11" s="135" t="s">
        <v>537</v>
      </c>
      <c r="D11" s="135" t="s">
        <v>27</v>
      </c>
      <c r="E11" s="136">
        <f>'Infox-Detail-2011'!A109</f>
        <v>2</v>
      </c>
      <c r="F11" s="136">
        <f>'Infox-Detail-2011'!E109</f>
        <v>0</v>
      </c>
      <c r="G11" s="135">
        <f>COUNTIF('Infox-Detail-2011'!G107:G108,"*Q1")</f>
        <v>0</v>
      </c>
      <c r="H11" s="135">
        <f>COUNTIF('Infox-Detail-2011'!G107:G108,"*Q2")</f>
        <v>1</v>
      </c>
      <c r="I11" s="135">
        <f>COUNTIF('Infox-Detail-2011'!G107:G108,"*q3")</f>
        <v>1</v>
      </c>
      <c r="J11" s="135">
        <f>COUNTIF('Infox-Detail-2011'!G107:G108,"*q4")</f>
        <v>0</v>
      </c>
      <c r="K11" s="135">
        <f t="shared" si="0"/>
        <v>2</v>
      </c>
      <c r="L11" s="135">
        <f t="shared" si="1"/>
        <v>2</v>
      </c>
      <c r="M11" s="121">
        <f t="shared" si="2"/>
        <v>100</v>
      </c>
    </row>
    <row r="12" spans="1:13" s="126" customFormat="1">
      <c r="A12" s="135"/>
      <c r="B12" s="135" t="s">
        <v>24</v>
      </c>
      <c r="C12" s="135" t="s">
        <v>540</v>
      </c>
      <c r="D12" s="135" t="s">
        <v>27</v>
      </c>
      <c r="E12" s="136">
        <f>'Infox-Detail-2011'!A114</f>
        <v>3</v>
      </c>
      <c r="F12" s="136">
        <f>'Infox-Detail-2011'!E114</f>
        <v>0</v>
      </c>
      <c r="G12" s="135">
        <f>COUNTIF('Infox-Detail-2011'!G111:G113,"*Q1")</f>
        <v>0</v>
      </c>
      <c r="H12" s="135">
        <f>COUNTIF('Infox-Detail-2011'!G111:G113,"*Q2")</f>
        <v>2</v>
      </c>
      <c r="I12" s="135">
        <f>COUNTIF('Infox-Detail-2011'!G111:G113,"*q3")</f>
        <v>1</v>
      </c>
      <c r="J12" s="135">
        <f>COUNTIF('Infox-Detail-2011'!G111:G113,"*q4")</f>
        <v>0</v>
      </c>
      <c r="K12" s="135">
        <f t="shared" si="0"/>
        <v>3</v>
      </c>
      <c r="L12" s="135">
        <f t="shared" si="1"/>
        <v>3</v>
      </c>
      <c r="M12" s="121">
        <f t="shared" si="2"/>
        <v>100</v>
      </c>
    </row>
    <row r="13" spans="1:13" s="126" customFormat="1">
      <c r="A13" s="135"/>
      <c r="B13" s="135" t="s">
        <v>24</v>
      </c>
      <c r="C13" s="135" t="s">
        <v>544</v>
      </c>
      <c r="D13" s="135" t="s">
        <v>27</v>
      </c>
      <c r="E13" s="136">
        <f>'Infox-Detail-2011'!A121</f>
        <v>4</v>
      </c>
      <c r="F13" s="136">
        <f>'Infox-Detail-2011'!E121</f>
        <v>0</v>
      </c>
      <c r="G13" s="135">
        <f>COUNTIF('Infox-Detail-2011'!G116:G120,"*Q1")</f>
        <v>0</v>
      </c>
      <c r="H13" s="135">
        <f>COUNTIF('Infox-Detail-2011'!G116:G120,"*Q2")</f>
        <v>2</v>
      </c>
      <c r="I13" s="135">
        <f>COUNTIF('Infox-Detail-2011'!G116:G120,"*q3")</f>
        <v>2</v>
      </c>
      <c r="J13" s="135">
        <f>COUNTIF('Infox-Detail-2011'!G116:G120,"*q4")</f>
        <v>0</v>
      </c>
      <c r="K13" s="135">
        <f t="shared" si="0"/>
        <v>4</v>
      </c>
      <c r="L13" s="135">
        <f t="shared" si="1"/>
        <v>4</v>
      </c>
      <c r="M13" s="121">
        <f t="shared" si="2"/>
        <v>100</v>
      </c>
    </row>
    <row r="14" spans="1:13" s="126" customFormat="1">
      <c r="A14" s="135"/>
      <c r="B14" s="135" t="s">
        <v>24</v>
      </c>
      <c r="C14" s="135" t="s">
        <v>549</v>
      </c>
      <c r="D14" s="135" t="s">
        <v>29</v>
      </c>
      <c r="E14" s="136">
        <f>'Infox-Detail-2011'!A135</f>
        <v>12</v>
      </c>
      <c r="F14" s="136">
        <f>'Infox-Detail-2011'!E135</f>
        <v>1</v>
      </c>
      <c r="G14" s="135">
        <f>COUNTIF('Infox-Detail-2011'!G123:G129,"*Q1")</f>
        <v>3</v>
      </c>
      <c r="H14" s="135">
        <f>COUNTIF('Infox-Detail-2011'!G123:G134,"*Q2")</f>
        <v>7</v>
      </c>
      <c r="I14" s="135">
        <f>COUNTIF('Infox-Detail-2011'!G123:G129,"*q3")</f>
        <v>0</v>
      </c>
      <c r="J14" s="135">
        <f>COUNTIF('Infox-Detail-2011'!G123:G129,"*q4")</f>
        <v>1</v>
      </c>
      <c r="K14" s="135">
        <f t="shared" si="0"/>
        <v>11</v>
      </c>
      <c r="L14" s="135">
        <f t="shared" si="1"/>
        <v>11</v>
      </c>
      <c r="M14" s="121">
        <f t="shared" si="2"/>
        <v>91.666666666666657</v>
      </c>
    </row>
    <row r="15" spans="1:13" s="126" customFormat="1">
      <c r="A15" s="135"/>
      <c r="B15" s="135" t="s">
        <v>24</v>
      </c>
      <c r="C15" s="135" t="s">
        <v>561</v>
      </c>
      <c r="D15" s="135" t="s">
        <v>29</v>
      </c>
      <c r="E15" s="136">
        <f>'Infox-Detail-2011'!A147</f>
        <v>10</v>
      </c>
      <c r="F15" s="136">
        <f>'Infox-Detail-2011'!E147</f>
        <v>0</v>
      </c>
      <c r="G15" s="135">
        <f>COUNTIF('Infox-Detail-2011'!G146:G1130,"*Q1")</f>
        <v>2</v>
      </c>
      <c r="H15" s="135">
        <f>COUNTIF('Infox-Detail-2011'!G137:G146,"*Q2")</f>
        <v>9</v>
      </c>
      <c r="I15" s="135">
        <f>COUNTIF('Infox-Detail-2011'!G137:G146,"*q3")</f>
        <v>0</v>
      </c>
      <c r="J15" s="135">
        <f>COUNTIF('Infox-Detail-2011'!G137:G146,"*q4")</f>
        <v>1</v>
      </c>
      <c r="K15" s="135">
        <f t="shared" si="0"/>
        <v>12</v>
      </c>
      <c r="L15" s="135">
        <f t="shared" si="1"/>
        <v>12</v>
      </c>
      <c r="M15" s="121">
        <f t="shared" si="2"/>
        <v>120</v>
      </c>
    </row>
    <row r="16" spans="1:13" s="126" customFormat="1">
      <c r="A16" s="135"/>
      <c r="B16" s="135" t="s">
        <v>24</v>
      </c>
      <c r="C16" s="135" t="s">
        <v>571</v>
      </c>
      <c r="D16" s="135" t="s">
        <v>29</v>
      </c>
      <c r="E16" s="136">
        <f>'Infox-Detail-2011'!A151</f>
        <v>2</v>
      </c>
      <c r="F16" s="136">
        <f>'Infox-Detail-2011'!E151</f>
        <v>0</v>
      </c>
      <c r="G16" s="135">
        <f>COUNTIF('Infox-Detail-2011'!G149:G150,"*Q1")</f>
        <v>0</v>
      </c>
      <c r="H16" s="135">
        <f>COUNTIF('Infox-Detail-2011'!G149:G150,"*Q2")</f>
        <v>2</v>
      </c>
      <c r="I16" s="135">
        <f>COUNTIF('Infox-Detail-2011'!G149:G150,"*q3")</f>
        <v>0</v>
      </c>
      <c r="J16" s="135">
        <f>COUNTIF('Infox-Detail-2011'!G149:G150,"*q4")</f>
        <v>0</v>
      </c>
      <c r="K16" s="135">
        <f t="shared" si="0"/>
        <v>2</v>
      </c>
      <c r="L16" s="135">
        <f t="shared" ref="L16:L24" si="3">SUM(G16:J16)</f>
        <v>2</v>
      </c>
      <c r="M16" s="121">
        <f t="shared" si="2"/>
        <v>100</v>
      </c>
    </row>
    <row r="17" spans="1:13" s="126" customFormat="1">
      <c r="A17" s="135"/>
      <c r="B17" s="135" t="s">
        <v>24</v>
      </c>
      <c r="C17" s="135" t="s">
        <v>574</v>
      </c>
      <c r="D17" s="135" t="s">
        <v>29</v>
      </c>
      <c r="E17" s="136">
        <f>'Infox-Detail-2011'!A162</f>
        <v>8</v>
      </c>
      <c r="F17" s="136">
        <f>'Infox-Detail-2011'!E162</f>
        <v>1</v>
      </c>
      <c r="G17" s="135">
        <f>COUNTIF('Infox-Detail-2011'!G153:G160,"*Q1")</f>
        <v>0</v>
      </c>
      <c r="H17" s="135">
        <f>COUNTIF('Infox-Detail-2011'!G153:G160,"*Q2")</f>
        <v>6</v>
      </c>
      <c r="I17" s="135">
        <f>COUNTIF('Infox-Detail-2011'!G153:G160,"*q3")</f>
        <v>0</v>
      </c>
      <c r="J17" s="135">
        <f>COUNTIF('Infox-Detail-2011'!G153:G160,"*q4")</f>
        <v>0</v>
      </c>
      <c r="K17" s="135">
        <f t="shared" si="0"/>
        <v>6</v>
      </c>
      <c r="L17" s="135">
        <f t="shared" si="3"/>
        <v>6</v>
      </c>
      <c r="M17" s="121">
        <f t="shared" si="2"/>
        <v>75</v>
      </c>
    </row>
    <row r="18" spans="1:13" s="126" customFormat="1">
      <c r="A18" s="135"/>
      <c r="B18" s="135" t="s">
        <v>24</v>
      </c>
      <c r="C18" s="135" t="s">
        <v>583</v>
      </c>
      <c r="D18" s="135" t="s">
        <v>29</v>
      </c>
      <c r="E18" s="136">
        <f>'Infox-Detail-2011'!A175</f>
        <v>11</v>
      </c>
      <c r="F18" s="136">
        <f>'Infox-Detail-2011'!E175</f>
        <v>1</v>
      </c>
      <c r="G18" s="135">
        <f>COUNTIF('Infox-Detail-2011'!G164:G173,"*Q1")</f>
        <v>0</v>
      </c>
      <c r="H18" s="135">
        <f>COUNTIF('Infox-Detail-2011'!G164:G173,"*Q2")</f>
        <v>10</v>
      </c>
      <c r="I18" s="135">
        <f>COUNTIF('Infox-Detail-2011'!G164:G173,"*q3")</f>
        <v>0</v>
      </c>
      <c r="J18" s="135">
        <f>COUNTIF('Infox-Detail-2011'!G164:G173,"*q4")</f>
        <v>0</v>
      </c>
      <c r="K18" s="135">
        <f t="shared" si="0"/>
        <v>10</v>
      </c>
      <c r="L18" s="135">
        <f t="shared" si="3"/>
        <v>10</v>
      </c>
      <c r="M18" s="121">
        <f t="shared" si="2"/>
        <v>90.909090909090907</v>
      </c>
    </row>
    <row r="19" spans="1:13" s="126" customFormat="1">
      <c r="A19" s="135"/>
      <c r="B19" s="135" t="s">
        <v>24</v>
      </c>
      <c r="C19" s="135" t="s">
        <v>594</v>
      </c>
      <c r="D19" s="135" t="s">
        <v>29</v>
      </c>
      <c r="E19" s="136">
        <f>'Infox-Detail-2011'!A183</f>
        <v>6</v>
      </c>
      <c r="F19" s="136">
        <f>'Infox-Detail-2011'!E183</f>
        <v>1</v>
      </c>
      <c r="G19" s="135">
        <f>COUNTIF('Infox-Detail-2011'!G180:G181,"*Q1")</f>
        <v>0</v>
      </c>
      <c r="H19" s="135">
        <f>COUNTIF('Infox-Detail-2011'!G177:G181,"*Q2")</f>
        <v>2</v>
      </c>
      <c r="I19" s="135">
        <f>COUNTIF('Infox-Detail-2011'!G180:G181,"*q3")</f>
        <v>2</v>
      </c>
      <c r="J19" s="135">
        <f>COUNTIF('Infox-Detail-2011'!G180:G181,"*q4")</f>
        <v>0</v>
      </c>
      <c r="K19" s="135">
        <f t="shared" si="0"/>
        <v>4</v>
      </c>
      <c r="L19" s="135">
        <f t="shared" si="3"/>
        <v>4</v>
      </c>
      <c r="M19" s="121">
        <f t="shared" si="2"/>
        <v>66.666666666666657</v>
      </c>
    </row>
    <row r="20" spans="1:13" s="126" customFormat="1">
      <c r="A20" s="135"/>
      <c r="B20" s="135" t="s">
        <v>24</v>
      </c>
      <c r="C20" s="135" t="s">
        <v>596</v>
      </c>
      <c r="D20" s="135" t="s">
        <v>29</v>
      </c>
      <c r="E20" s="136">
        <f>'Infox-Detail-2011'!A195</f>
        <v>10</v>
      </c>
      <c r="F20" s="136">
        <f>'Infox-Detail-2011'!E195</f>
        <v>0</v>
      </c>
      <c r="G20" s="135">
        <f>COUNTIF('Infox-Detail-2011'!G184:G194,"*Q1")</f>
        <v>0</v>
      </c>
      <c r="H20" s="135">
        <f>COUNTIF('Infox-Detail-2011'!G185:G194,"*Q2")</f>
        <v>9</v>
      </c>
      <c r="I20" s="135">
        <f>COUNTIF('Infox-Detail-2011'!G184:G194,"*q3")</f>
        <v>0</v>
      </c>
      <c r="J20" s="135">
        <f>COUNTIF('Infox-Detail-2011'!G184:G194,"*q4")</f>
        <v>0</v>
      </c>
      <c r="K20" s="135">
        <f t="shared" si="0"/>
        <v>9</v>
      </c>
      <c r="L20" s="135">
        <f t="shared" si="3"/>
        <v>9</v>
      </c>
      <c r="M20" s="121">
        <f t="shared" si="2"/>
        <v>90</v>
      </c>
    </row>
    <row r="21" spans="1:13" s="126" customFormat="1">
      <c r="A21" s="135"/>
      <c r="B21" s="135" t="s">
        <v>24</v>
      </c>
      <c r="C21" s="135" t="s">
        <v>607</v>
      </c>
      <c r="D21" s="135" t="s">
        <v>29</v>
      </c>
      <c r="E21" s="136">
        <f>'Infox-Detail-2011'!A208</f>
        <v>11</v>
      </c>
      <c r="F21" s="136">
        <f>'Infox-Detail-2011'!E208</f>
        <v>0</v>
      </c>
      <c r="G21" s="135">
        <f>COUNTIF('Infox-Detail-2011'!G197:G207,"*Q1")</f>
        <v>0</v>
      </c>
      <c r="H21" s="135">
        <f>COUNTIF('Infox-Detail-2011'!G197:G207,"*Q2")</f>
        <v>9</v>
      </c>
      <c r="I21" s="135">
        <f>COUNTIF('Infox-Detail-2011'!G197:G207,"*q3")</f>
        <v>0</v>
      </c>
      <c r="J21" s="135">
        <f>COUNTIF('Infox-Detail-2011'!G197:G207,"*q4")</f>
        <v>0</v>
      </c>
      <c r="K21" s="135">
        <f t="shared" si="0"/>
        <v>9</v>
      </c>
      <c r="L21" s="135">
        <f t="shared" si="3"/>
        <v>9</v>
      </c>
      <c r="M21" s="121">
        <f t="shared" si="2"/>
        <v>81.818181818181827</v>
      </c>
    </row>
    <row r="22" spans="1:13" s="126" customFormat="1">
      <c r="A22" s="135"/>
      <c r="B22" s="135" t="s">
        <v>24</v>
      </c>
      <c r="C22" s="135" t="s">
        <v>618</v>
      </c>
      <c r="D22" s="135" t="s">
        <v>29</v>
      </c>
      <c r="E22" s="136">
        <f>'Infox-Detail-2011'!A219</f>
        <v>9</v>
      </c>
      <c r="F22" s="136">
        <f>'Infox-Detail-2011'!E219</f>
        <v>0</v>
      </c>
      <c r="G22" s="135">
        <f>COUNTIF('Infox-Detail-2011'!G210:G218,"*Q1")</f>
        <v>0</v>
      </c>
      <c r="H22" s="135">
        <f>COUNTIF('Infox-Detail-2011'!G210:G218,"*Q2")</f>
        <v>8</v>
      </c>
      <c r="I22" s="135">
        <f>COUNTIF('Infox-Detail-2011'!G210:G218,"*q3")</f>
        <v>0</v>
      </c>
      <c r="J22" s="135">
        <f>COUNTIF('Infox-Detail-2011'!G210:G218,"*q4")</f>
        <v>0</v>
      </c>
      <c r="K22" s="135">
        <f t="shared" si="0"/>
        <v>8</v>
      </c>
      <c r="L22" s="135">
        <f t="shared" si="3"/>
        <v>8</v>
      </c>
      <c r="M22" s="121">
        <f t="shared" si="2"/>
        <v>88.888888888888886</v>
      </c>
    </row>
    <row r="23" spans="1:13" s="126" customFormat="1">
      <c r="A23" s="135"/>
      <c r="B23" s="135" t="s">
        <v>24</v>
      </c>
      <c r="C23" s="135" t="s">
        <v>628</v>
      </c>
      <c r="D23" s="135" t="s">
        <v>29</v>
      </c>
      <c r="E23" s="136">
        <f>'Infox-Detail-2011'!A226</f>
        <v>5</v>
      </c>
      <c r="F23" s="136">
        <f>'Infox-Detail-2011'!E226</f>
        <v>0</v>
      </c>
      <c r="G23" s="135">
        <f>COUNTIF('Infox-Detail-2011'!G221:G225,"*Q1")</f>
        <v>0</v>
      </c>
      <c r="H23" s="135">
        <f>COUNTIF('Infox-Detail-2011'!G221:G225,"*Q2")</f>
        <v>5</v>
      </c>
      <c r="I23" s="135">
        <f>COUNTIF('Infox-Detail-2011'!G221:G225,"*q3")</f>
        <v>0</v>
      </c>
      <c r="J23" s="135">
        <f>COUNTIF('Infox-Detail-2011'!G221:G225,"*q4")</f>
        <v>0</v>
      </c>
      <c r="K23" s="135">
        <f t="shared" si="0"/>
        <v>5</v>
      </c>
      <c r="L23" s="135">
        <f t="shared" si="3"/>
        <v>5</v>
      </c>
      <c r="M23" s="121">
        <f t="shared" si="2"/>
        <v>100</v>
      </c>
    </row>
    <row r="24" spans="1:13" s="126" customFormat="1">
      <c r="A24" s="135"/>
      <c r="B24" s="135" t="s">
        <v>24</v>
      </c>
      <c r="C24" s="135" t="s">
        <v>634</v>
      </c>
      <c r="D24" s="135" t="s">
        <v>29</v>
      </c>
      <c r="E24" s="136">
        <f>'Infox-Detail-2011'!A232</f>
        <v>4</v>
      </c>
      <c r="F24" s="136">
        <f>'Infox-Detail-2011'!E232</f>
        <v>0</v>
      </c>
      <c r="G24" s="135">
        <f>COUNTIF('Infox-Detail-2011'!G228:G231,"*Q1")</f>
        <v>0</v>
      </c>
      <c r="H24" s="135">
        <f>COUNTIF('Infox-Detail-2011'!G228:G231,"*Q2")</f>
        <v>4</v>
      </c>
      <c r="I24" s="135">
        <f>COUNTIF('Infox-Detail-2011'!G228:G231,"*q3")</f>
        <v>0</v>
      </c>
      <c r="J24" s="135">
        <f>COUNTIF('Infox-Detail-2011'!G228:G231,"*q4")</f>
        <v>0</v>
      </c>
      <c r="K24" s="135">
        <f t="shared" si="0"/>
        <v>4</v>
      </c>
      <c r="L24" s="135">
        <f t="shared" si="3"/>
        <v>4</v>
      </c>
      <c r="M24" s="121">
        <f t="shared" si="2"/>
        <v>100</v>
      </c>
    </row>
    <row r="25" spans="1:13" s="126" customFormat="1">
      <c r="A25" s="135"/>
      <c r="B25" s="135" t="s">
        <v>24</v>
      </c>
      <c r="C25" s="135"/>
      <c r="D25" s="135"/>
      <c r="E25" s="136"/>
      <c r="F25" s="136"/>
      <c r="G25" s="135"/>
      <c r="H25" s="135"/>
      <c r="I25" s="135"/>
      <c r="J25" s="135"/>
      <c r="K25" s="135">
        <f t="shared" si="0"/>
        <v>0</v>
      </c>
      <c r="L25" s="136"/>
      <c r="M25" s="121"/>
    </row>
    <row r="26" spans="1:13" ht="13.5" thickBot="1">
      <c r="A26" s="10"/>
      <c r="B26" s="10"/>
      <c r="C26" s="123" t="s">
        <v>438</v>
      </c>
      <c r="D26" s="135"/>
      <c r="E26" s="11">
        <f t="shared" ref="E26:L26" si="4">SUM(E2:E25)</f>
        <v>183</v>
      </c>
      <c r="F26" s="11">
        <f t="shared" si="4"/>
        <v>8</v>
      </c>
      <c r="G26" s="11">
        <f t="shared" si="4"/>
        <v>6</v>
      </c>
      <c r="H26" s="11">
        <f t="shared" si="4"/>
        <v>87</v>
      </c>
      <c r="I26" s="11">
        <f t="shared" si="4"/>
        <v>64</v>
      </c>
      <c r="J26" s="11">
        <f t="shared" si="4"/>
        <v>5</v>
      </c>
      <c r="K26" s="11">
        <f t="shared" si="4"/>
        <v>162</v>
      </c>
      <c r="L26" s="11">
        <f t="shared" si="4"/>
        <v>162</v>
      </c>
      <c r="M26" s="121"/>
    </row>
    <row r="27" spans="1:13" ht="13.5" thickTop="1">
      <c r="A27" s="10"/>
      <c r="B27" s="10"/>
      <c r="C27" s="10"/>
      <c r="D27" s="10"/>
      <c r="E27" s="9"/>
      <c r="F27" s="9"/>
      <c r="G27" s="10"/>
      <c r="H27" s="2"/>
      <c r="I27" s="2"/>
      <c r="J27" s="2"/>
      <c r="K27" s="2"/>
      <c r="L27" s="7"/>
      <c r="M27" s="122"/>
    </row>
    <row r="28" spans="1:13">
      <c r="A28" s="10"/>
      <c r="B28" s="10"/>
      <c r="C28" s="10"/>
      <c r="D28" s="10"/>
      <c r="E28" s="9"/>
      <c r="F28" s="9"/>
      <c r="G28" s="10"/>
      <c r="H28" s="2"/>
      <c r="I28" s="2"/>
      <c r="J28" s="2"/>
      <c r="K28" s="2"/>
      <c r="L28" s="7"/>
      <c r="M28" s="122"/>
    </row>
    <row r="29" spans="1:13">
      <c r="C29" s="124" t="s">
        <v>440</v>
      </c>
      <c r="D29" s="124" t="s">
        <v>29</v>
      </c>
      <c r="E29" s="173"/>
      <c r="F29" s="173"/>
      <c r="G29" s="217">
        <f>'Infox-Detail-2011'!C244</f>
        <v>9</v>
      </c>
      <c r="H29" s="217">
        <f>'Infox-Detail-2011'!D244</f>
        <v>69</v>
      </c>
      <c r="I29" s="217">
        <f>'Infox-Detail-2011'!E244</f>
        <v>60</v>
      </c>
      <c r="J29" s="217">
        <f>'Infox-Detail-2011'!F244</f>
        <v>0</v>
      </c>
      <c r="K29" s="173">
        <f>SUM(F29:J29)</f>
        <v>138</v>
      </c>
      <c r="L29" s="252">
        <f>K29/E26</f>
        <v>0.75409836065573765</v>
      </c>
    </row>
    <row r="30" spans="1:13">
      <c r="C30" s="124"/>
      <c r="D30" s="124" t="s">
        <v>27</v>
      </c>
      <c r="E30" s="173"/>
      <c r="F30" s="173"/>
      <c r="G30" s="217">
        <f>'Infox-Detail-2011'!C245</f>
        <v>1</v>
      </c>
      <c r="H30" s="217">
        <f>'Infox-Detail-2011'!D245</f>
        <v>19</v>
      </c>
      <c r="I30" s="217">
        <f>'Infox-Detail-2011'!E245</f>
        <v>0</v>
      </c>
      <c r="J30" s="217">
        <f>'Infox-Detail-2011'!G245</f>
        <v>6</v>
      </c>
      <c r="K30" s="173">
        <f>SUM(F30:J30)</f>
        <v>26</v>
      </c>
      <c r="L30" s="252">
        <f>K30/E26</f>
        <v>0.14207650273224043</v>
      </c>
    </row>
    <row r="31" spans="1:13">
      <c r="D31" s="124" t="s">
        <v>25</v>
      </c>
      <c r="E31" s="173"/>
      <c r="F31" s="173"/>
      <c r="G31" s="217">
        <f>'Infox-Detail-2011'!C246</f>
        <v>0</v>
      </c>
      <c r="H31" s="217">
        <f>'Infox-Detail-2011'!D246</f>
        <v>0</v>
      </c>
      <c r="I31" s="217">
        <f>'Infox-Detail-2011'!E246</f>
        <v>4</v>
      </c>
      <c r="J31" s="217">
        <f>'Infox-Detail-2011'!F246</f>
        <v>0</v>
      </c>
      <c r="K31" s="173">
        <f>SUM(F31:J31)</f>
        <v>4</v>
      </c>
      <c r="L31" s="252">
        <f>K31/E26</f>
        <v>2.185792349726776E-2</v>
      </c>
    </row>
    <row r="32" spans="1:13">
      <c r="G32" s="134">
        <f>SUM(G29:G31)</f>
        <v>10</v>
      </c>
      <c r="H32" s="134">
        <f>SUM(H29:H31)</f>
        <v>88</v>
      </c>
      <c r="I32" s="134">
        <f>SUM(I29:I31)</f>
        <v>64</v>
      </c>
      <c r="J32" s="134">
        <f>SUM(J29:J31)</f>
        <v>6</v>
      </c>
      <c r="K32" s="6">
        <f>SUM(K29:K31)</f>
        <v>168</v>
      </c>
      <c r="L32" s="253">
        <f>K32/E26</f>
        <v>0.91803278688524592</v>
      </c>
    </row>
  </sheetData>
  <sheetProtection password="C730" sheet="1" objects="1" scenarios="1"/>
  <pageMargins left="0.3" right="0.2" top="0.75" bottom="0.75" header="0.3" footer="0.3"/>
  <pageSetup scale="75" orientation="landscape" r:id="rId1"/>
  <headerFooter>
    <oddHeader>&amp;C&amp;"Arial,Bold"&amp;12&amp;A</oddHeader>
    <oddFooter>&amp;R&amp;D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40"/>
  <sheetViews>
    <sheetView zoomScaleNormal="100" workbookViewId="0">
      <pane xSplit="2" ySplit="1" topLeftCell="C2" activePane="bottomRight" state="frozen"/>
      <selection activeCell="B1" sqref="B1"/>
      <selection pane="topRight" activeCell="D1" sqref="D1"/>
      <selection pane="bottomLeft" activeCell="B2" sqref="B2"/>
      <selection pane="bottomRight" activeCell="E59" sqref="E59"/>
    </sheetView>
  </sheetViews>
  <sheetFormatPr defaultColWidth="10.28515625" defaultRowHeight="15.75" customHeight="1"/>
  <cols>
    <col min="1" max="1" width="14.7109375" style="239" bestFit="1" customWidth="1"/>
    <col min="2" max="2" width="31.5703125" style="288" customWidth="1"/>
    <col min="3" max="3" width="26" style="235" bestFit="1" customWidth="1"/>
    <col min="4" max="4" width="15.28515625" style="229" bestFit="1" customWidth="1"/>
    <col min="5" max="5" width="15.140625" style="289" customWidth="1"/>
    <col min="6" max="6" width="35.28515625" style="228" bestFit="1" customWidth="1"/>
    <col min="7" max="250" width="10.28515625" style="231"/>
    <col min="251" max="251" width="0" style="231" hidden="1" customWidth="1"/>
    <col min="252" max="252" width="8.5703125" style="231" customWidth="1"/>
    <col min="253" max="253" width="40.7109375" style="231" customWidth="1"/>
    <col min="254" max="254" width="22.5703125" style="231" customWidth="1"/>
    <col min="255" max="255" width="9" style="231" customWidth="1"/>
    <col min="256" max="258" width="10.28515625" style="231" customWidth="1"/>
    <col min="259" max="259" width="20.42578125" style="231" customWidth="1"/>
    <col min="260" max="261" width="10.28515625" style="231" customWidth="1"/>
    <col min="262" max="506" width="10.28515625" style="231"/>
    <col min="507" max="507" width="0" style="231" hidden="1" customWidth="1"/>
    <col min="508" max="508" width="8.5703125" style="231" customWidth="1"/>
    <col min="509" max="509" width="40.7109375" style="231" customWidth="1"/>
    <col min="510" max="510" width="22.5703125" style="231" customWidth="1"/>
    <col min="511" max="511" width="9" style="231" customWidth="1"/>
    <col min="512" max="514" width="10.28515625" style="231" customWidth="1"/>
    <col min="515" max="515" width="20.42578125" style="231" customWidth="1"/>
    <col min="516" max="517" width="10.28515625" style="231" customWidth="1"/>
    <col min="518" max="762" width="10.28515625" style="231"/>
    <col min="763" max="763" width="0" style="231" hidden="1" customWidth="1"/>
    <col min="764" max="764" width="8.5703125" style="231" customWidth="1"/>
    <col min="765" max="765" width="40.7109375" style="231" customWidth="1"/>
    <col min="766" max="766" width="22.5703125" style="231" customWidth="1"/>
    <col min="767" max="767" width="9" style="231" customWidth="1"/>
    <col min="768" max="770" width="10.28515625" style="231" customWidth="1"/>
    <col min="771" max="771" width="20.42578125" style="231" customWidth="1"/>
    <col min="772" max="773" width="10.28515625" style="231" customWidth="1"/>
    <col min="774" max="1018" width="10.28515625" style="231"/>
    <col min="1019" max="1019" width="0" style="231" hidden="1" customWidth="1"/>
    <col min="1020" max="1020" width="8.5703125" style="231" customWidth="1"/>
    <col min="1021" max="1021" width="40.7109375" style="231" customWidth="1"/>
    <col min="1022" max="1022" width="22.5703125" style="231" customWidth="1"/>
    <col min="1023" max="1023" width="9" style="231" customWidth="1"/>
    <col min="1024" max="1026" width="10.28515625" style="231" customWidth="1"/>
    <col min="1027" max="1027" width="20.42578125" style="231" customWidth="1"/>
    <col min="1028" max="1029" width="10.28515625" style="231" customWidth="1"/>
    <col min="1030" max="1274" width="10.28515625" style="231"/>
    <col min="1275" max="1275" width="0" style="231" hidden="1" customWidth="1"/>
    <col min="1276" max="1276" width="8.5703125" style="231" customWidth="1"/>
    <col min="1277" max="1277" width="40.7109375" style="231" customWidth="1"/>
    <col min="1278" max="1278" width="22.5703125" style="231" customWidth="1"/>
    <col min="1279" max="1279" width="9" style="231" customWidth="1"/>
    <col min="1280" max="1282" width="10.28515625" style="231" customWidth="1"/>
    <col min="1283" max="1283" width="20.42578125" style="231" customWidth="1"/>
    <col min="1284" max="1285" width="10.28515625" style="231" customWidth="1"/>
    <col min="1286" max="1530" width="10.28515625" style="231"/>
    <col min="1531" max="1531" width="0" style="231" hidden="1" customWidth="1"/>
    <col min="1532" max="1532" width="8.5703125" style="231" customWidth="1"/>
    <col min="1533" max="1533" width="40.7109375" style="231" customWidth="1"/>
    <col min="1534" max="1534" width="22.5703125" style="231" customWidth="1"/>
    <col min="1535" max="1535" width="9" style="231" customWidth="1"/>
    <col min="1536" max="1538" width="10.28515625" style="231" customWidth="1"/>
    <col min="1539" max="1539" width="20.42578125" style="231" customWidth="1"/>
    <col min="1540" max="1541" width="10.28515625" style="231" customWidth="1"/>
    <col min="1542" max="1786" width="10.28515625" style="231"/>
    <col min="1787" max="1787" width="0" style="231" hidden="1" customWidth="1"/>
    <col min="1788" max="1788" width="8.5703125" style="231" customWidth="1"/>
    <col min="1789" max="1789" width="40.7109375" style="231" customWidth="1"/>
    <col min="1790" max="1790" width="22.5703125" style="231" customWidth="1"/>
    <col min="1791" max="1791" width="9" style="231" customWidth="1"/>
    <col min="1792" max="1794" width="10.28515625" style="231" customWidth="1"/>
    <col min="1795" max="1795" width="20.42578125" style="231" customWidth="1"/>
    <col min="1796" max="1797" width="10.28515625" style="231" customWidth="1"/>
    <col min="1798" max="2042" width="10.28515625" style="231"/>
    <col min="2043" max="2043" width="0" style="231" hidden="1" customWidth="1"/>
    <col min="2044" max="2044" width="8.5703125" style="231" customWidth="1"/>
    <col min="2045" max="2045" width="40.7109375" style="231" customWidth="1"/>
    <col min="2046" max="2046" width="22.5703125" style="231" customWidth="1"/>
    <col min="2047" max="2047" width="9" style="231" customWidth="1"/>
    <col min="2048" max="2050" width="10.28515625" style="231" customWidth="1"/>
    <col min="2051" max="2051" width="20.42578125" style="231" customWidth="1"/>
    <col min="2052" max="2053" width="10.28515625" style="231" customWidth="1"/>
    <col min="2054" max="2298" width="10.28515625" style="231"/>
    <col min="2299" max="2299" width="0" style="231" hidden="1" customWidth="1"/>
    <col min="2300" max="2300" width="8.5703125" style="231" customWidth="1"/>
    <col min="2301" max="2301" width="40.7109375" style="231" customWidth="1"/>
    <col min="2302" max="2302" width="22.5703125" style="231" customWidth="1"/>
    <col min="2303" max="2303" width="9" style="231" customWidth="1"/>
    <col min="2304" max="2306" width="10.28515625" style="231" customWidth="1"/>
    <col min="2307" max="2307" width="20.42578125" style="231" customWidth="1"/>
    <col min="2308" max="2309" width="10.28515625" style="231" customWidth="1"/>
    <col min="2310" max="2554" width="10.28515625" style="231"/>
    <col min="2555" max="2555" width="0" style="231" hidden="1" customWidth="1"/>
    <col min="2556" max="2556" width="8.5703125" style="231" customWidth="1"/>
    <col min="2557" max="2557" width="40.7109375" style="231" customWidth="1"/>
    <col min="2558" max="2558" width="22.5703125" style="231" customWidth="1"/>
    <col min="2559" max="2559" width="9" style="231" customWidth="1"/>
    <col min="2560" max="2562" width="10.28515625" style="231" customWidth="1"/>
    <col min="2563" max="2563" width="20.42578125" style="231" customWidth="1"/>
    <col min="2564" max="2565" width="10.28515625" style="231" customWidth="1"/>
    <col min="2566" max="2810" width="10.28515625" style="231"/>
    <col min="2811" max="2811" width="0" style="231" hidden="1" customWidth="1"/>
    <col min="2812" max="2812" width="8.5703125" style="231" customWidth="1"/>
    <col min="2813" max="2813" width="40.7109375" style="231" customWidth="1"/>
    <col min="2814" max="2814" width="22.5703125" style="231" customWidth="1"/>
    <col min="2815" max="2815" width="9" style="231" customWidth="1"/>
    <col min="2816" max="2818" width="10.28515625" style="231" customWidth="1"/>
    <col min="2819" max="2819" width="20.42578125" style="231" customWidth="1"/>
    <col min="2820" max="2821" width="10.28515625" style="231" customWidth="1"/>
    <col min="2822" max="3066" width="10.28515625" style="231"/>
    <col min="3067" max="3067" width="0" style="231" hidden="1" customWidth="1"/>
    <col min="3068" max="3068" width="8.5703125" style="231" customWidth="1"/>
    <col min="3069" max="3069" width="40.7109375" style="231" customWidth="1"/>
    <col min="3070" max="3070" width="22.5703125" style="231" customWidth="1"/>
    <col min="3071" max="3071" width="9" style="231" customWidth="1"/>
    <col min="3072" max="3074" width="10.28515625" style="231" customWidth="1"/>
    <col min="3075" max="3075" width="20.42578125" style="231" customWidth="1"/>
    <col min="3076" max="3077" width="10.28515625" style="231" customWidth="1"/>
    <col min="3078" max="3322" width="10.28515625" style="231"/>
    <col min="3323" max="3323" width="0" style="231" hidden="1" customWidth="1"/>
    <col min="3324" max="3324" width="8.5703125" style="231" customWidth="1"/>
    <col min="3325" max="3325" width="40.7109375" style="231" customWidth="1"/>
    <col min="3326" max="3326" width="22.5703125" style="231" customWidth="1"/>
    <col min="3327" max="3327" width="9" style="231" customWidth="1"/>
    <col min="3328" max="3330" width="10.28515625" style="231" customWidth="1"/>
    <col min="3331" max="3331" width="20.42578125" style="231" customWidth="1"/>
    <col min="3332" max="3333" width="10.28515625" style="231" customWidth="1"/>
    <col min="3334" max="3578" width="10.28515625" style="231"/>
    <col min="3579" max="3579" width="0" style="231" hidden="1" customWidth="1"/>
    <col min="3580" max="3580" width="8.5703125" style="231" customWidth="1"/>
    <col min="3581" max="3581" width="40.7109375" style="231" customWidth="1"/>
    <col min="3582" max="3582" width="22.5703125" style="231" customWidth="1"/>
    <col min="3583" max="3583" width="9" style="231" customWidth="1"/>
    <col min="3584" max="3586" width="10.28515625" style="231" customWidth="1"/>
    <col min="3587" max="3587" width="20.42578125" style="231" customWidth="1"/>
    <col min="3588" max="3589" width="10.28515625" style="231" customWidth="1"/>
    <col min="3590" max="3834" width="10.28515625" style="231"/>
    <col min="3835" max="3835" width="0" style="231" hidden="1" customWidth="1"/>
    <col min="3836" max="3836" width="8.5703125" style="231" customWidth="1"/>
    <col min="3837" max="3837" width="40.7109375" style="231" customWidth="1"/>
    <col min="3838" max="3838" width="22.5703125" style="231" customWidth="1"/>
    <col min="3839" max="3839" width="9" style="231" customWidth="1"/>
    <col min="3840" max="3842" width="10.28515625" style="231" customWidth="1"/>
    <col min="3843" max="3843" width="20.42578125" style="231" customWidth="1"/>
    <col min="3844" max="3845" width="10.28515625" style="231" customWidth="1"/>
    <col min="3846" max="4090" width="10.28515625" style="231"/>
    <col min="4091" max="4091" width="0" style="231" hidden="1" customWidth="1"/>
    <col min="4092" max="4092" width="8.5703125" style="231" customWidth="1"/>
    <col min="4093" max="4093" width="40.7109375" style="231" customWidth="1"/>
    <col min="4094" max="4094" width="22.5703125" style="231" customWidth="1"/>
    <col min="4095" max="4095" width="9" style="231" customWidth="1"/>
    <col min="4096" max="4098" width="10.28515625" style="231" customWidth="1"/>
    <col min="4099" max="4099" width="20.42578125" style="231" customWidth="1"/>
    <col min="4100" max="4101" width="10.28515625" style="231" customWidth="1"/>
    <col min="4102" max="4346" width="10.28515625" style="231"/>
    <col min="4347" max="4347" width="0" style="231" hidden="1" customWidth="1"/>
    <col min="4348" max="4348" width="8.5703125" style="231" customWidth="1"/>
    <col min="4349" max="4349" width="40.7109375" style="231" customWidth="1"/>
    <col min="4350" max="4350" width="22.5703125" style="231" customWidth="1"/>
    <col min="4351" max="4351" width="9" style="231" customWidth="1"/>
    <col min="4352" max="4354" width="10.28515625" style="231" customWidth="1"/>
    <col min="4355" max="4355" width="20.42578125" style="231" customWidth="1"/>
    <col min="4356" max="4357" width="10.28515625" style="231" customWidth="1"/>
    <col min="4358" max="4602" width="10.28515625" style="231"/>
    <col min="4603" max="4603" width="0" style="231" hidden="1" customWidth="1"/>
    <col min="4604" max="4604" width="8.5703125" style="231" customWidth="1"/>
    <col min="4605" max="4605" width="40.7109375" style="231" customWidth="1"/>
    <col min="4606" max="4606" width="22.5703125" style="231" customWidth="1"/>
    <col min="4607" max="4607" width="9" style="231" customWidth="1"/>
    <col min="4608" max="4610" width="10.28515625" style="231" customWidth="1"/>
    <col min="4611" max="4611" width="20.42578125" style="231" customWidth="1"/>
    <col min="4612" max="4613" width="10.28515625" style="231" customWidth="1"/>
    <col min="4614" max="4858" width="10.28515625" style="231"/>
    <col min="4859" max="4859" width="0" style="231" hidden="1" customWidth="1"/>
    <col min="4860" max="4860" width="8.5703125" style="231" customWidth="1"/>
    <col min="4861" max="4861" width="40.7109375" style="231" customWidth="1"/>
    <col min="4862" max="4862" width="22.5703125" style="231" customWidth="1"/>
    <col min="4863" max="4863" width="9" style="231" customWidth="1"/>
    <col min="4864" max="4866" width="10.28515625" style="231" customWidth="1"/>
    <col min="4867" max="4867" width="20.42578125" style="231" customWidth="1"/>
    <col min="4868" max="4869" width="10.28515625" style="231" customWidth="1"/>
    <col min="4870" max="5114" width="10.28515625" style="231"/>
    <col min="5115" max="5115" width="0" style="231" hidden="1" customWidth="1"/>
    <col min="5116" max="5116" width="8.5703125" style="231" customWidth="1"/>
    <col min="5117" max="5117" width="40.7109375" style="231" customWidth="1"/>
    <col min="5118" max="5118" width="22.5703125" style="231" customWidth="1"/>
    <col min="5119" max="5119" width="9" style="231" customWidth="1"/>
    <col min="5120" max="5122" width="10.28515625" style="231" customWidth="1"/>
    <col min="5123" max="5123" width="20.42578125" style="231" customWidth="1"/>
    <col min="5124" max="5125" width="10.28515625" style="231" customWidth="1"/>
    <col min="5126" max="5370" width="10.28515625" style="231"/>
    <col min="5371" max="5371" width="0" style="231" hidden="1" customWidth="1"/>
    <col min="5372" max="5372" width="8.5703125" style="231" customWidth="1"/>
    <col min="5373" max="5373" width="40.7109375" style="231" customWidth="1"/>
    <col min="5374" max="5374" width="22.5703125" style="231" customWidth="1"/>
    <col min="5375" max="5375" width="9" style="231" customWidth="1"/>
    <col min="5376" max="5378" width="10.28515625" style="231" customWidth="1"/>
    <col min="5379" max="5379" width="20.42578125" style="231" customWidth="1"/>
    <col min="5380" max="5381" width="10.28515625" style="231" customWidth="1"/>
    <col min="5382" max="5626" width="10.28515625" style="231"/>
    <col min="5627" max="5627" width="0" style="231" hidden="1" customWidth="1"/>
    <col min="5628" max="5628" width="8.5703125" style="231" customWidth="1"/>
    <col min="5629" max="5629" width="40.7109375" style="231" customWidth="1"/>
    <col min="5630" max="5630" width="22.5703125" style="231" customWidth="1"/>
    <col min="5631" max="5631" width="9" style="231" customWidth="1"/>
    <col min="5632" max="5634" width="10.28515625" style="231" customWidth="1"/>
    <col min="5635" max="5635" width="20.42578125" style="231" customWidth="1"/>
    <col min="5636" max="5637" width="10.28515625" style="231" customWidth="1"/>
    <col min="5638" max="5882" width="10.28515625" style="231"/>
    <col min="5883" max="5883" width="0" style="231" hidden="1" customWidth="1"/>
    <col min="5884" max="5884" width="8.5703125" style="231" customWidth="1"/>
    <col min="5885" max="5885" width="40.7109375" style="231" customWidth="1"/>
    <col min="5886" max="5886" width="22.5703125" style="231" customWidth="1"/>
    <col min="5887" max="5887" width="9" style="231" customWidth="1"/>
    <col min="5888" max="5890" width="10.28515625" style="231" customWidth="1"/>
    <col min="5891" max="5891" width="20.42578125" style="231" customWidth="1"/>
    <col min="5892" max="5893" width="10.28515625" style="231" customWidth="1"/>
    <col min="5894" max="6138" width="10.28515625" style="231"/>
    <col min="6139" max="6139" width="0" style="231" hidden="1" customWidth="1"/>
    <col min="6140" max="6140" width="8.5703125" style="231" customWidth="1"/>
    <col min="6141" max="6141" width="40.7109375" style="231" customWidth="1"/>
    <col min="6142" max="6142" width="22.5703125" style="231" customWidth="1"/>
    <col min="6143" max="6143" width="9" style="231" customWidth="1"/>
    <col min="6144" max="6146" width="10.28515625" style="231" customWidth="1"/>
    <col min="6147" max="6147" width="20.42578125" style="231" customWidth="1"/>
    <col min="6148" max="6149" width="10.28515625" style="231" customWidth="1"/>
    <col min="6150" max="6394" width="10.28515625" style="231"/>
    <col min="6395" max="6395" width="0" style="231" hidden="1" customWidth="1"/>
    <col min="6396" max="6396" width="8.5703125" style="231" customWidth="1"/>
    <col min="6397" max="6397" width="40.7109375" style="231" customWidth="1"/>
    <col min="6398" max="6398" width="22.5703125" style="231" customWidth="1"/>
    <col min="6399" max="6399" width="9" style="231" customWidth="1"/>
    <col min="6400" max="6402" width="10.28515625" style="231" customWidth="1"/>
    <col min="6403" max="6403" width="20.42578125" style="231" customWidth="1"/>
    <col min="6404" max="6405" width="10.28515625" style="231" customWidth="1"/>
    <col min="6406" max="6650" width="10.28515625" style="231"/>
    <col min="6651" max="6651" width="0" style="231" hidden="1" customWidth="1"/>
    <col min="6652" max="6652" width="8.5703125" style="231" customWidth="1"/>
    <col min="6653" max="6653" width="40.7109375" style="231" customWidth="1"/>
    <col min="6654" max="6654" width="22.5703125" style="231" customWidth="1"/>
    <col min="6655" max="6655" width="9" style="231" customWidth="1"/>
    <col min="6656" max="6658" width="10.28515625" style="231" customWidth="1"/>
    <col min="6659" max="6659" width="20.42578125" style="231" customWidth="1"/>
    <col min="6660" max="6661" width="10.28515625" style="231" customWidth="1"/>
    <col min="6662" max="6906" width="10.28515625" style="231"/>
    <col min="6907" max="6907" width="0" style="231" hidden="1" customWidth="1"/>
    <col min="6908" max="6908" width="8.5703125" style="231" customWidth="1"/>
    <col min="6909" max="6909" width="40.7109375" style="231" customWidth="1"/>
    <col min="6910" max="6910" width="22.5703125" style="231" customWidth="1"/>
    <col min="6911" max="6911" width="9" style="231" customWidth="1"/>
    <col min="6912" max="6914" width="10.28515625" style="231" customWidth="1"/>
    <col min="6915" max="6915" width="20.42578125" style="231" customWidth="1"/>
    <col min="6916" max="6917" width="10.28515625" style="231" customWidth="1"/>
    <col min="6918" max="7162" width="10.28515625" style="231"/>
    <col min="7163" max="7163" width="0" style="231" hidden="1" customWidth="1"/>
    <col min="7164" max="7164" width="8.5703125" style="231" customWidth="1"/>
    <col min="7165" max="7165" width="40.7109375" style="231" customWidth="1"/>
    <col min="7166" max="7166" width="22.5703125" style="231" customWidth="1"/>
    <col min="7167" max="7167" width="9" style="231" customWidth="1"/>
    <col min="7168" max="7170" width="10.28515625" style="231" customWidth="1"/>
    <col min="7171" max="7171" width="20.42578125" style="231" customWidth="1"/>
    <col min="7172" max="7173" width="10.28515625" style="231" customWidth="1"/>
    <col min="7174" max="7418" width="10.28515625" style="231"/>
    <col min="7419" max="7419" width="0" style="231" hidden="1" customWidth="1"/>
    <col min="7420" max="7420" width="8.5703125" style="231" customWidth="1"/>
    <col min="7421" max="7421" width="40.7109375" style="231" customWidth="1"/>
    <col min="7422" max="7422" width="22.5703125" style="231" customWidth="1"/>
    <col min="7423" max="7423" width="9" style="231" customWidth="1"/>
    <col min="7424" max="7426" width="10.28515625" style="231" customWidth="1"/>
    <col min="7427" max="7427" width="20.42578125" style="231" customWidth="1"/>
    <col min="7428" max="7429" width="10.28515625" style="231" customWidth="1"/>
    <col min="7430" max="7674" width="10.28515625" style="231"/>
    <col min="7675" max="7675" width="0" style="231" hidden="1" customWidth="1"/>
    <col min="7676" max="7676" width="8.5703125" style="231" customWidth="1"/>
    <col min="7677" max="7677" width="40.7109375" style="231" customWidth="1"/>
    <col min="7678" max="7678" width="22.5703125" style="231" customWidth="1"/>
    <col min="7679" max="7679" width="9" style="231" customWidth="1"/>
    <col min="7680" max="7682" width="10.28515625" style="231" customWidth="1"/>
    <col min="7683" max="7683" width="20.42578125" style="231" customWidth="1"/>
    <col min="7684" max="7685" width="10.28515625" style="231" customWidth="1"/>
    <col min="7686" max="7930" width="10.28515625" style="231"/>
    <col min="7931" max="7931" width="0" style="231" hidden="1" customWidth="1"/>
    <col min="7932" max="7932" width="8.5703125" style="231" customWidth="1"/>
    <col min="7933" max="7933" width="40.7109375" style="231" customWidth="1"/>
    <col min="7934" max="7934" width="22.5703125" style="231" customWidth="1"/>
    <col min="7935" max="7935" width="9" style="231" customWidth="1"/>
    <col min="7936" max="7938" width="10.28515625" style="231" customWidth="1"/>
    <col min="7939" max="7939" width="20.42578125" style="231" customWidth="1"/>
    <col min="7940" max="7941" width="10.28515625" style="231" customWidth="1"/>
    <col min="7942" max="8186" width="10.28515625" style="231"/>
    <col min="8187" max="8187" width="0" style="231" hidden="1" customWidth="1"/>
    <col min="8188" max="8188" width="8.5703125" style="231" customWidth="1"/>
    <col min="8189" max="8189" width="40.7109375" style="231" customWidth="1"/>
    <col min="8190" max="8190" width="22.5703125" style="231" customWidth="1"/>
    <col min="8191" max="8191" width="9" style="231" customWidth="1"/>
    <col min="8192" max="8194" width="10.28515625" style="231" customWidth="1"/>
    <col min="8195" max="8195" width="20.42578125" style="231" customWidth="1"/>
    <col min="8196" max="8197" width="10.28515625" style="231" customWidth="1"/>
    <col min="8198" max="8442" width="10.28515625" style="231"/>
    <col min="8443" max="8443" width="0" style="231" hidden="1" customWidth="1"/>
    <col min="8444" max="8444" width="8.5703125" style="231" customWidth="1"/>
    <col min="8445" max="8445" width="40.7109375" style="231" customWidth="1"/>
    <col min="8446" max="8446" width="22.5703125" style="231" customWidth="1"/>
    <col min="8447" max="8447" width="9" style="231" customWidth="1"/>
    <col min="8448" max="8450" width="10.28515625" style="231" customWidth="1"/>
    <col min="8451" max="8451" width="20.42578125" style="231" customWidth="1"/>
    <col min="8452" max="8453" width="10.28515625" style="231" customWidth="1"/>
    <col min="8454" max="8698" width="10.28515625" style="231"/>
    <col min="8699" max="8699" width="0" style="231" hidden="1" customWidth="1"/>
    <col min="8700" max="8700" width="8.5703125" style="231" customWidth="1"/>
    <col min="8701" max="8701" width="40.7109375" style="231" customWidth="1"/>
    <col min="8702" max="8702" width="22.5703125" style="231" customWidth="1"/>
    <col min="8703" max="8703" width="9" style="231" customWidth="1"/>
    <col min="8704" max="8706" width="10.28515625" style="231" customWidth="1"/>
    <col min="8707" max="8707" width="20.42578125" style="231" customWidth="1"/>
    <col min="8708" max="8709" width="10.28515625" style="231" customWidth="1"/>
    <col min="8710" max="8954" width="10.28515625" style="231"/>
    <col min="8955" max="8955" width="0" style="231" hidden="1" customWidth="1"/>
    <col min="8956" max="8956" width="8.5703125" style="231" customWidth="1"/>
    <col min="8957" max="8957" width="40.7109375" style="231" customWidth="1"/>
    <col min="8958" max="8958" width="22.5703125" style="231" customWidth="1"/>
    <col min="8959" max="8959" width="9" style="231" customWidth="1"/>
    <col min="8960" max="8962" width="10.28515625" style="231" customWidth="1"/>
    <col min="8963" max="8963" width="20.42578125" style="231" customWidth="1"/>
    <col min="8964" max="8965" width="10.28515625" style="231" customWidth="1"/>
    <col min="8966" max="9210" width="10.28515625" style="231"/>
    <col min="9211" max="9211" width="0" style="231" hidden="1" customWidth="1"/>
    <col min="9212" max="9212" width="8.5703125" style="231" customWidth="1"/>
    <col min="9213" max="9213" width="40.7109375" style="231" customWidth="1"/>
    <col min="9214" max="9214" width="22.5703125" style="231" customWidth="1"/>
    <col min="9215" max="9215" width="9" style="231" customWidth="1"/>
    <col min="9216" max="9218" width="10.28515625" style="231" customWidth="1"/>
    <col min="9219" max="9219" width="20.42578125" style="231" customWidth="1"/>
    <col min="9220" max="9221" width="10.28515625" style="231" customWidth="1"/>
    <col min="9222" max="9466" width="10.28515625" style="231"/>
    <col min="9467" max="9467" width="0" style="231" hidden="1" customWidth="1"/>
    <col min="9468" max="9468" width="8.5703125" style="231" customWidth="1"/>
    <col min="9469" max="9469" width="40.7109375" style="231" customWidth="1"/>
    <col min="9470" max="9470" width="22.5703125" style="231" customWidth="1"/>
    <col min="9471" max="9471" width="9" style="231" customWidth="1"/>
    <col min="9472" max="9474" width="10.28515625" style="231" customWidth="1"/>
    <col min="9475" max="9475" width="20.42578125" style="231" customWidth="1"/>
    <col min="9476" max="9477" width="10.28515625" style="231" customWidth="1"/>
    <col min="9478" max="9722" width="10.28515625" style="231"/>
    <col min="9723" max="9723" width="0" style="231" hidden="1" customWidth="1"/>
    <col min="9724" max="9724" width="8.5703125" style="231" customWidth="1"/>
    <col min="9725" max="9725" width="40.7109375" style="231" customWidth="1"/>
    <col min="9726" max="9726" width="22.5703125" style="231" customWidth="1"/>
    <col min="9727" max="9727" width="9" style="231" customWidth="1"/>
    <col min="9728" max="9730" width="10.28515625" style="231" customWidth="1"/>
    <col min="9731" max="9731" width="20.42578125" style="231" customWidth="1"/>
    <col min="9732" max="9733" width="10.28515625" style="231" customWidth="1"/>
    <col min="9734" max="9978" width="10.28515625" style="231"/>
    <col min="9979" max="9979" width="0" style="231" hidden="1" customWidth="1"/>
    <col min="9980" max="9980" width="8.5703125" style="231" customWidth="1"/>
    <col min="9981" max="9981" width="40.7109375" style="231" customWidth="1"/>
    <col min="9982" max="9982" width="22.5703125" style="231" customWidth="1"/>
    <col min="9983" max="9983" width="9" style="231" customWidth="1"/>
    <col min="9984" max="9986" width="10.28515625" style="231" customWidth="1"/>
    <col min="9987" max="9987" width="20.42578125" style="231" customWidth="1"/>
    <col min="9988" max="9989" width="10.28515625" style="231" customWidth="1"/>
    <col min="9990" max="10234" width="10.28515625" style="231"/>
    <col min="10235" max="10235" width="0" style="231" hidden="1" customWidth="1"/>
    <col min="10236" max="10236" width="8.5703125" style="231" customWidth="1"/>
    <col min="10237" max="10237" width="40.7109375" style="231" customWidth="1"/>
    <col min="10238" max="10238" width="22.5703125" style="231" customWidth="1"/>
    <col min="10239" max="10239" width="9" style="231" customWidth="1"/>
    <col min="10240" max="10242" width="10.28515625" style="231" customWidth="1"/>
    <col min="10243" max="10243" width="20.42578125" style="231" customWidth="1"/>
    <col min="10244" max="10245" width="10.28515625" style="231" customWidth="1"/>
    <col min="10246" max="10490" width="10.28515625" style="231"/>
    <col min="10491" max="10491" width="0" style="231" hidden="1" customWidth="1"/>
    <col min="10492" max="10492" width="8.5703125" style="231" customWidth="1"/>
    <col min="10493" max="10493" width="40.7109375" style="231" customWidth="1"/>
    <col min="10494" max="10494" width="22.5703125" style="231" customWidth="1"/>
    <col min="10495" max="10495" width="9" style="231" customWidth="1"/>
    <col min="10496" max="10498" width="10.28515625" style="231" customWidth="1"/>
    <col min="10499" max="10499" width="20.42578125" style="231" customWidth="1"/>
    <col min="10500" max="10501" width="10.28515625" style="231" customWidth="1"/>
    <col min="10502" max="10746" width="10.28515625" style="231"/>
    <col min="10747" max="10747" width="0" style="231" hidden="1" customWidth="1"/>
    <col min="10748" max="10748" width="8.5703125" style="231" customWidth="1"/>
    <col min="10749" max="10749" width="40.7109375" style="231" customWidth="1"/>
    <col min="10750" max="10750" width="22.5703125" style="231" customWidth="1"/>
    <col min="10751" max="10751" width="9" style="231" customWidth="1"/>
    <col min="10752" max="10754" width="10.28515625" style="231" customWidth="1"/>
    <col min="10755" max="10755" width="20.42578125" style="231" customWidth="1"/>
    <col min="10756" max="10757" width="10.28515625" style="231" customWidth="1"/>
    <col min="10758" max="11002" width="10.28515625" style="231"/>
    <col min="11003" max="11003" width="0" style="231" hidden="1" customWidth="1"/>
    <col min="11004" max="11004" width="8.5703125" style="231" customWidth="1"/>
    <col min="11005" max="11005" width="40.7109375" style="231" customWidth="1"/>
    <col min="11006" max="11006" width="22.5703125" style="231" customWidth="1"/>
    <col min="11007" max="11007" width="9" style="231" customWidth="1"/>
    <col min="11008" max="11010" width="10.28515625" style="231" customWidth="1"/>
    <col min="11011" max="11011" width="20.42578125" style="231" customWidth="1"/>
    <col min="11012" max="11013" width="10.28515625" style="231" customWidth="1"/>
    <col min="11014" max="11258" width="10.28515625" style="231"/>
    <col min="11259" max="11259" width="0" style="231" hidden="1" customWidth="1"/>
    <col min="11260" max="11260" width="8.5703125" style="231" customWidth="1"/>
    <col min="11261" max="11261" width="40.7109375" style="231" customWidth="1"/>
    <col min="11262" max="11262" width="22.5703125" style="231" customWidth="1"/>
    <col min="11263" max="11263" width="9" style="231" customWidth="1"/>
    <col min="11264" max="11266" width="10.28515625" style="231" customWidth="1"/>
    <col min="11267" max="11267" width="20.42578125" style="231" customWidth="1"/>
    <col min="11268" max="11269" width="10.28515625" style="231" customWidth="1"/>
    <col min="11270" max="11514" width="10.28515625" style="231"/>
    <col min="11515" max="11515" width="0" style="231" hidden="1" customWidth="1"/>
    <col min="11516" max="11516" width="8.5703125" style="231" customWidth="1"/>
    <col min="11517" max="11517" width="40.7109375" style="231" customWidth="1"/>
    <col min="11518" max="11518" width="22.5703125" style="231" customWidth="1"/>
    <col min="11519" max="11519" width="9" style="231" customWidth="1"/>
    <col min="11520" max="11522" width="10.28515625" style="231" customWidth="1"/>
    <col min="11523" max="11523" width="20.42578125" style="231" customWidth="1"/>
    <col min="11524" max="11525" width="10.28515625" style="231" customWidth="1"/>
    <col min="11526" max="11770" width="10.28515625" style="231"/>
    <col min="11771" max="11771" width="0" style="231" hidden="1" customWidth="1"/>
    <col min="11772" max="11772" width="8.5703125" style="231" customWidth="1"/>
    <col min="11773" max="11773" width="40.7109375" style="231" customWidth="1"/>
    <col min="11774" max="11774" width="22.5703125" style="231" customWidth="1"/>
    <col min="11775" max="11775" width="9" style="231" customWidth="1"/>
    <col min="11776" max="11778" width="10.28515625" style="231" customWidth="1"/>
    <col min="11779" max="11779" width="20.42578125" style="231" customWidth="1"/>
    <col min="11780" max="11781" width="10.28515625" style="231" customWidth="1"/>
    <col min="11782" max="12026" width="10.28515625" style="231"/>
    <col min="12027" max="12027" width="0" style="231" hidden="1" customWidth="1"/>
    <col min="12028" max="12028" width="8.5703125" style="231" customWidth="1"/>
    <col min="12029" max="12029" width="40.7109375" style="231" customWidth="1"/>
    <col min="12030" max="12030" width="22.5703125" style="231" customWidth="1"/>
    <col min="12031" max="12031" width="9" style="231" customWidth="1"/>
    <col min="12032" max="12034" width="10.28515625" style="231" customWidth="1"/>
    <col min="12035" max="12035" width="20.42578125" style="231" customWidth="1"/>
    <col min="12036" max="12037" width="10.28515625" style="231" customWidth="1"/>
    <col min="12038" max="12282" width="10.28515625" style="231"/>
    <col min="12283" max="12283" width="0" style="231" hidden="1" customWidth="1"/>
    <col min="12284" max="12284" width="8.5703125" style="231" customWidth="1"/>
    <col min="12285" max="12285" width="40.7109375" style="231" customWidth="1"/>
    <col min="12286" max="12286" width="22.5703125" style="231" customWidth="1"/>
    <col min="12287" max="12287" width="9" style="231" customWidth="1"/>
    <col min="12288" max="12290" width="10.28515625" style="231" customWidth="1"/>
    <col min="12291" max="12291" width="20.42578125" style="231" customWidth="1"/>
    <col min="12292" max="12293" width="10.28515625" style="231" customWidth="1"/>
    <col min="12294" max="12538" width="10.28515625" style="231"/>
    <col min="12539" max="12539" width="0" style="231" hidden="1" customWidth="1"/>
    <col min="12540" max="12540" width="8.5703125" style="231" customWidth="1"/>
    <col min="12541" max="12541" width="40.7109375" style="231" customWidth="1"/>
    <col min="12542" max="12542" width="22.5703125" style="231" customWidth="1"/>
    <col min="12543" max="12543" width="9" style="231" customWidth="1"/>
    <col min="12544" max="12546" width="10.28515625" style="231" customWidth="1"/>
    <col min="12547" max="12547" width="20.42578125" style="231" customWidth="1"/>
    <col min="12548" max="12549" width="10.28515625" style="231" customWidth="1"/>
    <col min="12550" max="12794" width="10.28515625" style="231"/>
    <col min="12795" max="12795" width="0" style="231" hidden="1" customWidth="1"/>
    <col min="12796" max="12796" width="8.5703125" style="231" customWidth="1"/>
    <col min="12797" max="12797" width="40.7109375" style="231" customWidth="1"/>
    <col min="12798" max="12798" width="22.5703125" style="231" customWidth="1"/>
    <col min="12799" max="12799" width="9" style="231" customWidth="1"/>
    <col min="12800" max="12802" width="10.28515625" style="231" customWidth="1"/>
    <col min="12803" max="12803" width="20.42578125" style="231" customWidth="1"/>
    <col min="12804" max="12805" width="10.28515625" style="231" customWidth="1"/>
    <col min="12806" max="13050" width="10.28515625" style="231"/>
    <col min="13051" max="13051" width="0" style="231" hidden="1" customWidth="1"/>
    <col min="13052" max="13052" width="8.5703125" style="231" customWidth="1"/>
    <col min="13053" max="13053" width="40.7109375" style="231" customWidth="1"/>
    <col min="13054" max="13054" width="22.5703125" style="231" customWidth="1"/>
    <col min="13055" max="13055" width="9" style="231" customWidth="1"/>
    <col min="13056" max="13058" width="10.28515625" style="231" customWidth="1"/>
    <col min="13059" max="13059" width="20.42578125" style="231" customWidth="1"/>
    <col min="13060" max="13061" width="10.28515625" style="231" customWidth="1"/>
    <col min="13062" max="13306" width="10.28515625" style="231"/>
    <col min="13307" max="13307" width="0" style="231" hidden="1" customWidth="1"/>
    <col min="13308" max="13308" width="8.5703125" style="231" customWidth="1"/>
    <col min="13309" max="13309" width="40.7109375" style="231" customWidth="1"/>
    <col min="13310" max="13310" width="22.5703125" style="231" customWidth="1"/>
    <col min="13311" max="13311" width="9" style="231" customWidth="1"/>
    <col min="13312" max="13314" width="10.28515625" style="231" customWidth="1"/>
    <col min="13315" max="13315" width="20.42578125" style="231" customWidth="1"/>
    <col min="13316" max="13317" width="10.28515625" style="231" customWidth="1"/>
    <col min="13318" max="13562" width="10.28515625" style="231"/>
    <col min="13563" max="13563" width="0" style="231" hidden="1" customWidth="1"/>
    <col min="13564" max="13564" width="8.5703125" style="231" customWidth="1"/>
    <col min="13565" max="13565" width="40.7109375" style="231" customWidth="1"/>
    <col min="13566" max="13566" width="22.5703125" style="231" customWidth="1"/>
    <col min="13567" max="13567" width="9" style="231" customWidth="1"/>
    <col min="13568" max="13570" width="10.28515625" style="231" customWidth="1"/>
    <col min="13571" max="13571" width="20.42578125" style="231" customWidth="1"/>
    <col min="13572" max="13573" width="10.28515625" style="231" customWidth="1"/>
    <col min="13574" max="13818" width="10.28515625" style="231"/>
    <col min="13819" max="13819" width="0" style="231" hidden="1" customWidth="1"/>
    <col min="13820" max="13820" width="8.5703125" style="231" customWidth="1"/>
    <col min="13821" max="13821" width="40.7109375" style="231" customWidth="1"/>
    <col min="13822" max="13822" width="22.5703125" style="231" customWidth="1"/>
    <col min="13823" max="13823" width="9" style="231" customWidth="1"/>
    <col min="13824" max="13826" width="10.28515625" style="231" customWidth="1"/>
    <col min="13827" max="13827" width="20.42578125" style="231" customWidth="1"/>
    <col min="13828" max="13829" width="10.28515625" style="231" customWidth="1"/>
    <col min="13830" max="14074" width="10.28515625" style="231"/>
    <col min="14075" max="14075" width="0" style="231" hidden="1" customWidth="1"/>
    <col min="14076" max="14076" width="8.5703125" style="231" customWidth="1"/>
    <col min="14077" max="14077" width="40.7109375" style="231" customWidth="1"/>
    <col min="14078" max="14078" width="22.5703125" style="231" customWidth="1"/>
    <col min="14079" max="14079" width="9" style="231" customWidth="1"/>
    <col min="14080" max="14082" width="10.28515625" style="231" customWidth="1"/>
    <col min="14083" max="14083" width="20.42578125" style="231" customWidth="1"/>
    <col min="14084" max="14085" width="10.28515625" style="231" customWidth="1"/>
    <col min="14086" max="14330" width="10.28515625" style="231"/>
    <col min="14331" max="14331" width="0" style="231" hidden="1" customWidth="1"/>
    <col min="14332" max="14332" width="8.5703125" style="231" customWidth="1"/>
    <col min="14333" max="14333" width="40.7109375" style="231" customWidth="1"/>
    <col min="14334" max="14334" width="22.5703125" style="231" customWidth="1"/>
    <col min="14335" max="14335" width="9" style="231" customWidth="1"/>
    <col min="14336" max="14338" width="10.28515625" style="231" customWidth="1"/>
    <col min="14339" max="14339" width="20.42578125" style="231" customWidth="1"/>
    <col min="14340" max="14341" width="10.28515625" style="231" customWidth="1"/>
    <col min="14342" max="14586" width="10.28515625" style="231"/>
    <col min="14587" max="14587" width="0" style="231" hidden="1" customWidth="1"/>
    <col min="14588" max="14588" width="8.5703125" style="231" customWidth="1"/>
    <col min="14589" max="14589" width="40.7109375" style="231" customWidth="1"/>
    <col min="14590" max="14590" width="22.5703125" style="231" customWidth="1"/>
    <col min="14591" max="14591" width="9" style="231" customWidth="1"/>
    <col min="14592" max="14594" width="10.28515625" style="231" customWidth="1"/>
    <col min="14595" max="14595" width="20.42578125" style="231" customWidth="1"/>
    <col min="14596" max="14597" width="10.28515625" style="231" customWidth="1"/>
    <col min="14598" max="14842" width="10.28515625" style="231"/>
    <col min="14843" max="14843" width="0" style="231" hidden="1" customWidth="1"/>
    <col min="14844" max="14844" width="8.5703125" style="231" customWidth="1"/>
    <col min="14845" max="14845" width="40.7109375" style="231" customWidth="1"/>
    <col min="14846" max="14846" width="22.5703125" style="231" customWidth="1"/>
    <col min="14847" max="14847" width="9" style="231" customWidth="1"/>
    <col min="14848" max="14850" width="10.28515625" style="231" customWidth="1"/>
    <col min="14851" max="14851" width="20.42578125" style="231" customWidth="1"/>
    <col min="14852" max="14853" width="10.28515625" style="231" customWidth="1"/>
    <col min="14854" max="15098" width="10.28515625" style="231"/>
    <col min="15099" max="15099" width="0" style="231" hidden="1" customWidth="1"/>
    <col min="15100" max="15100" width="8.5703125" style="231" customWidth="1"/>
    <col min="15101" max="15101" width="40.7109375" style="231" customWidth="1"/>
    <col min="15102" max="15102" width="22.5703125" style="231" customWidth="1"/>
    <col min="15103" max="15103" width="9" style="231" customWidth="1"/>
    <col min="15104" max="15106" width="10.28515625" style="231" customWidth="1"/>
    <col min="15107" max="15107" width="20.42578125" style="231" customWidth="1"/>
    <col min="15108" max="15109" width="10.28515625" style="231" customWidth="1"/>
    <col min="15110" max="15354" width="10.28515625" style="231"/>
    <col min="15355" max="15355" width="0" style="231" hidden="1" customWidth="1"/>
    <col min="15356" max="15356" width="8.5703125" style="231" customWidth="1"/>
    <col min="15357" max="15357" width="40.7109375" style="231" customWidth="1"/>
    <col min="15358" max="15358" width="22.5703125" style="231" customWidth="1"/>
    <col min="15359" max="15359" width="9" style="231" customWidth="1"/>
    <col min="15360" max="15362" width="10.28515625" style="231" customWidth="1"/>
    <col min="15363" max="15363" width="20.42578125" style="231" customWidth="1"/>
    <col min="15364" max="15365" width="10.28515625" style="231" customWidth="1"/>
    <col min="15366" max="15610" width="10.28515625" style="231"/>
    <col min="15611" max="15611" width="0" style="231" hidden="1" customWidth="1"/>
    <col min="15612" max="15612" width="8.5703125" style="231" customWidth="1"/>
    <col min="15613" max="15613" width="40.7109375" style="231" customWidth="1"/>
    <col min="15614" max="15614" width="22.5703125" style="231" customWidth="1"/>
    <col min="15615" max="15615" width="9" style="231" customWidth="1"/>
    <col min="15616" max="15618" width="10.28515625" style="231" customWidth="1"/>
    <col min="15619" max="15619" width="20.42578125" style="231" customWidth="1"/>
    <col min="15620" max="15621" width="10.28515625" style="231" customWidth="1"/>
    <col min="15622" max="15866" width="10.28515625" style="231"/>
    <col min="15867" max="15867" width="0" style="231" hidden="1" customWidth="1"/>
    <col min="15868" max="15868" width="8.5703125" style="231" customWidth="1"/>
    <col min="15869" max="15869" width="40.7109375" style="231" customWidth="1"/>
    <col min="15870" max="15870" width="22.5703125" style="231" customWidth="1"/>
    <col min="15871" max="15871" width="9" style="231" customWidth="1"/>
    <col min="15872" max="15874" width="10.28515625" style="231" customWidth="1"/>
    <col min="15875" max="15875" width="20.42578125" style="231" customWidth="1"/>
    <col min="15876" max="15877" width="10.28515625" style="231" customWidth="1"/>
    <col min="15878" max="16122" width="10.28515625" style="231"/>
    <col min="16123" max="16123" width="0" style="231" hidden="1" customWidth="1"/>
    <col min="16124" max="16124" width="8.5703125" style="231" customWidth="1"/>
    <col min="16125" max="16125" width="40.7109375" style="231" customWidth="1"/>
    <col min="16126" max="16126" width="22.5703125" style="231" customWidth="1"/>
    <col min="16127" max="16127" width="9" style="231" customWidth="1"/>
    <col min="16128" max="16130" width="10.28515625" style="231" customWidth="1"/>
    <col min="16131" max="16131" width="20.42578125" style="231" customWidth="1"/>
    <col min="16132" max="16133" width="10.28515625" style="231" customWidth="1"/>
    <col min="16134" max="16384" width="10.28515625" style="231"/>
  </cols>
  <sheetData>
    <row r="1" spans="1:8" s="226" customFormat="1" ht="31.5" customHeight="1">
      <c r="A1" s="238" t="s">
        <v>645</v>
      </c>
      <c r="B1" s="223" t="s">
        <v>443</v>
      </c>
      <c r="C1" s="223" t="s">
        <v>797</v>
      </c>
      <c r="D1" s="225" t="s">
        <v>843</v>
      </c>
      <c r="E1" s="290" t="s">
        <v>802</v>
      </c>
      <c r="F1" s="224" t="s">
        <v>691</v>
      </c>
    </row>
    <row r="2" spans="1:8" s="226" customFormat="1" ht="31.5" customHeight="1">
      <c r="A2" s="238"/>
      <c r="B2" s="277" t="s">
        <v>798</v>
      </c>
      <c r="C2" s="223"/>
      <c r="D2" s="225"/>
      <c r="E2" s="293"/>
      <c r="F2" s="224"/>
    </row>
    <row r="3" spans="1:8" ht="15.75" customHeight="1">
      <c r="A3" s="240" t="s">
        <v>28</v>
      </c>
      <c r="B3" s="277"/>
      <c r="C3" s="241" t="s">
        <v>734</v>
      </c>
      <c r="D3" s="227" t="s">
        <v>840</v>
      </c>
      <c r="E3" s="289" t="s">
        <v>690</v>
      </c>
      <c r="F3" s="227"/>
    </row>
    <row r="4" spans="1:8" ht="16.5" customHeight="1">
      <c r="A4" s="240" t="s">
        <v>28</v>
      </c>
      <c r="B4" s="277"/>
      <c r="C4" s="241" t="s">
        <v>735</v>
      </c>
      <c r="D4" s="227" t="s">
        <v>840</v>
      </c>
      <c r="E4" s="289" t="s">
        <v>690</v>
      </c>
      <c r="F4" s="227" t="s">
        <v>28</v>
      </c>
    </row>
    <row r="5" spans="1:8" ht="16.5" customHeight="1">
      <c r="A5" s="240">
        <f>COUNTA(C3:C4)</f>
        <v>2</v>
      </c>
      <c r="B5" s="277"/>
      <c r="C5" s="241"/>
      <c r="D5" s="227"/>
      <c r="E5" s="289">
        <f>COUNTIF(E3:E4,"y")</f>
        <v>2</v>
      </c>
      <c r="F5" s="227"/>
    </row>
    <row r="6" spans="1:8" ht="16.5" customHeight="1">
      <c r="A6" s="240"/>
      <c r="B6" s="277" t="s">
        <v>799</v>
      </c>
      <c r="C6" s="241"/>
      <c r="D6" s="227"/>
      <c r="F6" s="227"/>
    </row>
    <row r="7" spans="1:8" ht="15.75" customHeight="1">
      <c r="A7" s="243"/>
      <c r="B7" s="278"/>
      <c r="C7" s="241" t="s">
        <v>736</v>
      </c>
      <c r="D7" s="227" t="s">
        <v>839</v>
      </c>
      <c r="E7" s="289" t="s">
        <v>690</v>
      </c>
      <c r="F7" s="227"/>
      <c r="G7" s="244"/>
      <c r="H7" s="244"/>
    </row>
    <row r="8" spans="1:8" ht="15.75" customHeight="1">
      <c r="A8" s="243"/>
      <c r="B8" s="277"/>
      <c r="C8" s="241" t="s">
        <v>737</v>
      </c>
      <c r="D8" s="227" t="s">
        <v>839</v>
      </c>
      <c r="E8" s="289" t="s">
        <v>690</v>
      </c>
      <c r="F8" s="227"/>
      <c r="G8" s="245"/>
      <c r="H8" s="245"/>
    </row>
    <row r="9" spans="1:8" ht="15.6" customHeight="1">
      <c r="A9" s="243"/>
      <c r="B9" s="277"/>
      <c r="C9" s="241" t="s">
        <v>738</v>
      </c>
      <c r="D9" s="227" t="s">
        <v>840</v>
      </c>
      <c r="E9" s="289" t="s">
        <v>690</v>
      </c>
      <c r="F9" s="227"/>
    </row>
    <row r="10" spans="1:8" ht="15.6" customHeight="1">
      <c r="A10" s="276">
        <f>COUNTA(C7:C9)</f>
        <v>3</v>
      </c>
      <c r="B10" s="277"/>
      <c r="C10" s="241"/>
      <c r="D10" s="227"/>
      <c r="E10" s="289">
        <f>COUNTIF(E7:E9,"y")</f>
        <v>3</v>
      </c>
      <c r="F10" s="227"/>
    </row>
    <row r="11" spans="1:8" ht="15.6" customHeight="1">
      <c r="A11" s="243"/>
      <c r="B11" s="277" t="s">
        <v>34</v>
      </c>
      <c r="C11" s="241"/>
      <c r="D11" s="227"/>
      <c r="F11" s="227"/>
    </row>
    <row r="12" spans="1:8" ht="15.6" customHeight="1">
      <c r="A12" s="246"/>
      <c r="B12" s="277"/>
      <c r="C12" s="241" t="s">
        <v>739</v>
      </c>
      <c r="D12" s="227" t="s">
        <v>840</v>
      </c>
      <c r="E12" s="289" t="s">
        <v>690</v>
      </c>
      <c r="F12" s="227"/>
    </row>
    <row r="13" spans="1:8" ht="15.6" customHeight="1">
      <c r="A13" s="246"/>
      <c r="B13" s="277"/>
      <c r="C13" s="241" t="s">
        <v>740</v>
      </c>
      <c r="D13" s="230" t="s">
        <v>840</v>
      </c>
      <c r="E13" s="289" t="s">
        <v>690</v>
      </c>
      <c r="F13" s="227"/>
    </row>
    <row r="14" spans="1:8" ht="15.75" customHeight="1">
      <c r="B14" s="277"/>
      <c r="C14" s="241" t="s">
        <v>741</v>
      </c>
      <c r="D14" s="227"/>
      <c r="F14" s="227" t="s">
        <v>841</v>
      </c>
    </row>
    <row r="15" spans="1:8" ht="15.75" customHeight="1">
      <c r="B15" s="277"/>
      <c r="C15" s="241" t="s">
        <v>742</v>
      </c>
      <c r="D15" s="227"/>
      <c r="F15" s="227" t="s">
        <v>841</v>
      </c>
    </row>
    <row r="16" spans="1:8" ht="15.75" customHeight="1">
      <c r="B16" s="277"/>
      <c r="C16" s="241" t="s">
        <v>743</v>
      </c>
      <c r="D16" s="227"/>
      <c r="F16" s="227" t="s">
        <v>841</v>
      </c>
    </row>
    <row r="17" spans="1:6" ht="15.75" customHeight="1">
      <c r="B17" s="277"/>
      <c r="C17" s="241" t="s">
        <v>744</v>
      </c>
      <c r="D17" s="227"/>
      <c r="F17" s="227" t="s">
        <v>841</v>
      </c>
    </row>
    <row r="18" spans="1:6" ht="15.75" customHeight="1">
      <c r="B18" s="277"/>
      <c r="C18" s="241" t="s">
        <v>745</v>
      </c>
      <c r="D18" s="227"/>
      <c r="F18" s="227" t="s">
        <v>841</v>
      </c>
    </row>
    <row r="19" spans="1:6" ht="15.75" customHeight="1">
      <c r="B19" s="277"/>
      <c r="C19" s="241" t="s">
        <v>746</v>
      </c>
      <c r="D19" s="227"/>
      <c r="F19" s="227" t="s">
        <v>841</v>
      </c>
    </row>
    <row r="20" spans="1:6" ht="15.75" customHeight="1">
      <c r="B20" s="277"/>
      <c r="C20" s="241" t="s">
        <v>747</v>
      </c>
      <c r="D20" s="227"/>
      <c r="F20" s="227" t="s">
        <v>841</v>
      </c>
    </row>
    <row r="21" spans="1:6" ht="15.75" customHeight="1">
      <c r="B21" s="277"/>
      <c r="C21" s="241" t="s">
        <v>748</v>
      </c>
      <c r="D21" s="227" t="s">
        <v>840</v>
      </c>
      <c r="E21" s="289" t="s">
        <v>690</v>
      </c>
      <c r="F21" s="227"/>
    </row>
    <row r="22" spans="1:6" ht="15.75" customHeight="1">
      <c r="A22" s="240">
        <f>COUNTA(C12:C21)</f>
        <v>10</v>
      </c>
      <c r="B22" s="277"/>
      <c r="C22" s="241"/>
      <c r="D22" s="227"/>
      <c r="E22" s="289">
        <f>COUNTIF(E12:E21,"y")</f>
        <v>3</v>
      </c>
      <c r="F22" s="227"/>
    </row>
    <row r="23" spans="1:6" ht="15.75" customHeight="1">
      <c r="B23" s="277" t="s">
        <v>800</v>
      </c>
      <c r="C23" s="241"/>
      <c r="D23" s="227"/>
      <c r="F23" s="227"/>
    </row>
    <row r="24" spans="1:6" ht="15.75" customHeight="1">
      <c r="B24" s="278"/>
      <c r="C24" s="241"/>
      <c r="D24" s="227"/>
      <c r="F24" s="227"/>
    </row>
    <row r="25" spans="1:6" ht="15.75" customHeight="1">
      <c r="B25" s="277"/>
      <c r="C25" s="241" t="s">
        <v>749</v>
      </c>
      <c r="D25" s="227"/>
      <c r="F25" s="227" t="s">
        <v>845</v>
      </c>
    </row>
    <row r="26" spans="1:6" ht="15.75" customHeight="1">
      <c r="B26" s="277"/>
      <c r="C26" s="241" t="s">
        <v>750</v>
      </c>
      <c r="D26" s="227"/>
      <c r="F26" s="227" t="s">
        <v>845</v>
      </c>
    </row>
    <row r="27" spans="1:6" ht="15.75" customHeight="1">
      <c r="B27" s="277"/>
      <c r="C27" s="241" t="s">
        <v>751</v>
      </c>
      <c r="D27" s="227"/>
      <c r="F27" s="227" t="s">
        <v>845</v>
      </c>
    </row>
    <row r="28" spans="1:6" ht="15.75" customHeight="1">
      <c r="B28" s="277"/>
      <c r="C28" s="241" t="s">
        <v>752</v>
      </c>
      <c r="D28" s="289"/>
      <c r="F28" s="227" t="s">
        <v>845</v>
      </c>
    </row>
    <row r="29" spans="1:6" ht="15.75" customHeight="1">
      <c r="B29" s="277"/>
      <c r="C29" s="241" t="s">
        <v>753</v>
      </c>
      <c r="D29" s="227"/>
      <c r="F29" s="227" t="s">
        <v>845</v>
      </c>
    </row>
    <row r="30" spans="1:6" ht="15.75" customHeight="1">
      <c r="B30" s="279"/>
      <c r="C30" s="242" t="s">
        <v>754</v>
      </c>
      <c r="D30" s="227"/>
      <c r="F30" s="227" t="s">
        <v>845</v>
      </c>
    </row>
    <row r="31" spans="1:6" ht="15.75" customHeight="1">
      <c r="B31" s="280"/>
      <c r="C31" s="247" t="s">
        <v>755</v>
      </c>
      <c r="D31" s="227"/>
      <c r="F31" s="227" t="s">
        <v>845</v>
      </c>
    </row>
    <row r="32" spans="1:6" ht="15.75" customHeight="1">
      <c r="B32" s="280"/>
      <c r="C32" s="247" t="s">
        <v>756</v>
      </c>
      <c r="D32" s="227"/>
      <c r="F32" s="227" t="s">
        <v>845</v>
      </c>
    </row>
    <row r="33" spans="1:6" ht="15.75" customHeight="1">
      <c r="B33" s="280"/>
      <c r="C33" s="247" t="s">
        <v>757</v>
      </c>
      <c r="D33" s="227"/>
      <c r="F33" s="227" t="s">
        <v>845</v>
      </c>
    </row>
    <row r="34" spans="1:6" ht="15.75" customHeight="1">
      <c r="B34" s="280"/>
      <c r="C34" s="247" t="s">
        <v>758</v>
      </c>
      <c r="D34" s="227"/>
      <c r="F34" s="227" t="s">
        <v>845</v>
      </c>
    </row>
    <row r="35" spans="1:6" ht="15.75" customHeight="1">
      <c r="B35" s="280"/>
      <c r="C35" s="247" t="s">
        <v>759</v>
      </c>
      <c r="F35" s="228" t="s">
        <v>845</v>
      </c>
    </row>
    <row r="36" spans="1:6" ht="15.75" customHeight="1">
      <c r="A36" s="240">
        <f>COUNTA(C25:C35)</f>
        <v>11</v>
      </c>
      <c r="B36" s="281"/>
      <c r="C36" s="250"/>
      <c r="E36" s="289">
        <f>COUNTIF(E25:E35,"y")</f>
        <v>0</v>
      </c>
    </row>
    <row r="37" spans="1:6" s="274" customFormat="1" ht="15.75" customHeight="1">
      <c r="A37" s="272"/>
      <c r="B37" s="282" t="s">
        <v>692</v>
      </c>
      <c r="C37" s="275"/>
      <c r="D37" s="250"/>
      <c r="E37" s="294"/>
      <c r="F37" s="273"/>
    </row>
    <row r="38" spans="1:6" ht="15.75" customHeight="1">
      <c r="B38" s="283"/>
      <c r="C38" s="248" t="s">
        <v>760</v>
      </c>
      <c r="D38" s="229" t="s">
        <v>840</v>
      </c>
    </row>
    <row r="39" spans="1:6" ht="15.75" customHeight="1">
      <c r="B39" s="283"/>
      <c r="C39" s="248" t="s">
        <v>761</v>
      </c>
      <c r="D39" s="229" t="s">
        <v>840</v>
      </c>
      <c r="F39" s="228" t="s">
        <v>842</v>
      </c>
    </row>
    <row r="40" spans="1:6" ht="15.75" customHeight="1">
      <c r="B40" s="283"/>
      <c r="C40" s="248" t="s">
        <v>762</v>
      </c>
      <c r="D40" s="229" t="s">
        <v>840</v>
      </c>
    </row>
    <row r="41" spans="1:6" ht="15.75" customHeight="1">
      <c r="B41" s="284"/>
      <c r="C41" s="249" t="s">
        <v>763</v>
      </c>
      <c r="D41" s="229" t="s">
        <v>840</v>
      </c>
    </row>
    <row r="42" spans="1:6" ht="15.75" customHeight="1">
      <c r="B42" s="284"/>
      <c r="C42" s="249" t="s">
        <v>764</v>
      </c>
      <c r="D42" s="229" t="s">
        <v>840</v>
      </c>
    </row>
    <row r="43" spans="1:6" ht="15.75" customHeight="1">
      <c r="B43" s="284"/>
      <c r="C43" s="249" t="s">
        <v>765</v>
      </c>
      <c r="D43" s="229" t="s">
        <v>839</v>
      </c>
      <c r="E43" s="289" t="s">
        <v>690</v>
      </c>
    </row>
    <row r="44" spans="1:6" ht="15.75" customHeight="1">
      <c r="B44" s="283"/>
      <c r="C44" s="248" t="s">
        <v>766</v>
      </c>
      <c r="D44" s="229" t="s">
        <v>840</v>
      </c>
    </row>
    <row r="45" spans="1:6" ht="15.75" customHeight="1">
      <c r="B45" s="283"/>
      <c r="C45" s="248" t="s">
        <v>767</v>
      </c>
      <c r="D45" s="229" t="s">
        <v>840</v>
      </c>
    </row>
    <row r="46" spans="1:6" ht="15.75" customHeight="1">
      <c r="B46" s="283"/>
      <c r="C46" s="248" t="s">
        <v>768</v>
      </c>
      <c r="D46" s="229" t="s">
        <v>840</v>
      </c>
    </row>
    <row r="47" spans="1:6" ht="15.75" customHeight="1">
      <c r="B47" s="283"/>
      <c r="C47" s="248" t="s">
        <v>769</v>
      </c>
      <c r="D47" s="229" t="s">
        <v>840</v>
      </c>
    </row>
    <row r="48" spans="1:6" ht="15.75" customHeight="1">
      <c r="B48" s="283"/>
      <c r="C48" s="248" t="s">
        <v>770</v>
      </c>
      <c r="D48" s="229" t="s">
        <v>840</v>
      </c>
    </row>
    <row r="49" spans="1:6" ht="15.75" customHeight="1">
      <c r="B49" s="283"/>
      <c r="C49" s="248" t="s">
        <v>771</v>
      </c>
      <c r="D49" s="229" t="s">
        <v>840</v>
      </c>
    </row>
    <row r="50" spans="1:6" ht="15.75" customHeight="1">
      <c r="B50" s="283"/>
      <c r="C50" s="248" t="s">
        <v>772</v>
      </c>
      <c r="D50" s="229" t="s">
        <v>840</v>
      </c>
    </row>
    <row r="51" spans="1:6" ht="15.75" customHeight="1">
      <c r="B51" s="283"/>
      <c r="C51" s="248" t="s">
        <v>773</v>
      </c>
      <c r="D51" s="229" t="s">
        <v>840</v>
      </c>
    </row>
    <row r="52" spans="1:6" ht="15.75" customHeight="1">
      <c r="B52" s="283"/>
      <c r="C52" s="248" t="s">
        <v>774</v>
      </c>
      <c r="D52" s="229" t="s">
        <v>840</v>
      </c>
      <c r="F52" s="228" t="s">
        <v>844</v>
      </c>
    </row>
    <row r="53" spans="1:6" ht="15.75" customHeight="1">
      <c r="B53" s="283"/>
      <c r="C53" s="248" t="s">
        <v>775</v>
      </c>
      <c r="D53" s="229" t="s">
        <v>840</v>
      </c>
      <c r="E53" s="289" t="s">
        <v>690</v>
      </c>
    </row>
    <row r="54" spans="1:6" ht="15.75" customHeight="1">
      <c r="B54" s="283"/>
      <c r="C54" s="248" t="s">
        <v>776</v>
      </c>
      <c r="D54" s="229" t="s">
        <v>840</v>
      </c>
      <c r="E54" s="289" t="s">
        <v>690</v>
      </c>
    </row>
    <row r="55" spans="1:6" ht="15.75" customHeight="1">
      <c r="B55" s="283"/>
      <c r="C55" s="248" t="s">
        <v>777</v>
      </c>
      <c r="D55" s="229" t="s">
        <v>840</v>
      </c>
      <c r="E55" s="289" t="s">
        <v>690</v>
      </c>
    </row>
    <row r="56" spans="1:6" ht="15.75" customHeight="1">
      <c r="B56" s="283"/>
      <c r="C56" s="248" t="s">
        <v>778</v>
      </c>
      <c r="D56" s="229" t="s">
        <v>840</v>
      </c>
      <c r="E56" s="289" t="s">
        <v>690</v>
      </c>
    </row>
    <row r="57" spans="1:6" ht="15.75" customHeight="1">
      <c r="B57" s="283"/>
      <c r="C57" s="248" t="s">
        <v>779</v>
      </c>
      <c r="D57" s="229" t="s">
        <v>840</v>
      </c>
      <c r="E57" s="289" t="s">
        <v>690</v>
      </c>
    </row>
    <row r="58" spans="1:6" ht="15.75" customHeight="1">
      <c r="B58" s="283"/>
      <c r="C58" s="248" t="s">
        <v>780</v>
      </c>
      <c r="D58" s="229" t="s">
        <v>840</v>
      </c>
      <c r="E58" s="289" t="s">
        <v>690</v>
      </c>
    </row>
    <row r="59" spans="1:6" ht="15.75" customHeight="1">
      <c r="B59" s="283"/>
      <c r="C59" s="248" t="s">
        <v>781</v>
      </c>
      <c r="D59" s="229" t="s">
        <v>840</v>
      </c>
      <c r="E59" s="289" t="s">
        <v>690</v>
      </c>
    </row>
    <row r="60" spans="1:6" ht="15.75" customHeight="1">
      <c r="A60" s="240">
        <f>COUNTA(C38:C59)</f>
        <v>22</v>
      </c>
      <c r="B60" s="283"/>
      <c r="C60" s="248"/>
      <c r="E60" s="289">
        <f>COUNTIF(E38:E59,"y")</f>
        <v>8</v>
      </c>
    </row>
    <row r="61" spans="1:6" ht="15.75" customHeight="1">
      <c r="A61" s="239" t="s">
        <v>782</v>
      </c>
      <c r="B61" s="251"/>
      <c r="C61" s="251">
        <f>SUM(A3:A60)</f>
        <v>48</v>
      </c>
    </row>
    <row r="62" spans="1:6" s="134" customFormat="1" ht="12.75">
      <c r="B62" s="159" t="s">
        <v>641</v>
      </c>
      <c r="C62" s="257">
        <f>SUM(A3:A60)</f>
        <v>48</v>
      </c>
      <c r="D62" s="129"/>
      <c r="E62" s="291"/>
      <c r="F62" s="129"/>
    </row>
    <row r="63" spans="1:6" s="134" customFormat="1" ht="12.75">
      <c r="B63" s="159" t="s">
        <v>642</v>
      </c>
      <c r="C63" s="257">
        <f>COUNTA(D3:D51)</f>
        <v>22</v>
      </c>
      <c r="D63" s="129"/>
      <c r="E63" s="291"/>
      <c r="F63" s="129"/>
    </row>
    <row r="64" spans="1:6" s="134" customFormat="1" ht="12.75">
      <c r="B64" s="159" t="s">
        <v>783</v>
      </c>
      <c r="C64" s="257">
        <f>G73</f>
        <v>30</v>
      </c>
      <c r="D64" s="129"/>
      <c r="E64" s="291"/>
      <c r="F64" s="129"/>
    </row>
    <row r="65" spans="1:7" s="134" customFormat="1" ht="12.75">
      <c r="B65" s="159" t="s">
        <v>643</v>
      </c>
      <c r="C65" s="266">
        <f>SUM(C64/C62)</f>
        <v>0.625</v>
      </c>
      <c r="D65" s="129"/>
      <c r="E65" s="291"/>
      <c r="F65" s="129"/>
    </row>
    <row r="66" spans="1:7" s="134" customFormat="1" ht="12.75">
      <c r="B66" s="159" t="s">
        <v>653</v>
      </c>
      <c r="C66" s="257">
        <f>COUNTIF(E16:E60,"y")</f>
        <v>9</v>
      </c>
      <c r="D66" s="129"/>
      <c r="E66" s="291"/>
      <c r="F66" s="129"/>
    </row>
    <row r="67" spans="1:7" s="134" customFormat="1" ht="12.75">
      <c r="C67" s="257"/>
      <c r="D67" s="129"/>
      <c r="E67" s="291"/>
      <c r="F67" s="129"/>
    </row>
    <row r="68" spans="1:7" s="134" customFormat="1" ht="12.75">
      <c r="C68" s="262"/>
      <c r="D68" s="129"/>
      <c r="E68" s="291"/>
      <c r="F68" s="129"/>
    </row>
    <row r="69" spans="1:7" s="267" customFormat="1" ht="12.75">
      <c r="B69" s="159" t="s">
        <v>61</v>
      </c>
      <c r="C69" s="268" t="s">
        <v>15</v>
      </c>
      <c r="D69" s="269"/>
      <c r="E69" s="292" t="s">
        <v>17</v>
      </c>
      <c r="F69" s="269" t="s">
        <v>18</v>
      </c>
    </row>
    <row r="70" spans="1:7" s="134" customFormat="1" ht="12.75">
      <c r="A70" s="124"/>
      <c r="B70" s="160" t="s">
        <v>29</v>
      </c>
      <c r="C70" s="263">
        <f>COUNTIF(D3:D59,"ClaudieQ1")</f>
        <v>0</v>
      </c>
      <c r="D70" s="263">
        <f>COUNTIF(D3:D59,"ClaudieQ2")</f>
        <v>0</v>
      </c>
      <c r="E70" s="291">
        <f>COUNTIF(D3:D59,"ClaudieQ3")</f>
        <v>0</v>
      </c>
      <c r="F70" s="129">
        <f>COUNTIF(D3:D59,"ClaudieQ4")</f>
        <v>0</v>
      </c>
    </row>
    <row r="71" spans="1:7" s="134" customFormat="1" ht="12.75">
      <c r="A71" s="124"/>
      <c r="B71" s="160" t="s">
        <v>27</v>
      </c>
      <c r="C71" s="263">
        <f>COUNTIF(D3:D59,"LisaQ1")</f>
        <v>0</v>
      </c>
      <c r="D71" s="263">
        <f>COUNTIF(D3:D59,"LisaQ2")</f>
        <v>0</v>
      </c>
      <c r="E71" s="291">
        <f>COUNTIF(D3:D59,"LisaQ3")</f>
        <v>0</v>
      </c>
      <c r="F71" s="129">
        <f>COUNTIF(D3:D59,"LisaQ4")</f>
        <v>0</v>
      </c>
    </row>
    <row r="72" spans="1:7" s="134" customFormat="1" ht="12.75">
      <c r="A72" s="124"/>
      <c r="B72" s="160" t="s">
        <v>25</v>
      </c>
      <c r="C72" s="263">
        <f>COUNTIF(D3:D59,"ScottQ1")</f>
        <v>3</v>
      </c>
      <c r="D72" s="263">
        <f>COUNTIF(D3:D59,"ScottQ2")</f>
        <v>27</v>
      </c>
      <c r="E72" s="291">
        <f>COUNTIF(D3:D59,"ScottQ3")</f>
        <v>0</v>
      </c>
      <c r="F72" s="129">
        <f>COUNTIF(D3:D59,"ScottQ4")</f>
        <v>0</v>
      </c>
    </row>
    <row r="73" spans="1:7" s="267" customFormat="1" ht="12.75">
      <c r="B73" s="159" t="s">
        <v>12</v>
      </c>
      <c r="C73" s="270">
        <f>SUM(C70:C72)</f>
        <v>3</v>
      </c>
      <c r="D73" s="270">
        <f>SUM(D70:D72)</f>
        <v>27</v>
      </c>
      <c r="E73" s="292">
        <f>SUM(E70:E72)</f>
        <v>0</v>
      </c>
      <c r="F73" s="269">
        <f>SUM(F70:F72)</f>
        <v>0</v>
      </c>
      <c r="G73" s="267">
        <f>SUM(C73:F73)</f>
        <v>30</v>
      </c>
    </row>
    <row r="74" spans="1:7" s="134" customFormat="1" ht="12.75">
      <c r="A74" s="159"/>
      <c r="B74" s="269"/>
      <c r="C74" s="129"/>
      <c r="D74" s="129"/>
      <c r="E74" s="295"/>
    </row>
    <row r="75" spans="1:7" s="134" customFormat="1" ht="12.75">
      <c r="A75" s="159"/>
      <c r="B75" s="269"/>
      <c r="C75" s="129"/>
      <c r="D75" s="129"/>
      <c r="E75" s="295"/>
    </row>
    <row r="76" spans="1:7" s="134" customFormat="1" ht="12.75">
      <c r="A76" s="159"/>
      <c r="B76" s="269"/>
      <c r="C76" s="129"/>
      <c r="D76" s="129"/>
      <c r="E76" s="295"/>
    </row>
    <row r="77" spans="1:7" s="234" customFormat="1" ht="15.75" customHeight="1">
      <c r="A77" s="232"/>
      <c r="B77" s="285"/>
      <c r="E77" s="296"/>
    </row>
    <row r="78" spans="1:7" ht="15.75" customHeight="1">
      <c r="A78" s="231"/>
      <c r="B78" s="286"/>
      <c r="C78" s="229"/>
      <c r="D78" s="231"/>
      <c r="E78" s="297"/>
      <c r="F78" s="231"/>
    </row>
    <row r="79" spans="1:7" s="233" customFormat="1" ht="15.75" customHeight="1">
      <c r="A79" s="231"/>
      <c r="B79" s="286"/>
      <c r="C79" s="229"/>
      <c r="E79" s="298"/>
    </row>
    <row r="80" spans="1:7" s="232" customFormat="1" ht="15.75" customHeight="1">
      <c r="A80" s="231"/>
      <c r="B80" s="287"/>
      <c r="C80" s="227"/>
      <c r="E80" s="299"/>
    </row>
    <row r="81" spans="1:8" s="232" customFormat="1" ht="15.75" customHeight="1">
      <c r="A81" s="231"/>
      <c r="B81" s="286"/>
      <c r="C81" s="229"/>
      <c r="E81" s="299"/>
    </row>
    <row r="82" spans="1:8" ht="15.75" customHeight="1">
      <c r="A82" s="231"/>
      <c r="B82" s="278"/>
      <c r="C82" s="231"/>
      <c r="D82" s="231"/>
      <c r="E82" s="297"/>
      <c r="F82" s="231"/>
    </row>
    <row r="83" spans="1:8" ht="15.75" customHeight="1">
      <c r="A83" s="231"/>
      <c r="B83" s="286"/>
      <c r="C83" s="229"/>
      <c r="D83" s="231"/>
      <c r="E83" s="297"/>
      <c r="F83" s="231"/>
    </row>
    <row r="92" spans="1:8" s="230" customFormat="1" ht="15.75" customHeight="1">
      <c r="A92" s="239"/>
      <c r="B92" s="288"/>
      <c r="C92" s="235"/>
      <c r="D92" s="229"/>
      <c r="E92" s="289"/>
      <c r="F92" s="228"/>
      <c r="G92" s="231"/>
      <c r="H92" s="231"/>
    </row>
    <row r="93" spans="1:8" s="230" customFormat="1" ht="15.75" customHeight="1">
      <c r="A93" s="239"/>
      <c r="B93" s="288"/>
      <c r="C93" s="235"/>
      <c r="D93" s="229"/>
      <c r="E93" s="289"/>
      <c r="F93" s="228"/>
      <c r="G93" s="231"/>
      <c r="H93" s="231"/>
    </row>
    <row r="94" spans="1:8" s="230" customFormat="1" ht="15.75" customHeight="1">
      <c r="A94" s="239"/>
      <c r="B94" s="288"/>
      <c r="C94" s="235"/>
      <c r="D94" s="229"/>
      <c r="E94" s="289"/>
      <c r="F94" s="228"/>
      <c r="G94" s="231"/>
      <c r="H94" s="231"/>
    </row>
    <row r="95" spans="1:8" s="230" customFormat="1" ht="15.75" customHeight="1">
      <c r="A95" s="239"/>
      <c r="B95" s="288"/>
      <c r="C95" s="235"/>
      <c r="D95" s="229"/>
      <c r="E95" s="289"/>
      <c r="F95" s="228"/>
      <c r="G95" s="231"/>
      <c r="H95" s="231"/>
    </row>
    <row r="96" spans="1:8" s="230" customFormat="1" ht="15.75" customHeight="1">
      <c r="A96" s="239"/>
      <c r="B96" s="288"/>
      <c r="C96" s="235"/>
      <c r="D96" s="229"/>
      <c r="E96" s="289"/>
      <c r="F96" s="228"/>
      <c r="G96" s="231"/>
      <c r="H96" s="231"/>
    </row>
    <row r="97" spans="1:8" s="230" customFormat="1" ht="15.75" customHeight="1">
      <c r="A97" s="239"/>
      <c r="B97" s="288"/>
      <c r="C97" s="235"/>
      <c r="D97" s="229"/>
      <c r="E97" s="289"/>
      <c r="F97" s="228"/>
      <c r="G97" s="231"/>
      <c r="H97" s="231"/>
    </row>
    <row r="98" spans="1:8" s="230" customFormat="1" ht="15.75" customHeight="1">
      <c r="A98" s="239"/>
      <c r="B98" s="288"/>
      <c r="C98" s="235"/>
      <c r="D98" s="229"/>
      <c r="E98" s="289"/>
      <c r="F98" s="228"/>
      <c r="G98" s="231"/>
      <c r="H98" s="231"/>
    </row>
    <row r="99" spans="1:8" s="230" customFormat="1" ht="15.75" customHeight="1">
      <c r="A99" s="239"/>
      <c r="B99" s="288"/>
      <c r="C99" s="235"/>
      <c r="D99" s="229"/>
      <c r="E99" s="289"/>
      <c r="F99" s="228"/>
      <c r="G99" s="231"/>
      <c r="H99" s="231"/>
    </row>
    <row r="100" spans="1:8" s="230" customFormat="1" ht="15.75" customHeight="1">
      <c r="A100" s="239"/>
      <c r="B100" s="288"/>
      <c r="C100" s="235"/>
      <c r="D100" s="229"/>
      <c r="E100" s="289"/>
      <c r="F100" s="228"/>
      <c r="G100" s="231"/>
      <c r="H100" s="231"/>
    </row>
    <row r="101" spans="1:8" s="230" customFormat="1" ht="15.75" customHeight="1">
      <c r="A101" s="239"/>
      <c r="B101" s="288"/>
      <c r="C101" s="235"/>
      <c r="D101" s="229"/>
      <c r="E101" s="289"/>
      <c r="F101" s="228"/>
      <c r="G101" s="231"/>
      <c r="H101" s="231"/>
    </row>
    <row r="102" spans="1:8" s="230" customFormat="1" ht="15.75" customHeight="1">
      <c r="A102" s="239"/>
      <c r="B102" s="288"/>
      <c r="C102" s="235"/>
      <c r="D102" s="229"/>
      <c r="E102" s="289"/>
      <c r="F102" s="228"/>
      <c r="G102" s="231"/>
      <c r="H102" s="231"/>
    </row>
    <row r="103" spans="1:8" s="230" customFormat="1" ht="15.75" customHeight="1">
      <c r="A103" s="239"/>
      <c r="B103" s="288"/>
      <c r="C103" s="235"/>
      <c r="D103" s="229"/>
      <c r="E103" s="289"/>
      <c r="F103" s="228"/>
      <c r="G103" s="231"/>
      <c r="H103" s="231"/>
    </row>
    <row r="104" spans="1:8" s="230" customFormat="1" ht="15.75" customHeight="1">
      <c r="A104" s="239"/>
      <c r="B104" s="288"/>
      <c r="C104" s="235"/>
      <c r="D104" s="229"/>
      <c r="E104" s="289"/>
      <c r="F104" s="228"/>
      <c r="G104" s="231"/>
      <c r="H104" s="231"/>
    </row>
    <row r="105" spans="1:8" s="230" customFormat="1" ht="15.75" customHeight="1">
      <c r="A105" s="239"/>
      <c r="B105" s="288"/>
      <c r="C105" s="235"/>
      <c r="D105" s="229"/>
      <c r="E105" s="289"/>
      <c r="F105" s="228"/>
      <c r="G105" s="231"/>
      <c r="H105" s="231"/>
    </row>
    <row r="106" spans="1:8" s="230" customFormat="1" ht="15.75" customHeight="1">
      <c r="A106" s="239"/>
      <c r="B106" s="288"/>
      <c r="C106" s="235"/>
      <c r="D106" s="229"/>
      <c r="E106" s="289"/>
      <c r="F106" s="228"/>
      <c r="G106" s="231"/>
      <c r="H106" s="231"/>
    </row>
    <row r="107" spans="1:8" s="230" customFormat="1" ht="15.75" customHeight="1">
      <c r="A107" s="239"/>
      <c r="B107" s="288"/>
      <c r="C107" s="235"/>
      <c r="D107" s="229"/>
      <c r="E107" s="289"/>
      <c r="F107" s="228"/>
      <c r="G107" s="231"/>
      <c r="H107" s="231"/>
    </row>
    <row r="108" spans="1:8" s="230" customFormat="1" ht="15.75" customHeight="1">
      <c r="A108" s="239"/>
      <c r="B108" s="288"/>
      <c r="C108" s="235"/>
      <c r="D108" s="229"/>
      <c r="E108" s="289"/>
      <c r="F108" s="228"/>
      <c r="G108" s="231"/>
      <c r="H108" s="231"/>
    </row>
    <row r="109" spans="1:8" s="230" customFormat="1" ht="15.75" customHeight="1">
      <c r="A109" s="239"/>
      <c r="B109" s="288"/>
      <c r="C109" s="235"/>
      <c r="D109" s="229"/>
      <c r="E109" s="289"/>
      <c r="F109" s="228"/>
      <c r="G109" s="231"/>
      <c r="H109" s="231"/>
    </row>
    <row r="110" spans="1:8" s="230" customFormat="1" ht="15.75" customHeight="1">
      <c r="A110" s="239"/>
      <c r="B110" s="288"/>
      <c r="C110" s="235"/>
      <c r="D110" s="229"/>
      <c r="E110" s="289"/>
      <c r="F110" s="228"/>
      <c r="G110" s="231"/>
      <c r="H110" s="231"/>
    </row>
    <row r="111" spans="1:8" s="230" customFormat="1" ht="15.75" customHeight="1">
      <c r="A111" s="239"/>
      <c r="B111" s="288"/>
      <c r="C111" s="235"/>
      <c r="D111" s="229"/>
      <c r="E111" s="289"/>
      <c r="F111" s="228"/>
      <c r="G111" s="231"/>
      <c r="H111" s="231"/>
    </row>
    <row r="112" spans="1:8" s="230" customFormat="1" ht="15.75" customHeight="1">
      <c r="A112" s="239"/>
      <c r="B112" s="288"/>
      <c r="C112" s="235"/>
      <c r="D112" s="229"/>
      <c r="E112" s="289"/>
      <c r="F112" s="228"/>
      <c r="G112" s="231"/>
      <c r="H112" s="231"/>
    </row>
    <row r="113" spans="1:8" s="230" customFormat="1" ht="15.75" customHeight="1">
      <c r="A113" s="239"/>
      <c r="B113" s="288"/>
      <c r="C113" s="235"/>
      <c r="D113" s="229"/>
      <c r="E113" s="289"/>
      <c r="F113" s="228"/>
      <c r="G113" s="231"/>
      <c r="H113" s="231"/>
    </row>
    <row r="114" spans="1:8" s="230" customFormat="1" ht="15.75" customHeight="1">
      <c r="A114" s="239"/>
      <c r="B114" s="288"/>
      <c r="C114" s="235"/>
      <c r="D114" s="229"/>
      <c r="E114" s="289"/>
      <c r="F114" s="228"/>
      <c r="G114" s="231"/>
      <c r="H114" s="231"/>
    </row>
    <row r="115" spans="1:8" s="230" customFormat="1" ht="15.75" customHeight="1">
      <c r="A115" s="239"/>
      <c r="B115" s="288"/>
      <c r="C115" s="235"/>
      <c r="D115" s="229"/>
      <c r="E115" s="289"/>
      <c r="F115" s="228"/>
      <c r="G115" s="231"/>
      <c r="H115" s="231"/>
    </row>
    <row r="116" spans="1:8" s="230" customFormat="1" ht="15.75" customHeight="1">
      <c r="A116" s="239"/>
      <c r="B116" s="288"/>
      <c r="C116" s="235"/>
      <c r="D116" s="229"/>
      <c r="E116" s="289"/>
      <c r="F116" s="228"/>
      <c r="G116" s="231"/>
      <c r="H116" s="231"/>
    </row>
    <row r="117" spans="1:8" s="230" customFormat="1" ht="15.75" customHeight="1">
      <c r="A117" s="239"/>
      <c r="B117" s="288"/>
      <c r="C117" s="235"/>
      <c r="D117" s="229"/>
      <c r="E117" s="289"/>
      <c r="F117" s="228"/>
      <c r="G117" s="231"/>
      <c r="H117" s="231"/>
    </row>
    <row r="118" spans="1:8" s="230" customFormat="1" ht="15.75" customHeight="1">
      <c r="A118" s="239"/>
      <c r="B118" s="288"/>
      <c r="C118" s="235"/>
      <c r="D118" s="229"/>
      <c r="E118" s="289"/>
      <c r="F118" s="228"/>
      <c r="G118" s="231"/>
      <c r="H118" s="231"/>
    </row>
    <row r="119" spans="1:8" s="230" customFormat="1" ht="15.75" customHeight="1">
      <c r="A119" s="239"/>
      <c r="B119" s="288"/>
      <c r="C119" s="235"/>
      <c r="D119" s="229"/>
      <c r="E119" s="289"/>
      <c r="F119" s="228"/>
      <c r="G119" s="231"/>
      <c r="H119" s="231"/>
    </row>
    <row r="120" spans="1:8" s="230" customFormat="1" ht="15.75" customHeight="1">
      <c r="A120" s="239"/>
      <c r="B120" s="288"/>
      <c r="C120" s="235"/>
      <c r="D120" s="229"/>
      <c r="E120" s="289"/>
      <c r="F120" s="228"/>
      <c r="G120" s="231"/>
      <c r="H120" s="231"/>
    </row>
    <row r="121" spans="1:8" s="230" customFormat="1" ht="15.75" customHeight="1">
      <c r="A121" s="239"/>
      <c r="B121" s="288"/>
      <c r="C121" s="235"/>
      <c r="D121" s="229"/>
      <c r="E121" s="289"/>
      <c r="F121" s="228"/>
      <c r="G121" s="231"/>
      <c r="H121" s="231"/>
    </row>
    <row r="122" spans="1:8" s="230" customFormat="1" ht="15.75" customHeight="1">
      <c r="A122" s="239"/>
      <c r="B122" s="288"/>
      <c r="C122" s="235"/>
      <c r="D122" s="229"/>
      <c r="E122" s="289"/>
      <c r="F122" s="228"/>
      <c r="G122" s="231"/>
      <c r="H122" s="231"/>
    </row>
    <row r="123" spans="1:8" s="230" customFormat="1" ht="15.75" customHeight="1">
      <c r="A123" s="239"/>
      <c r="B123" s="288"/>
      <c r="C123" s="235"/>
      <c r="D123" s="229"/>
      <c r="E123" s="289"/>
      <c r="F123" s="228"/>
      <c r="G123" s="231"/>
      <c r="H123" s="231"/>
    </row>
    <row r="124" spans="1:8" s="230" customFormat="1" ht="15.75" customHeight="1">
      <c r="A124" s="239"/>
      <c r="B124" s="288"/>
      <c r="C124" s="235"/>
      <c r="D124" s="229"/>
      <c r="E124" s="289"/>
      <c r="F124" s="228"/>
      <c r="G124" s="231"/>
      <c r="H124" s="231"/>
    </row>
    <row r="125" spans="1:8" s="230" customFormat="1" ht="15.75" customHeight="1">
      <c r="A125" s="239"/>
      <c r="B125" s="288"/>
      <c r="C125" s="235"/>
      <c r="D125" s="229"/>
      <c r="E125" s="289"/>
      <c r="F125" s="228"/>
      <c r="G125" s="231"/>
      <c r="H125" s="231"/>
    </row>
    <row r="126" spans="1:8" s="230" customFormat="1" ht="15.75" customHeight="1">
      <c r="A126" s="239"/>
      <c r="B126" s="288"/>
      <c r="C126" s="235"/>
      <c r="D126" s="229"/>
      <c r="E126" s="289"/>
      <c r="F126" s="228"/>
      <c r="G126" s="231"/>
      <c r="H126" s="231"/>
    </row>
    <row r="127" spans="1:8" s="230" customFormat="1" ht="15.75" customHeight="1">
      <c r="A127" s="239"/>
      <c r="B127" s="288"/>
      <c r="C127" s="235"/>
      <c r="D127" s="229"/>
      <c r="E127" s="289"/>
      <c r="F127" s="228"/>
      <c r="G127" s="231"/>
      <c r="H127" s="231"/>
    </row>
    <row r="128" spans="1:8" s="230" customFormat="1" ht="15.75" customHeight="1">
      <c r="A128" s="239"/>
      <c r="B128" s="288"/>
      <c r="C128" s="235"/>
      <c r="D128" s="229"/>
      <c r="E128" s="289"/>
      <c r="F128" s="228"/>
      <c r="G128" s="231"/>
      <c r="H128" s="231"/>
    </row>
    <row r="129" spans="1:8" s="230" customFormat="1" ht="15.75" customHeight="1">
      <c r="A129" s="239"/>
      <c r="B129" s="288"/>
      <c r="C129" s="235"/>
      <c r="D129" s="229"/>
      <c r="E129" s="289"/>
      <c r="F129" s="228"/>
      <c r="G129" s="231"/>
      <c r="H129" s="231"/>
    </row>
    <row r="130" spans="1:8" s="230" customFormat="1" ht="15.75" customHeight="1">
      <c r="A130" s="239"/>
      <c r="B130" s="288"/>
      <c r="C130" s="235"/>
      <c r="D130" s="229"/>
      <c r="E130" s="289"/>
      <c r="F130" s="228"/>
      <c r="G130" s="231"/>
      <c r="H130" s="231"/>
    </row>
    <row r="131" spans="1:8" s="230" customFormat="1" ht="15.75" customHeight="1">
      <c r="A131" s="239"/>
      <c r="B131" s="288"/>
      <c r="C131" s="235"/>
      <c r="D131" s="229"/>
      <c r="E131" s="289"/>
      <c r="F131" s="228"/>
      <c r="G131" s="231"/>
      <c r="H131" s="231"/>
    </row>
    <row r="132" spans="1:8" s="230" customFormat="1" ht="15.75" customHeight="1">
      <c r="A132" s="239"/>
      <c r="B132" s="288"/>
      <c r="C132" s="235"/>
      <c r="D132" s="229"/>
      <c r="E132" s="289"/>
      <c r="F132" s="228"/>
      <c r="G132" s="231"/>
      <c r="H132" s="231"/>
    </row>
    <row r="133" spans="1:8" s="230" customFormat="1" ht="15.75" customHeight="1">
      <c r="A133" s="239"/>
      <c r="B133" s="288"/>
      <c r="C133" s="235"/>
      <c r="D133" s="229"/>
      <c r="E133" s="289"/>
      <c r="F133" s="228"/>
      <c r="G133" s="231"/>
      <c r="H133" s="231"/>
    </row>
    <row r="134" spans="1:8" s="230" customFormat="1" ht="15.75" customHeight="1">
      <c r="A134" s="239"/>
      <c r="B134" s="288"/>
      <c r="C134" s="235"/>
      <c r="D134" s="229"/>
      <c r="E134" s="289"/>
      <c r="F134" s="228"/>
      <c r="G134" s="231"/>
      <c r="H134" s="231"/>
    </row>
    <row r="135" spans="1:8" s="230" customFormat="1" ht="15.75" customHeight="1">
      <c r="A135" s="239"/>
      <c r="B135" s="288"/>
      <c r="C135" s="235"/>
      <c r="D135" s="229"/>
      <c r="E135" s="289"/>
      <c r="F135" s="228"/>
      <c r="G135" s="231"/>
      <c r="H135" s="231"/>
    </row>
    <row r="136" spans="1:8" s="230" customFormat="1" ht="15.75" customHeight="1">
      <c r="A136" s="239"/>
      <c r="B136" s="288"/>
      <c r="C136" s="235"/>
      <c r="D136" s="229"/>
      <c r="E136" s="289"/>
      <c r="F136" s="228"/>
      <c r="G136" s="231"/>
      <c r="H136" s="231"/>
    </row>
    <row r="140" spans="1:8" s="230" customFormat="1" ht="15.75" customHeight="1">
      <c r="A140" s="239"/>
      <c r="B140" s="288"/>
      <c r="C140" s="235"/>
      <c r="D140" s="229"/>
      <c r="E140" s="289"/>
      <c r="F140" s="228"/>
      <c r="G140" s="231"/>
      <c r="H140" s="231"/>
    </row>
  </sheetData>
  <sheetProtection password="C730" sheet="1" objects="1" scenarios="1"/>
  <conditionalFormatting sqref="A74:IP83">
    <cfRule type="expression" dxfId="3" priority="1" stopIfTrue="1">
      <formula>#REF!="passed"</formula>
    </cfRule>
    <cfRule type="expression" dxfId="2" priority="2" stopIfTrue="1">
      <formula>#REF!="failed"</formula>
    </cfRule>
  </conditionalFormatting>
  <pageMargins left="0.25" right="0.25" top="0.6" bottom="0.5" header="0.25" footer="0.25"/>
  <pageSetup scale="91" fitToHeight="10" orientation="landscape" r:id="rId1"/>
  <headerFooter alignWithMargins="0">
    <oddHeader>&amp;LQA Analyst:  Keith Trusso
Date:            3/06/2008&amp;CASG-PIX 2.8.0
R280 Level testing</oddHeader>
    <oddFooter>&amp;C&amp;P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M13"/>
  <sheetViews>
    <sheetView topLeftCell="C1" zoomScale="115" zoomScaleNormal="115" workbookViewId="0">
      <selection activeCell="L12" sqref="L12"/>
    </sheetView>
  </sheetViews>
  <sheetFormatPr defaultRowHeight="12.75"/>
  <cols>
    <col min="1" max="1" width="16.5703125" style="134" hidden="1" customWidth="1"/>
    <col min="2" max="2" width="8.42578125" style="134" customWidth="1"/>
    <col min="3" max="3" width="21.5703125" style="134" bestFit="1" customWidth="1"/>
    <col min="4" max="4" width="9.7109375" style="134" customWidth="1"/>
    <col min="5" max="5" width="15.140625" style="134" bestFit="1" customWidth="1"/>
    <col min="6" max="6" width="14.28515625" style="134" customWidth="1"/>
    <col min="7" max="7" width="10.140625" style="134" bestFit="1" customWidth="1"/>
    <col min="8" max="8" width="11.28515625" style="134" customWidth="1"/>
    <col min="9" max="9" width="12.7109375" style="134" customWidth="1"/>
    <col min="10" max="10" width="10.140625" style="134" bestFit="1" customWidth="1"/>
    <col min="11" max="11" width="12" style="134" bestFit="1" customWidth="1"/>
    <col min="12" max="12" width="12.28515625" style="134" bestFit="1" customWidth="1"/>
    <col min="13" max="13" width="14" style="134" customWidth="1"/>
    <col min="14" max="16384" width="9.140625" style="134"/>
  </cols>
  <sheetData>
    <row r="1" spans="1:13" ht="26.25" thickBot="1">
      <c r="A1" s="12" t="s">
        <v>9</v>
      </c>
      <c r="B1" s="12" t="s">
        <v>0</v>
      </c>
      <c r="C1" s="12" t="s">
        <v>11</v>
      </c>
      <c r="D1" s="12" t="s">
        <v>10</v>
      </c>
      <c r="E1" s="216" t="s">
        <v>649</v>
      </c>
      <c r="F1" s="216" t="s">
        <v>650</v>
      </c>
      <c r="G1" s="120" t="s">
        <v>433</v>
      </c>
      <c r="H1" s="271" t="s">
        <v>434</v>
      </c>
      <c r="I1" s="119" t="s">
        <v>435</v>
      </c>
      <c r="J1" s="119" t="s">
        <v>436</v>
      </c>
      <c r="K1" s="119" t="s">
        <v>846</v>
      </c>
      <c r="L1" s="120" t="s">
        <v>432</v>
      </c>
      <c r="M1" s="119" t="s">
        <v>437</v>
      </c>
    </row>
    <row r="2" spans="1:13" s="126" customFormat="1" ht="13.5" thickTop="1">
      <c r="A2" s="135" t="s">
        <v>23</v>
      </c>
      <c r="B2" s="135" t="s">
        <v>24</v>
      </c>
      <c r="C2" s="135" t="s">
        <v>798</v>
      </c>
      <c r="D2" s="135" t="s">
        <v>25</v>
      </c>
      <c r="E2" s="136">
        <f>'PIW-Detail-2010'!A5</f>
        <v>2</v>
      </c>
      <c r="F2" s="136">
        <f>'PIW-Detail-2010'!E5</f>
        <v>2</v>
      </c>
      <c r="G2" s="135">
        <f>COUNTIF('PIW-Detail-2010'!D3:D4,"*Q1")</f>
        <v>0</v>
      </c>
      <c r="H2" s="135">
        <f>COUNTIF('PIW-Detail-2010'!D3:D4,"*Q2")</f>
        <v>2</v>
      </c>
      <c r="I2" s="135">
        <f>COUNTIF('PIW-Detail-2010'!D3:D4,"*Q3")</f>
        <v>0</v>
      </c>
      <c r="J2" s="135">
        <f>COUNTIF('PIW-Detail-2010'!D3:D4,"*Q4")</f>
        <v>0</v>
      </c>
      <c r="K2" s="172">
        <f>SUM(G2:J2)</f>
        <v>2</v>
      </c>
      <c r="L2" s="136">
        <f>SUM(G2:J2)</f>
        <v>2</v>
      </c>
      <c r="M2" s="121">
        <f>L2/E2*100</f>
        <v>100</v>
      </c>
    </row>
    <row r="3" spans="1:13" s="126" customFormat="1">
      <c r="A3" s="135"/>
      <c r="B3" s="135" t="s">
        <v>24</v>
      </c>
      <c r="C3" s="135" t="s">
        <v>799</v>
      </c>
      <c r="D3" s="135" t="s">
        <v>25</v>
      </c>
      <c r="E3" s="136">
        <f>'PIW-Detail-2010'!A10</f>
        <v>3</v>
      </c>
      <c r="F3" s="136">
        <f>'PIW-Detail-2010'!E10</f>
        <v>3</v>
      </c>
      <c r="G3" s="135">
        <f>COUNTIF('PIW-Detail-2010'!D7:D9,"*Q1")</f>
        <v>2</v>
      </c>
      <c r="H3" s="135">
        <f>COUNTIF('PIW-Detail-2010'!D7:D9,"*Q2")</f>
        <v>1</v>
      </c>
      <c r="I3" s="135">
        <f>COUNTIF('PIW-Detail-2010'!D7:D9,"*Q3")</f>
        <v>0</v>
      </c>
      <c r="J3" s="135">
        <f>COUNTIF('PIW-Detail-2010'!D7:D9,"*Q4")</f>
        <v>0</v>
      </c>
      <c r="K3" s="135">
        <f>SUM(G3:J3)</f>
        <v>3</v>
      </c>
      <c r="L3" s="135">
        <f>SUM(G3:J3)</f>
        <v>3</v>
      </c>
      <c r="M3" s="121">
        <f>L3/E3*100</f>
        <v>100</v>
      </c>
    </row>
    <row r="4" spans="1:13" s="126" customFormat="1">
      <c r="A4" s="135"/>
      <c r="B4" s="135" t="s">
        <v>24</v>
      </c>
      <c r="C4" s="135" t="s">
        <v>34</v>
      </c>
      <c r="D4" s="135" t="s">
        <v>25</v>
      </c>
      <c r="E4" s="136">
        <f>'PIW-Detail-2010'!A22</f>
        <v>10</v>
      </c>
      <c r="F4" s="136">
        <f>'PIW-Detail-2010'!E22</f>
        <v>3</v>
      </c>
      <c r="G4" s="135">
        <f>COUNTIF('PIW-Detail-2010'!D12:D21,"*Q1")</f>
        <v>0</v>
      </c>
      <c r="H4" s="135">
        <f>COUNTIF('PIW-Detail-2010'!D12:D21,"*Q2")</f>
        <v>3</v>
      </c>
      <c r="I4" s="135">
        <f>COUNTIF('PIW-Detail-2010'!D12:D51,"*Q3")</f>
        <v>0</v>
      </c>
      <c r="J4" s="135">
        <f>COUNTIF('PIW-Detail-2010'!D12:D51,"*Q4")</f>
        <v>0</v>
      </c>
      <c r="K4" s="135">
        <f>SUM(G4:J4)</f>
        <v>3</v>
      </c>
      <c r="L4" s="135">
        <f>SUM(G4:J4)</f>
        <v>3</v>
      </c>
      <c r="M4" s="121">
        <f>L4/E4*100</f>
        <v>30</v>
      </c>
    </row>
    <row r="5" spans="1:13" s="126" customFormat="1">
      <c r="A5" s="135"/>
      <c r="B5" s="135" t="s">
        <v>24</v>
      </c>
      <c r="C5" s="135" t="s">
        <v>801</v>
      </c>
      <c r="D5" s="135" t="s">
        <v>25</v>
      </c>
      <c r="E5" s="136">
        <f>'PIW-Detail-2010'!A36</f>
        <v>11</v>
      </c>
      <c r="F5" s="136">
        <f>'PIW-Detail-2010'!E36</f>
        <v>0</v>
      </c>
      <c r="G5" s="135">
        <f>COUNTIF('PIW-Detail-2010'!D25:D35,"*Q1")</f>
        <v>0</v>
      </c>
      <c r="H5" s="135">
        <f>COUNTIF('PIW-Detail-2010'!D25:D35,"*Q2")</f>
        <v>0</v>
      </c>
      <c r="I5" s="135">
        <f>COUNTIF('PIW-Detail-2010'!D25:D35,"*Q3")</f>
        <v>0</v>
      </c>
      <c r="J5" s="135">
        <f>COUNTIF('PIW-Detail-2010'!D25:D35,"*Q4")</f>
        <v>0</v>
      </c>
      <c r="K5" s="135">
        <f>SUM(G5:J5)</f>
        <v>0</v>
      </c>
      <c r="L5" s="135">
        <f>SUM(G5:J5)</f>
        <v>0</v>
      </c>
      <c r="M5" s="121">
        <f>L5/E5*100</f>
        <v>0</v>
      </c>
    </row>
    <row r="6" spans="1:13" s="126" customFormat="1">
      <c r="A6" s="135"/>
      <c r="B6" s="135" t="s">
        <v>24</v>
      </c>
      <c r="C6" s="135" t="s">
        <v>692</v>
      </c>
      <c r="D6" s="135" t="s">
        <v>25</v>
      </c>
      <c r="E6" s="136">
        <f>'PIW-Detail-2010'!A60</f>
        <v>22</v>
      </c>
      <c r="F6" s="136">
        <f>'PIW-Detail-2010'!E60</f>
        <v>8</v>
      </c>
      <c r="G6" s="135">
        <f>COUNTIF('PIW-Detail-2010'!D38:D59,"*Q1")</f>
        <v>1</v>
      </c>
      <c r="H6" s="135">
        <f>COUNTIF('PIW-Detail-2010'!D38:D59,"*Q2")</f>
        <v>21</v>
      </c>
      <c r="I6" s="135">
        <f>COUNTIF('PIW-Detail-2010'!D38:D59,"*Q3")</f>
        <v>0</v>
      </c>
      <c r="J6" s="135">
        <f>COUNTIF('PIW-Detail-2010'!D38:D59,"*Q4")</f>
        <v>0</v>
      </c>
      <c r="K6" s="135">
        <f>SUM(G6:J6)</f>
        <v>22</v>
      </c>
      <c r="L6" s="135">
        <f>SUM(G6:J6)</f>
        <v>22</v>
      </c>
      <c r="M6" s="121">
        <f>L6/E6*100</f>
        <v>100</v>
      </c>
    </row>
    <row r="7" spans="1:13" s="124" customFormat="1" ht="13.5" thickBot="1">
      <c r="A7" s="236"/>
      <c r="B7" s="236"/>
      <c r="C7" s="123" t="s">
        <v>438</v>
      </c>
      <c r="D7" s="303"/>
      <c r="E7" s="11">
        <f t="shared" ref="E7:L7" si="0">SUM(E2:E6)</f>
        <v>48</v>
      </c>
      <c r="F7" s="11">
        <f t="shared" si="0"/>
        <v>16</v>
      </c>
      <c r="G7" s="11">
        <f t="shared" si="0"/>
        <v>3</v>
      </c>
      <c r="H7" s="11">
        <f t="shared" si="0"/>
        <v>27</v>
      </c>
      <c r="I7" s="11">
        <f t="shared" si="0"/>
        <v>0</v>
      </c>
      <c r="J7" s="11">
        <f t="shared" si="0"/>
        <v>0</v>
      </c>
      <c r="K7" s="11">
        <f t="shared" si="0"/>
        <v>30</v>
      </c>
      <c r="L7" s="11">
        <f t="shared" si="0"/>
        <v>30</v>
      </c>
      <c r="M7" s="304"/>
    </row>
    <row r="8" spans="1:13" s="126" customFormat="1" ht="13.5" thickTop="1">
      <c r="A8" s="188"/>
      <c r="B8" s="188"/>
      <c r="C8" s="188"/>
      <c r="D8" s="188"/>
      <c r="E8" s="136"/>
      <c r="F8" s="136"/>
      <c r="G8" s="188"/>
      <c r="H8" s="135"/>
      <c r="I8" s="135"/>
      <c r="J8" s="135"/>
      <c r="K8" s="135"/>
      <c r="L8" s="136"/>
      <c r="M8" s="121"/>
    </row>
    <row r="9" spans="1:13" s="126" customFormat="1">
      <c r="A9" s="188"/>
      <c r="B9" s="188"/>
      <c r="C9" s="188"/>
      <c r="D9" s="188"/>
      <c r="E9" s="136"/>
      <c r="F9" s="136"/>
      <c r="G9" s="188"/>
      <c r="H9" s="135"/>
      <c r="I9" s="135"/>
      <c r="J9" s="135"/>
      <c r="K9" s="135"/>
      <c r="L9" s="136"/>
      <c r="M9" s="121"/>
    </row>
    <row r="10" spans="1:13" s="126" customFormat="1">
      <c r="C10" s="126" t="s">
        <v>440</v>
      </c>
      <c r="D10" s="126" t="s">
        <v>29</v>
      </c>
      <c r="E10" s="300"/>
      <c r="F10" s="300"/>
      <c r="G10" s="301">
        <f>'PIW-Detail-2010'!C70</f>
        <v>0</v>
      </c>
      <c r="H10" s="301">
        <f>'PIW-Detail-2010'!D70</f>
        <v>0</v>
      </c>
      <c r="I10" s="301">
        <f>'PIW-Detail-2010'!E70</f>
        <v>0</v>
      </c>
      <c r="J10" s="301">
        <f>'PIW-Detail-2010'!F70</f>
        <v>0</v>
      </c>
      <c r="K10" s="300">
        <f>SUM(F10:J10)</f>
        <v>0</v>
      </c>
      <c r="L10" s="302">
        <f>K10/E7</f>
        <v>0</v>
      </c>
    </row>
    <row r="11" spans="1:13" s="126" customFormat="1">
      <c r="D11" s="126" t="s">
        <v>27</v>
      </c>
      <c r="E11" s="300"/>
      <c r="F11" s="300"/>
      <c r="G11" s="301">
        <f>'PIW-Detail-2010'!C71</f>
        <v>0</v>
      </c>
      <c r="H11" s="301">
        <f>'PIW-Detail-2010'!D71</f>
        <v>0</v>
      </c>
      <c r="I11" s="301">
        <f>'PIW-Detail-2010'!E71</f>
        <v>0</v>
      </c>
      <c r="J11" s="301">
        <f>'PIW-Detail-2010'!F71</f>
        <v>0</v>
      </c>
      <c r="K11" s="300">
        <f>SUM(F11:J11)</f>
        <v>0</v>
      </c>
      <c r="L11" s="302">
        <f>K11/E7</f>
        <v>0</v>
      </c>
    </row>
    <row r="12" spans="1:13" s="126" customFormat="1">
      <c r="D12" s="126" t="s">
        <v>25</v>
      </c>
      <c r="E12" s="300"/>
      <c r="F12" s="300"/>
      <c r="G12" s="301">
        <f>'PIW-Detail-2010'!C72</f>
        <v>3</v>
      </c>
      <c r="H12" s="301">
        <f>'PIW-Detail-2010'!D72</f>
        <v>27</v>
      </c>
      <c r="I12" s="301">
        <f>'PIW-Detail-2010'!E72</f>
        <v>0</v>
      </c>
      <c r="J12" s="301">
        <f>'PIW-Detail-2010'!F72</f>
        <v>0</v>
      </c>
      <c r="K12" s="300">
        <f>SUM(F12:J12)</f>
        <v>30</v>
      </c>
      <c r="L12" s="302">
        <f>K12/E7</f>
        <v>0.625</v>
      </c>
    </row>
    <row r="13" spans="1:13" s="124" customFormat="1">
      <c r="G13" s="124">
        <f>SUM(G10:G12)</f>
        <v>3</v>
      </c>
      <c r="H13" s="124">
        <f>SUM(H10:H12)</f>
        <v>27</v>
      </c>
      <c r="I13" s="124">
        <f>SUM(I10:I12)</f>
        <v>0</v>
      </c>
      <c r="J13" s="124">
        <f>SUM(J10:J12)</f>
        <v>0</v>
      </c>
      <c r="K13" s="305">
        <f>SUM(K10:K12)</f>
        <v>30</v>
      </c>
      <c r="L13" s="306">
        <f>K13/E7</f>
        <v>0.625</v>
      </c>
    </row>
  </sheetData>
  <pageMargins left="0.3" right="0.2" top="0.75" bottom="0.75" header="0.3" footer="0.3"/>
  <pageSetup scale="75" orientation="landscape" r:id="rId1"/>
  <headerFooter>
    <oddHeader>&amp;C&amp;"Arial,Bold"&amp;12&amp;A</oddHeader>
    <oddFooter>&amp;R&amp;D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M11"/>
  <sheetViews>
    <sheetView topLeftCell="B1" zoomScale="115" zoomScaleNormal="115" workbookViewId="0">
      <selection activeCell="G2" sqref="G2"/>
    </sheetView>
  </sheetViews>
  <sheetFormatPr defaultRowHeight="12.75"/>
  <cols>
    <col min="1" max="1" width="16.5703125" style="134" hidden="1" customWidth="1"/>
    <col min="2" max="2" width="8.42578125" style="134" customWidth="1"/>
    <col min="3" max="3" width="19" style="134" customWidth="1"/>
    <col min="4" max="4" width="9.7109375" style="134" customWidth="1"/>
    <col min="5" max="5" width="15.140625" style="134" bestFit="1" customWidth="1"/>
    <col min="6" max="6" width="14.28515625" style="134" customWidth="1"/>
    <col min="7" max="7" width="10.140625" style="134" bestFit="1" customWidth="1"/>
    <col min="8" max="8" width="10.28515625" style="134" customWidth="1"/>
    <col min="9" max="9" width="10.140625" style="134" bestFit="1" customWidth="1"/>
    <col min="10" max="10" width="9.5703125" style="134" customWidth="1"/>
    <col min="11" max="11" width="12" style="134" bestFit="1" customWidth="1"/>
    <col min="12" max="12" width="12.28515625" style="134" bestFit="1" customWidth="1"/>
    <col min="13" max="13" width="14" style="134" customWidth="1"/>
    <col min="14" max="16384" width="9.140625" style="134"/>
  </cols>
  <sheetData>
    <row r="1" spans="1:13" ht="26.25" thickBot="1">
      <c r="A1" s="12" t="s">
        <v>9</v>
      </c>
      <c r="B1" s="12" t="s">
        <v>0</v>
      </c>
      <c r="C1" s="12" t="s">
        <v>11</v>
      </c>
      <c r="D1" s="12" t="s">
        <v>10</v>
      </c>
      <c r="E1" s="216" t="s">
        <v>649</v>
      </c>
      <c r="F1" s="216" t="s">
        <v>650</v>
      </c>
      <c r="G1" s="120" t="s">
        <v>433</v>
      </c>
      <c r="H1" s="254" t="s">
        <v>434</v>
      </c>
      <c r="I1" s="119" t="s">
        <v>435</v>
      </c>
      <c r="J1" s="119" t="s">
        <v>436</v>
      </c>
      <c r="K1" s="119" t="s">
        <v>648</v>
      </c>
      <c r="L1" s="120" t="s">
        <v>432</v>
      </c>
      <c r="M1" s="119" t="s">
        <v>437</v>
      </c>
    </row>
    <row r="2" spans="1:13" s="126" customFormat="1" ht="13.5" thickTop="1">
      <c r="A2" s="135" t="s">
        <v>23</v>
      </c>
      <c r="B2" s="135" t="s">
        <v>24</v>
      </c>
      <c r="C2" s="135" t="s">
        <v>50</v>
      </c>
      <c r="D2" s="135" t="s">
        <v>25</v>
      </c>
      <c r="E2" s="136">
        <f>'PJW-Detail-2010'!A5</f>
        <v>2</v>
      </c>
      <c r="F2" s="136">
        <f>'PJW-Detail-2010'!E5</f>
        <v>0</v>
      </c>
      <c r="G2" s="135">
        <f>COUNTIF('PJW-Detail-2010'!D3:D4,"*Q1")</f>
        <v>0</v>
      </c>
      <c r="H2" s="135">
        <f>COUNTIF('PJW-Detail-2010'!D3:D4,"*Q2")</f>
        <v>0</v>
      </c>
      <c r="I2" s="135">
        <f>COUNTIF('PJW-Detail-2010'!D3:D4,"*Q3")</f>
        <v>1</v>
      </c>
      <c r="J2" s="135">
        <f>COUNTIF('PJW-Detail-2010'!D3:D4,"*Q4")</f>
        <v>0</v>
      </c>
      <c r="K2" s="172">
        <f>SUM(G2:J2)</f>
        <v>1</v>
      </c>
      <c r="L2" s="136">
        <f>SUM(G2:J2)</f>
        <v>1</v>
      </c>
      <c r="M2" s="121">
        <f>L2/E2*100</f>
        <v>50</v>
      </c>
    </row>
    <row r="3" spans="1:13" s="126" customFormat="1">
      <c r="A3" s="135"/>
      <c r="B3" s="135" t="s">
        <v>24</v>
      </c>
      <c r="C3" s="135" t="s">
        <v>794</v>
      </c>
      <c r="D3" s="135" t="s">
        <v>25</v>
      </c>
      <c r="E3" s="136">
        <f>'PJW-Detail-2010'!A13</f>
        <v>6</v>
      </c>
      <c r="F3" s="136">
        <f>'PJW-Detail-2010'!E12</f>
        <v>0</v>
      </c>
      <c r="G3" s="135">
        <f>COUNTIF('PJW-Detail-2010'!D7:D12,"*Q1")</f>
        <v>0</v>
      </c>
      <c r="H3" s="135">
        <f>COUNTIF('PJW-Detail-2010'!D7:D12,"*Q2")</f>
        <v>0</v>
      </c>
      <c r="I3" s="135">
        <f>COUNTIF('PJW-Detail-2010'!D7:D12,"*Q3")</f>
        <v>5</v>
      </c>
      <c r="J3" s="135">
        <f>COUNTIF('PJW-Detail-2010'!D7:D12,"*Q4")</f>
        <v>0</v>
      </c>
      <c r="K3" s="135">
        <f>SUM(G3:J3)</f>
        <v>5</v>
      </c>
      <c r="L3" s="135">
        <f>SUM(G3:J3)</f>
        <v>5</v>
      </c>
      <c r="M3" s="121">
        <f>L3/E3*100</f>
        <v>83.333333333333343</v>
      </c>
    </row>
    <row r="4" spans="1:13" s="126" customFormat="1">
      <c r="A4" s="135"/>
      <c r="B4" s="135" t="s">
        <v>24</v>
      </c>
      <c r="C4" s="135" t="s">
        <v>692</v>
      </c>
      <c r="D4" s="135" t="s">
        <v>25</v>
      </c>
      <c r="E4" s="136">
        <f>'PJW-Detail-2010'!A53</f>
        <v>38</v>
      </c>
      <c r="F4" s="136">
        <f>'PJW-Detail-2010'!E53</f>
        <v>0</v>
      </c>
      <c r="G4" s="135">
        <f>COUNTIF('PJW-Detail-2010'!D14:D52,"*Q1")</f>
        <v>0</v>
      </c>
      <c r="H4" s="135">
        <f>COUNTIF('PJW-Detail-2010'!D14:D52,"*Q2")</f>
        <v>0</v>
      </c>
      <c r="I4" s="135">
        <f>COUNTIF('PJW-Detail-2010'!D14:D52,"*Q3")</f>
        <v>0</v>
      </c>
      <c r="J4" s="135">
        <f>COUNTIF('PJW-Detail-2010'!D14:D52,"*Q4")</f>
        <v>0</v>
      </c>
      <c r="K4" s="135">
        <f>SUM(G4:J4)</f>
        <v>0</v>
      </c>
      <c r="L4" s="135">
        <f>SUM(G4:J4)</f>
        <v>0</v>
      </c>
      <c r="M4" s="121">
        <f>L4/E4*100</f>
        <v>0</v>
      </c>
    </row>
    <row r="5" spans="1:13" ht="13.5" thickBot="1">
      <c r="A5" s="10"/>
      <c r="B5" s="10"/>
      <c r="C5" s="123" t="s">
        <v>438</v>
      </c>
      <c r="D5" s="135"/>
      <c r="E5" s="11">
        <f t="shared" ref="E5:L5" si="0">SUM(E2:E4)</f>
        <v>46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6</v>
      </c>
      <c r="J5" s="11">
        <f t="shared" si="0"/>
        <v>0</v>
      </c>
      <c r="K5" s="11">
        <f t="shared" si="0"/>
        <v>6</v>
      </c>
      <c r="L5" s="11">
        <f t="shared" si="0"/>
        <v>6</v>
      </c>
      <c r="M5" s="121"/>
    </row>
    <row r="6" spans="1:13" ht="13.5" thickTop="1">
      <c r="A6" s="10"/>
      <c r="B6" s="10"/>
      <c r="C6" s="10"/>
      <c r="D6" s="10"/>
      <c r="E6" s="9"/>
      <c r="F6" s="9"/>
      <c r="G6" s="10"/>
      <c r="H6" s="2"/>
      <c r="I6" s="2"/>
      <c r="J6" s="2"/>
      <c r="K6" s="2"/>
      <c r="L6" s="7"/>
      <c r="M6" s="122"/>
    </row>
    <row r="7" spans="1:13">
      <c r="A7" s="10"/>
      <c r="B7" s="10"/>
      <c r="C7" s="10"/>
      <c r="D7" s="10"/>
      <c r="E7" s="9"/>
      <c r="F7" s="9"/>
      <c r="G7" s="10"/>
      <c r="H7" s="2"/>
      <c r="I7" s="2"/>
      <c r="J7" s="2"/>
      <c r="K7" s="2"/>
      <c r="L7" s="7"/>
      <c r="M7" s="122"/>
    </row>
    <row r="8" spans="1:13">
      <c r="C8" s="124" t="s">
        <v>440</v>
      </c>
      <c r="D8" s="124" t="s">
        <v>29</v>
      </c>
      <c r="E8" s="173"/>
      <c r="F8" s="173"/>
      <c r="G8" s="217">
        <f>'PJW-Detail-2010'!C65</f>
        <v>0</v>
      </c>
      <c r="H8" s="217">
        <f>'PJW-Detail-2010'!D65</f>
        <v>0</v>
      </c>
      <c r="I8" s="217">
        <f>'PJW-Detail-2010'!E65</f>
        <v>0</v>
      </c>
      <c r="J8" s="217">
        <f>'PJW-Detail-2010'!F65</f>
        <v>0</v>
      </c>
      <c r="K8" s="173">
        <f>SUM(F8:J8)</f>
        <v>0</v>
      </c>
      <c r="L8" s="252">
        <f>K8/E5</f>
        <v>0</v>
      </c>
    </row>
    <row r="9" spans="1:13">
      <c r="C9" s="124"/>
      <c r="D9" s="124" t="s">
        <v>27</v>
      </c>
      <c r="E9" s="173"/>
      <c r="F9" s="173"/>
      <c r="G9" s="217">
        <f>'PJW-Detail-2010'!C66</f>
        <v>0</v>
      </c>
      <c r="H9" s="217">
        <f>'PJW-Detail-2010'!D66</f>
        <v>0</v>
      </c>
      <c r="I9" s="217">
        <f>'PJW-Detail-2010'!E66</f>
        <v>0</v>
      </c>
      <c r="J9" s="217">
        <f>'PJW-Detail-2010'!F66</f>
        <v>0</v>
      </c>
      <c r="K9" s="173">
        <f>SUM(F9:J9)</f>
        <v>0</v>
      </c>
      <c r="L9" s="252">
        <f>K9/E5</f>
        <v>0</v>
      </c>
    </row>
    <row r="10" spans="1:13">
      <c r="D10" s="124" t="s">
        <v>25</v>
      </c>
      <c r="E10" s="173"/>
      <c r="F10" s="173"/>
      <c r="G10" s="217">
        <f>'PJW-Detail-2010'!C67</f>
        <v>0</v>
      </c>
      <c r="H10" s="217">
        <f>'PJW-Detail-2010'!D67</f>
        <v>0</v>
      </c>
      <c r="I10" s="217">
        <f>'PJW-Detail-2010'!E67</f>
        <v>6</v>
      </c>
      <c r="J10" s="217">
        <f>'PJW-Detail-2010'!F67</f>
        <v>0</v>
      </c>
      <c r="K10" s="173">
        <f>SUM(F10:J10)</f>
        <v>6</v>
      </c>
      <c r="L10" s="252">
        <f>K10/E5</f>
        <v>0.13043478260869565</v>
      </c>
    </row>
    <row r="11" spans="1:13">
      <c r="G11" s="134">
        <f>SUM(G8:G10)</f>
        <v>0</v>
      </c>
      <c r="H11" s="134">
        <f>SUM(H8:H10)</f>
        <v>0</v>
      </c>
      <c r="I11" s="134">
        <f>SUM(I8:I10)</f>
        <v>6</v>
      </c>
      <c r="J11" s="134">
        <f>SUM(J8:J10)</f>
        <v>0</v>
      </c>
      <c r="K11" s="6">
        <f>SUM(K8:K10)</f>
        <v>6</v>
      </c>
      <c r="L11" s="253">
        <f>K11/E5</f>
        <v>0.13043478260869565</v>
      </c>
    </row>
  </sheetData>
  <pageMargins left="0.3" right="0.2" top="0.75" bottom="0.75" header="0.3" footer="0.3"/>
  <pageSetup scale="75" orientation="landscape" r:id="rId1"/>
  <headerFooter>
    <oddHeader>&amp;C&amp;"Arial,Bold"&amp;12&amp;A</oddHeader>
    <oddFooter>&amp;R&amp;D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O365"/>
  <sheetViews>
    <sheetView workbookViewId="0">
      <pane ySplit="2" topLeftCell="A75" activePane="bottomLeft" state="frozen"/>
      <selection pane="bottomLeft" activeCell="E89" sqref="E89"/>
    </sheetView>
  </sheetViews>
  <sheetFormatPr defaultRowHeight="12.75"/>
  <cols>
    <col min="1" max="1" width="13" style="55" customWidth="1"/>
    <col min="2" max="2" width="23.5703125" style="56" customWidth="1"/>
    <col min="3" max="3" width="36.85546875" style="55" customWidth="1"/>
    <col min="4" max="4" width="15.28515625" style="56" customWidth="1"/>
    <col min="5" max="5" width="9.140625" style="56"/>
    <col min="6" max="6" width="10.5703125" style="56" customWidth="1"/>
    <col min="7" max="7" width="12.85546875" style="56" customWidth="1"/>
    <col min="8" max="8" width="11.7109375" style="140" customWidth="1"/>
    <col min="9" max="9" width="12.85546875" style="140" customWidth="1"/>
    <col min="10" max="10" width="55.5703125" style="55" customWidth="1"/>
    <col min="11" max="11" width="13.7109375" style="56" customWidth="1"/>
    <col min="12" max="12" width="9.140625" style="56"/>
    <col min="13" max="13" width="9.28515625" style="56" customWidth="1"/>
    <col min="14" max="14" width="9.140625" style="56"/>
    <col min="15" max="15" width="40.5703125" style="55" customWidth="1"/>
    <col min="16" max="16384" width="9.140625" style="55"/>
  </cols>
  <sheetData>
    <row r="1" spans="1:15">
      <c r="C1" s="57"/>
      <c r="D1" s="58" t="s">
        <v>53</v>
      </c>
      <c r="E1" s="141" t="s">
        <v>655</v>
      </c>
      <c r="F1" s="58"/>
      <c r="G1" s="58"/>
      <c r="H1" s="141"/>
      <c r="I1" s="141"/>
      <c r="J1" s="57"/>
      <c r="K1" s="58" t="s">
        <v>55</v>
      </c>
      <c r="L1" s="58" t="s">
        <v>54</v>
      </c>
      <c r="M1" s="58"/>
      <c r="N1" s="58" t="s">
        <v>28</v>
      </c>
      <c r="O1" s="57"/>
    </row>
    <row r="2" spans="1:15">
      <c r="A2" s="55" t="s">
        <v>56</v>
      </c>
      <c r="C2" s="58" t="s">
        <v>57</v>
      </c>
      <c r="D2" s="58" t="s">
        <v>58</v>
      </c>
      <c r="E2" s="141" t="s">
        <v>54</v>
      </c>
      <c r="F2" s="58" t="s">
        <v>60</v>
      </c>
      <c r="G2" s="58" t="s">
        <v>61</v>
      </c>
      <c r="H2" s="141" t="s">
        <v>646</v>
      </c>
      <c r="I2" s="141" t="s">
        <v>673</v>
      </c>
      <c r="J2" s="141" t="s">
        <v>446</v>
      </c>
      <c r="K2" s="58" t="s">
        <v>63</v>
      </c>
      <c r="L2" s="58" t="s">
        <v>59</v>
      </c>
      <c r="M2" s="58" t="s">
        <v>60</v>
      </c>
      <c r="N2" s="58" t="s">
        <v>61</v>
      </c>
      <c r="O2" s="58" t="s">
        <v>62</v>
      </c>
    </row>
    <row r="3" spans="1:15">
      <c r="C3" s="31"/>
      <c r="D3" s="59"/>
      <c r="E3" s="59"/>
      <c r="F3" s="59"/>
      <c r="G3" s="59"/>
      <c r="H3" s="142"/>
      <c r="I3" s="142"/>
      <c r="J3" s="60"/>
      <c r="K3" s="59"/>
      <c r="L3" s="59"/>
      <c r="M3" s="59"/>
      <c r="N3" s="59"/>
      <c r="O3" s="60"/>
    </row>
    <row r="4" spans="1:15">
      <c r="B4" s="61" t="s">
        <v>64</v>
      </c>
      <c r="C4" s="51"/>
    </row>
    <row r="5" spans="1:15">
      <c r="C5" s="24" t="s">
        <v>65</v>
      </c>
      <c r="D5" s="56" t="s">
        <v>66</v>
      </c>
      <c r="F5" s="62">
        <v>39822</v>
      </c>
      <c r="G5" s="56" t="s">
        <v>67</v>
      </c>
      <c r="H5" s="140" t="s">
        <v>28</v>
      </c>
      <c r="I5" s="140" t="s">
        <v>28</v>
      </c>
      <c r="J5" s="63"/>
      <c r="M5" s="62"/>
    </row>
    <row r="6" spans="1:15">
      <c r="C6" s="24" t="s">
        <v>68</v>
      </c>
      <c r="F6" s="62">
        <v>39846</v>
      </c>
      <c r="G6" s="56" t="s">
        <v>67</v>
      </c>
      <c r="H6" s="140" t="s">
        <v>28</v>
      </c>
      <c r="I6" s="140" t="s">
        <v>28</v>
      </c>
      <c r="J6" s="55" t="s">
        <v>70</v>
      </c>
      <c r="M6" s="62"/>
    </row>
    <row r="7" spans="1:15">
      <c r="C7" s="24" t="s">
        <v>71</v>
      </c>
      <c r="D7" s="56" t="s">
        <v>66</v>
      </c>
      <c r="F7" s="62">
        <v>40046</v>
      </c>
      <c r="G7" s="56" t="s">
        <v>72</v>
      </c>
      <c r="J7" s="55" t="s">
        <v>73</v>
      </c>
      <c r="M7" s="62"/>
    </row>
    <row r="8" spans="1:15" ht="25.5">
      <c r="C8" s="24" t="s">
        <v>74</v>
      </c>
      <c r="D8" s="56" t="s">
        <v>66</v>
      </c>
      <c r="F8" s="62">
        <v>40044</v>
      </c>
      <c r="G8" s="56" t="s">
        <v>67</v>
      </c>
      <c r="H8" s="140" t="s">
        <v>28</v>
      </c>
      <c r="J8" s="64" t="s">
        <v>75</v>
      </c>
      <c r="M8" s="62"/>
    </row>
    <row r="9" spans="1:15">
      <c r="C9" s="24" t="s">
        <v>76</v>
      </c>
      <c r="D9" s="56" t="s">
        <v>66</v>
      </c>
      <c r="F9" s="62">
        <v>40045</v>
      </c>
      <c r="G9" s="56" t="s">
        <v>72</v>
      </c>
      <c r="M9" s="62"/>
    </row>
    <row r="10" spans="1:15">
      <c r="C10" s="24" t="s">
        <v>77</v>
      </c>
      <c r="D10" s="56" t="s">
        <v>66</v>
      </c>
      <c r="F10" s="62">
        <v>40046</v>
      </c>
      <c r="G10" s="56" t="s">
        <v>72</v>
      </c>
    </row>
    <row r="11" spans="1:15">
      <c r="C11" s="24" t="s">
        <v>78</v>
      </c>
      <c r="D11" s="56" t="s">
        <v>66</v>
      </c>
      <c r="F11" s="62">
        <v>40049</v>
      </c>
      <c r="G11" s="56" t="s">
        <v>72</v>
      </c>
    </row>
    <row r="12" spans="1:15">
      <c r="A12" s="50">
        <f>COUNTA(C5:C11)</f>
        <v>7</v>
      </c>
      <c r="E12" s="56">
        <f>COUNTIF(E5:E11,"Y")</f>
        <v>0</v>
      </c>
    </row>
    <row r="13" spans="1:15">
      <c r="C13" s="26"/>
    </row>
    <row r="14" spans="1:15">
      <c r="B14" s="61" t="s">
        <v>79</v>
      </c>
      <c r="C14" s="51"/>
    </row>
    <row r="15" spans="1:15" ht="25.5">
      <c r="C15" s="24" t="s">
        <v>80</v>
      </c>
      <c r="D15" s="56" t="s">
        <v>66</v>
      </c>
      <c r="F15" s="62">
        <v>39937</v>
      </c>
      <c r="G15" s="56" t="s">
        <v>72</v>
      </c>
      <c r="J15" s="218" t="s">
        <v>81</v>
      </c>
    </row>
    <row r="16" spans="1:15">
      <c r="C16" s="24" t="s">
        <v>82</v>
      </c>
      <c r="D16" s="56" t="s">
        <v>66</v>
      </c>
      <c r="F16" s="62">
        <v>40049</v>
      </c>
      <c r="G16" s="56" t="s">
        <v>72</v>
      </c>
    </row>
    <row r="17" spans="1:14">
      <c r="C17" s="24" t="s">
        <v>83</v>
      </c>
      <c r="D17" s="56" t="s">
        <v>66</v>
      </c>
      <c r="F17" s="62">
        <v>39938</v>
      </c>
      <c r="G17" s="56" t="s">
        <v>72</v>
      </c>
      <c r="J17" s="65" t="s">
        <v>28</v>
      </c>
    </row>
    <row r="18" spans="1:14">
      <c r="C18" s="24" t="s">
        <v>84</v>
      </c>
      <c r="D18" s="56" t="s">
        <v>66</v>
      </c>
      <c r="F18" s="62">
        <v>39953</v>
      </c>
      <c r="G18" s="56" t="s">
        <v>72</v>
      </c>
    </row>
    <row r="19" spans="1:14">
      <c r="C19" s="24" t="s">
        <v>85</v>
      </c>
      <c r="D19" s="56" t="s">
        <v>66</v>
      </c>
      <c r="F19" s="62">
        <v>39953</v>
      </c>
      <c r="G19" s="56" t="s">
        <v>72</v>
      </c>
    </row>
    <row r="20" spans="1:14">
      <c r="C20" s="24" t="s">
        <v>86</v>
      </c>
      <c r="D20" s="56" t="s">
        <v>66</v>
      </c>
      <c r="F20" s="62">
        <v>39938</v>
      </c>
      <c r="G20" s="56" t="s">
        <v>72</v>
      </c>
    </row>
    <row r="21" spans="1:14">
      <c r="A21" s="50">
        <f>COUNTA(C15:C21)</f>
        <v>6</v>
      </c>
      <c r="E21" s="140"/>
    </row>
    <row r="22" spans="1:14">
      <c r="C22" s="26"/>
    </row>
    <row r="23" spans="1:14">
      <c r="B23" s="118" t="s">
        <v>87</v>
      </c>
      <c r="C23" s="51"/>
    </row>
    <row r="24" spans="1:14">
      <c r="C24" s="24" t="s">
        <v>88</v>
      </c>
      <c r="D24" s="56" t="s">
        <v>66</v>
      </c>
      <c r="F24" s="62">
        <v>39961</v>
      </c>
      <c r="G24" s="56" t="s">
        <v>72</v>
      </c>
    </row>
    <row r="25" spans="1:14">
      <c r="C25" s="24" t="s">
        <v>89</v>
      </c>
      <c r="D25" s="56" t="s">
        <v>66</v>
      </c>
      <c r="F25" s="62">
        <v>39961</v>
      </c>
      <c r="G25" s="56" t="s">
        <v>72</v>
      </c>
    </row>
    <row r="26" spans="1:14" ht="25.5">
      <c r="C26" s="24" t="s">
        <v>90</v>
      </c>
      <c r="D26" s="56" t="s">
        <v>66</v>
      </c>
      <c r="F26" s="62">
        <v>39961</v>
      </c>
      <c r="G26" s="56" t="s">
        <v>72</v>
      </c>
      <c r="J26" s="64" t="s">
        <v>91</v>
      </c>
    </row>
    <row r="27" spans="1:14">
      <c r="C27" s="24" t="s">
        <v>92</v>
      </c>
      <c r="D27" s="56" t="s">
        <v>66</v>
      </c>
      <c r="F27" s="62">
        <v>39965</v>
      </c>
      <c r="G27" s="56" t="s">
        <v>72</v>
      </c>
    </row>
    <row r="28" spans="1:14">
      <c r="C28" s="24" t="s">
        <v>93</v>
      </c>
      <c r="D28" s="56" t="s">
        <v>66</v>
      </c>
      <c r="F28" s="62">
        <v>39965</v>
      </c>
      <c r="G28" s="56" t="s">
        <v>72</v>
      </c>
    </row>
    <row r="29" spans="1:14">
      <c r="C29" s="24" t="s">
        <v>94</v>
      </c>
      <c r="D29" s="56" t="s">
        <v>66</v>
      </c>
      <c r="F29" s="62">
        <v>39965</v>
      </c>
      <c r="G29" s="56" t="s">
        <v>72</v>
      </c>
    </row>
    <row r="30" spans="1:14">
      <c r="C30" s="24" t="s">
        <v>95</v>
      </c>
      <c r="D30" s="56" t="s">
        <v>66</v>
      </c>
      <c r="F30" s="62">
        <v>39966</v>
      </c>
      <c r="G30" s="56" t="s">
        <v>72</v>
      </c>
      <c r="J30" s="55" t="s">
        <v>96</v>
      </c>
    </row>
    <row r="31" spans="1:14" s="66" customFormat="1">
      <c r="B31" s="67"/>
      <c r="C31" s="43" t="s">
        <v>97</v>
      </c>
      <c r="D31" s="67" t="s">
        <v>66</v>
      </c>
      <c r="E31" s="145"/>
      <c r="F31" s="68">
        <v>40126</v>
      </c>
      <c r="G31" s="67" t="s">
        <v>72</v>
      </c>
      <c r="H31" s="145"/>
      <c r="I31" s="145"/>
      <c r="J31" s="66" t="s">
        <v>98</v>
      </c>
      <c r="K31" s="67"/>
      <c r="L31" s="67"/>
      <c r="M31" s="67"/>
      <c r="N31" s="67"/>
    </row>
    <row r="32" spans="1:14" s="66" customFormat="1">
      <c r="A32" s="66">
        <f>COUNTA(C24:C31)</f>
        <v>8</v>
      </c>
      <c r="B32" s="67"/>
      <c r="C32" s="43"/>
      <c r="D32" s="67"/>
      <c r="E32" s="140">
        <f>COUNTIF(E15:E31,"Y")</f>
        <v>0</v>
      </c>
      <c r="F32" s="68"/>
      <c r="G32" s="67"/>
      <c r="H32" s="145"/>
      <c r="I32" s="145"/>
      <c r="K32" s="67"/>
      <c r="L32" s="67"/>
      <c r="M32" s="67"/>
      <c r="N32" s="67"/>
    </row>
    <row r="33" spans="2:13">
      <c r="B33" s="61" t="s">
        <v>99</v>
      </c>
      <c r="C33" s="51"/>
    </row>
    <row r="34" spans="2:13">
      <c r="C34" s="24" t="s">
        <v>100</v>
      </c>
      <c r="D34" s="56" t="s">
        <v>66</v>
      </c>
      <c r="F34" s="62">
        <v>39870</v>
      </c>
      <c r="G34" s="56" t="s">
        <v>72</v>
      </c>
    </row>
    <row r="35" spans="2:13">
      <c r="C35" s="24" t="s">
        <v>101</v>
      </c>
      <c r="D35" s="56" t="s">
        <v>66</v>
      </c>
      <c r="F35" s="62">
        <v>39842</v>
      </c>
      <c r="G35" s="56" t="s">
        <v>67</v>
      </c>
      <c r="H35" s="140" t="s">
        <v>28</v>
      </c>
      <c r="M35" s="62"/>
    </row>
    <row r="36" spans="2:13">
      <c r="C36" s="24" t="s">
        <v>102</v>
      </c>
      <c r="D36" s="56" t="s">
        <v>66</v>
      </c>
      <c r="F36" s="62">
        <v>39869</v>
      </c>
      <c r="G36" s="56" t="s">
        <v>72</v>
      </c>
    </row>
    <row r="37" spans="2:13">
      <c r="C37" s="24" t="s">
        <v>103</v>
      </c>
      <c r="D37" s="56" t="s">
        <v>66</v>
      </c>
      <c r="F37" s="62">
        <v>39869</v>
      </c>
      <c r="G37" s="56" t="s">
        <v>72</v>
      </c>
    </row>
    <row r="38" spans="2:13">
      <c r="C38" s="24" t="s">
        <v>104</v>
      </c>
      <c r="D38" s="56" t="s">
        <v>66</v>
      </c>
      <c r="F38" s="62">
        <v>39870</v>
      </c>
      <c r="G38" s="56" t="s">
        <v>72</v>
      </c>
    </row>
    <row r="39" spans="2:13">
      <c r="C39" s="24" t="s">
        <v>105</v>
      </c>
      <c r="D39" s="56" t="s">
        <v>66</v>
      </c>
      <c r="F39" s="62">
        <v>39869</v>
      </c>
      <c r="G39" s="56" t="s">
        <v>72</v>
      </c>
    </row>
    <row r="40" spans="2:13">
      <c r="C40" s="24" t="s">
        <v>106</v>
      </c>
      <c r="D40" s="56" t="s">
        <v>66</v>
      </c>
      <c r="F40" s="62">
        <v>40149</v>
      </c>
      <c r="G40" s="56" t="s">
        <v>72</v>
      </c>
    </row>
    <row r="41" spans="2:13">
      <c r="C41" s="24" t="s">
        <v>107</v>
      </c>
      <c r="D41" s="56" t="s">
        <v>66</v>
      </c>
      <c r="F41" s="62">
        <v>39871</v>
      </c>
      <c r="G41" s="56" t="s">
        <v>72</v>
      </c>
    </row>
    <row r="42" spans="2:13">
      <c r="C42" s="24" t="s">
        <v>108</v>
      </c>
      <c r="D42" s="56" t="s">
        <v>66</v>
      </c>
      <c r="F42" s="62">
        <v>40150</v>
      </c>
      <c r="G42" s="56" t="s">
        <v>72</v>
      </c>
    </row>
    <row r="43" spans="2:13">
      <c r="C43" s="24" t="s">
        <v>109</v>
      </c>
      <c r="D43" s="56" t="s">
        <v>66</v>
      </c>
      <c r="F43" s="62">
        <v>39871</v>
      </c>
      <c r="G43" s="56" t="s">
        <v>72</v>
      </c>
    </row>
    <row r="44" spans="2:13">
      <c r="C44" s="24" t="s">
        <v>110</v>
      </c>
      <c r="D44" s="56" t="s">
        <v>66</v>
      </c>
      <c r="F44" s="62">
        <v>39868</v>
      </c>
      <c r="G44" s="56" t="s">
        <v>72</v>
      </c>
    </row>
    <row r="45" spans="2:13">
      <c r="C45" s="24" t="s">
        <v>111</v>
      </c>
      <c r="D45" s="56" t="s">
        <v>66</v>
      </c>
      <c r="F45" s="62">
        <v>39868</v>
      </c>
      <c r="G45" s="56" t="s">
        <v>72</v>
      </c>
    </row>
    <row r="46" spans="2:13">
      <c r="C46" s="24" t="s">
        <v>112</v>
      </c>
      <c r="D46" s="56" t="s">
        <v>66</v>
      </c>
      <c r="F46" s="62">
        <v>40079</v>
      </c>
      <c r="G46" s="56" t="s">
        <v>72</v>
      </c>
      <c r="J46" s="55" t="s">
        <v>113</v>
      </c>
    </row>
    <row r="47" spans="2:13">
      <c r="C47" s="24" t="s">
        <v>114</v>
      </c>
      <c r="D47" s="56" t="s">
        <v>66</v>
      </c>
      <c r="F47" s="62">
        <v>39870</v>
      </c>
      <c r="G47" s="56" t="s">
        <v>72</v>
      </c>
    </row>
    <row r="48" spans="2:13">
      <c r="C48" s="24" t="s">
        <v>115</v>
      </c>
      <c r="D48" s="56" t="s">
        <v>66</v>
      </c>
      <c r="F48" s="62">
        <v>39869</v>
      </c>
      <c r="G48" s="56" t="s">
        <v>72</v>
      </c>
    </row>
    <row r="49" spans="1:14">
      <c r="C49" s="24" t="s">
        <v>116</v>
      </c>
      <c r="D49" s="56" t="s">
        <v>66</v>
      </c>
      <c r="F49" s="62">
        <v>39869</v>
      </c>
      <c r="G49" s="56" t="s">
        <v>72</v>
      </c>
    </row>
    <row r="50" spans="1:14">
      <c r="C50" s="24" t="s">
        <v>117</v>
      </c>
      <c r="D50" s="56" t="s">
        <v>66</v>
      </c>
      <c r="F50" s="62">
        <v>39874</v>
      </c>
      <c r="G50" s="56" t="s">
        <v>72</v>
      </c>
    </row>
    <row r="51" spans="1:14">
      <c r="C51" s="24" t="s">
        <v>118</v>
      </c>
      <c r="D51" s="56" t="s">
        <v>66</v>
      </c>
      <c r="F51" s="62">
        <v>39868</v>
      </c>
      <c r="G51" s="56" t="s">
        <v>72</v>
      </c>
    </row>
    <row r="52" spans="1:14">
      <c r="A52" s="50">
        <f>COUNTA(C34:C51)</f>
        <v>18</v>
      </c>
      <c r="E52" s="140"/>
    </row>
    <row r="53" spans="1:14">
      <c r="C53" s="26"/>
    </row>
    <row r="54" spans="1:14">
      <c r="B54" s="61" t="s">
        <v>119</v>
      </c>
      <c r="C54" s="51"/>
    </row>
    <row r="55" spans="1:14" s="66" customFormat="1">
      <c r="B55" s="67"/>
      <c r="C55" s="45" t="s">
        <v>120</v>
      </c>
      <c r="D55" s="67" t="s">
        <v>66</v>
      </c>
      <c r="E55" s="145" t="s">
        <v>28</v>
      </c>
      <c r="F55" s="68">
        <v>40133</v>
      </c>
      <c r="G55" s="67" t="s">
        <v>72</v>
      </c>
      <c r="H55" s="145"/>
      <c r="I55" s="145"/>
      <c r="J55" s="66" t="s">
        <v>121</v>
      </c>
      <c r="K55" s="67"/>
      <c r="L55" s="67"/>
      <c r="M55" s="67"/>
      <c r="N55" s="67"/>
    </row>
    <row r="56" spans="1:14" s="144" customFormat="1">
      <c r="C56" s="314" t="s">
        <v>814</v>
      </c>
      <c r="D56" s="145" t="s">
        <v>66</v>
      </c>
      <c r="E56" s="145" t="s">
        <v>690</v>
      </c>
      <c r="F56" s="146">
        <v>40469</v>
      </c>
      <c r="G56" s="145" t="s">
        <v>815</v>
      </c>
      <c r="H56" s="145"/>
      <c r="I56" s="145"/>
      <c r="K56" s="145"/>
      <c r="L56" s="145"/>
      <c r="M56" s="145"/>
      <c r="N56" s="145"/>
    </row>
    <row r="57" spans="1:14">
      <c r="C57" s="24" t="s">
        <v>122</v>
      </c>
      <c r="D57" s="56" t="s">
        <v>66</v>
      </c>
      <c r="F57" s="62">
        <v>39865</v>
      </c>
      <c r="G57" s="56" t="s">
        <v>72</v>
      </c>
    </row>
    <row r="58" spans="1:14">
      <c r="C58" s="24" t="s">
        <v>123</v>
      </c>
      <c r="J58" s="69" t="s">
        <v>124</v>
      </c>
    </row>
    <row r="59" spans="1:14">
      <c r="C59" s="24" t="s">
        <v>125</v>
      </c>
      <c r="D59" s="56" t="s">
        <v>66</v>
      </c>
      <c r="F59" s="62">
        <v>39867</v>
      </c>
      <c r="G59" s="56" t="s">
        <v>72</v>
      </c>
      <c r="K59" s="56" t="s">
        <v>126</v>
      </c>
    </row>
    <row r="60" spans="1:14">
      <c r="C60" s="24" t="s">
        <v>127</v>
      </c>
      <c r="D60" s="56" t="s">
        <v>66</v>
      </c>
      <c r="F60" s="62">
        <v>39867</v>
      </c>
      <c r="G60" s="56" t="s">
        <v>72</v>
      </c>
      <c r="K60" s="56" t="s">
        <v>126</v>
      </c>
    </row>
    <row r="61" spans="1:14">
      <c r="C61" s="24" t="s">
        <v>128</v>
      </c>
      <c r="D61" s="56" t="s">
        <v>66</v>
      </c>
      <c r="F61" s="62">
        <v>39867</v>
      </c>
      <c r="G61" s="56" t="s">
        <v>72</v>
      </c>
      <c r="K61" s="56" t="s">
        <v>126</v>
      </c>
    </row>
    <row r="62" spans="1:14">
      <c r="C62" s="24" t="s">
        <v>129</v>
      </c>
      <c r="D62" s="56" t="s">
        <v>66</v>
      </c>
      <c r="F62" s="62">
        <v>39867</v>
      </c>
      <c r="G62" s="56" t="s">
        <v>72</v>
      </c>
      <c r="K62" s="56" t="s">
        <v>126</v>
      </c>
    </row>
    <row r="63" spans="1:14">
      <c r="C63" s="24" t="s">
        <v>130</v>
      </c>
      <c r="D63" s="56" t="s">
        <v>66</v>
      </c>
      <c r="F63" s="62">
        <v>39868</v>
      </c>
      <c r="G63" s="56" t="s">
        <v>72</v>
      </c>
      <c r="K63" s="56" t="s">
        <v>126</v>
      </c>
    </row>
    <row r="64" spans="1:14">
      <c r="C64" s="24" t="s">
        <v>131</v>
      </c>
      <c r="D64" s="56" t="s">
        <v>66</v>
      </c>
      <c r="E64" s="62"/>
      <c r="F64" s="62">
        <v>39847</v>
      </c>
      <c r="G64" s="56" t="s">
        <v>72</v>
      </c>
      <c r="K64" s="56" t="s">
        <v>126</v>
      </c>
      <c r="L64" s="62"/>
      <c r="M64" s="62"/>
    </row>
    <row r="65" spans="2:14" s="72" customFormat="1">
      <c r="B65" s="70"/>
      <c r="C65" s="32" t="s">
        <v>132</v>
      </c>
      <c r="D65" s="70" t="s">
        <v>66</v>
      </c>
      <c r="E65" s="70"/>
      <c r="F65" s="71">
        <v>39874</v>
      </c>
      <c r="G65" s="70" t="s">
        <v>72</v>
      </c>
      <c r="H65" s="147"/>
      <c r="I65" s="147"/>
      <c r="J65" s="72" t="s">
        <v>133</v>
      </c>
      <c r="K65" s="70"/>
      <c r="L65" s="70"/>
      <c r="M65" s="71"/>
      <c r="N65" s="70"/>
    </row>
    <row r="66" spans="2:14">
      <c r="C66" s="24" t="s">
        <v>134</v>
      </c>
      <c r="D66" s="56" t="s">
        <v>66</v>
      </c>
      <c r="F66" s="62">
        <v>39849</v>
      </c>
      <c r="G66" s="56" t="s">
        <v>72</v>
      </c>
      <c r="K66" s="56" t="s">
        <v>126</v>
      </c>
      <c r="M66" s="62"/>
    </row>
    <row r="67" spans="2:14">
      <c r="C67" s="24" t="s">
        <v>135</v>
      </c>
      <c r="D67" s="56" t="s">
        <v>66</v>
      </c>
      <c r="F67" s="62">
        <v>39853</v>
      </c>
      <c r="G67" s="56" t="s">
        <v>72</v>
      </c>
      <c r="K67" s="56" t="s">
        <v>126</v>
      </c>
      <c r="M67" s="62"/>
    </row>
    <row r="68" spans="2:14">
      <c r="C68" s="24" t="s">
        <v>136</v>
      </c>
      <c r="D68" s="56" t="s">
        <v>66</v>
      </c>
      <c r="F68" s="62">
        <v>39854</v>
      </c>
      <c r="G68" s="56" t="s">
        <v>72</v>
      </c>
      <c r="K68" s="56" t="s">
        <v>126</v>
      </c>
      <c r="M68" s="62"/>
    </row>
    <row r="69" spans="2:14">
      <c r="C69" s="24" t="s">
        <v>137</v>
      </c>
      <c r="D69" s="56" t="s">
        <v>66</v>
      </c>
      <c r="F69" s="62">
        <v>39855</v>
      </c>
      <c r="G69" s="56" t="s">
        <v>72</v>
      </c>
      <c r="K69" s="56" t="s">
        <v>126</v>
      </c>
      <c r="M69" s="62"/>
    </row>
    <row r="70" spans="2:14">
      <c r="C70" s="24" t="s">
        <v>138</v>
      </c>
      <c r="D70" s="56" t="s">
        <v>66</v>
      </c>
      <c r="F70" s="62">
        <v>39855</v>
      </c>
      <c r="G70" s="56" t="s">
        <v>72</v>
      </c>
      <c r="K70" s="56" t="s">
        <v>126</v>
      </c>
      <c r="M70" s="62"/>
    </row>
    <row r="71" spans="2:14">
      <c r="C71" s="24" t="s">
        <v>139</v>
      </c>
      <c r="D71" s="56" t="s">
        <v>66</v>
      </c>
      <c r="F71" s="62">
        <v>39855</v>
      </c>
      <c r="G71" s="56" t="s">
        <v>72</v>
      </c>
      <c r="K71" s="56" t="s">
        <v>126</v>
      </c>
      <c r="M71" s="62"/>
    </row>
    <row r="72" spans="2:14">
      <c r="C72" s="24" t="s">
        <v>140</v>
      </c>
      <c r="D72" s="56" t="s">
        <v>66</v>
      </c>
      <c r="F72" s="56" t="s">
        <v>141</v>
      </c>
      <c r="G72" s="56" t="s">
        <v>72</v>
      </c>
      <c r="J72" s="55" t="s">
        <v>142</v>
      </c>
      <c r="K72" s="56" t="s">
        <v>126</v>
      </c>
    </row>
    <row r="73" spans="2:14">
      <c r="C73" s="24" t="s">
        <v>143</v>
      </c>
      <c r="D73" s="56" t="s">
        <v>66</v>
      </c>
      <c r="F73" s="62">
        <v>39856</v>
      </c>
      <c r="G73" s="56" t="s">
        <v>72</v>
      </c>
      <c r="K73" s="56" t="s">
        <v>126</v>
      </c>
      <c r="M73" s="62"/>
    </row>
    <row r="74" spans="2:14">
      <c r="C74" s="24" t="s">
        <v>144</v>
      </c>
      <c r="D74" s="56" t="s">
        <v>66</v>
      </c>
      <c r="F74" s="62">
        <v>39863</v>
      </c>
      <c r="G74" s="56" t="s">
        <v>72</v>
      </c>
      <c r="K74" s="56" t="s">
        <v>126</v>
      </c>
    </row>
    <row r="75" spans="2:14">
      <c r="C75" s="24" t="s">
        <v>145</v>
      </c>
      <c r="D75" s="56" t="s">
        <v>66</v>
      </c>
      <c r="F75" s="62">
        <v>39864</v>
      </c>
      <c r="G75" s="56" t="s">
        <v>72</v>
      </c>
      <c r="K75" s="56" t="s">
        <v>126</v>
      </c>
    </row>
    <row r="76" spans="2:14">
      <c r="C76" s="24" t="s">
        <v>146</v>
      </c>
      <c r="D76" s="56" t="s">
        <v>66</v>
      </c>
      <c r="F76" s="62">
        <v>39864</v>
      </c>
      <c r="G76" s="56" t="s">
        <v>72</v>
      </c>
      <c r="K76" s="56" t="s">
        <v>126</v>
      </c>
    </row>
    <row r="77" spans="2:14">
      <c r="C77" s="24" t="s">
        <v>147</v>
      </c>
      <c r="D77" s="56" t="s">
        <v>66</v>
      </c>
      <c r="F77" s="62">
        <v>39864</v>
      </c>
      <c r="G77" s="56" t="s">
        <v>72</v>
      </c>
      <c r="K77" s="56" t="s">
        <v>126</v>
      </c>
    </row>
    <row r="78" spans="2:14">
      <c r="C78" s="24" t="s">
        <v>148</v>
      </c>
      <c r="D78" s="56" t="s">
        <v>66</v>
      </c>
      <c r="F78" s="62">
        <v>39867</v>
      </c>
      <c r="G78" s="56" t="s">
        <v>72</v>
      </c>
      <c r="K78" s="56" t="s">
        <v>126</v>
      </c>
    </row>
    <row r="79" spans="2:14">
      <c r="C79" s="24" t="s">
        <v>149</v>
      </c>
      <c r="D79" s="56" t="s">
        <v>66</v>
      </c>
      <c r="F79" s="62">
        <v>39867</v>
      </c>
      <c r="G79" s="56" t="s">
        <v>72</v>
      </c>
      <c r="K79" s="56" t="s">
        <v>126</v>
      </c>
    </row>
    <row r="80" spans="2:14">
      <c r="C80" s="24" t="s">
        <v>150</v>
      </c>
      <c r="D80" s="56" t="s">
        <v>66</v>
      </c>
      <c r="F80" s="62">
        <v>39867</v>
      </c>
      <c r="G80" s="56" t="s">
        <v>72</v>
      </c>
      <c r="K80" s="56" t="s">
        <v>126</v>
      </c>
    </row>
    <row r="81" spans="1:14">
      <c r="C81" s="24" t="s">
        <v>151</v>
      </c>
      <c r="D81" s="56" t="s">
        <v>66</v>
      </c>
      <c r="F81" s="62">
        <v>40205</v>
      </c>
      <c r="G81" s="56" t="s">
        <v>72</v>
      </c>
      <c r="H81" s="140" t="s">
        <v>15</v>
      </c>
      <c r="I81" s="140" t="s">
        <v>672</v>
      </c>
      <c r="K81" s="56" t="s">
        <v>28</v>
      </c>
    </row>
    <row r="82" spans="1:14">
      <c r="C82" s="24" t="s">
        <v>152</v>
      </c>
      <c r="D82" s="56" t="s">
        <v>66</v>
      </c>
      <c r="F82" s="62">
        <v>39867</v>
      </c>
      <c r="G82" s="56" t="s">
        <v>72</v>
      </c>
      <c r="K82" s="56" t="s">
        <v>126</v>
      </c>
    </row>
    <row r="83" spans="1:14">
      <c r="C83" s="24" t="s">
        <v>153</v>
      </c>
      <c r="D83" s="56" t="s">
        <v>66</v>
      </c>
      <c r="F83" s="62">
        <v>39867</v>
      </c>
      <c r="G83" s="56" t="s">
        <v>72</v>
      </c>
      <c r="K83" s="56" t="s">
        <v>126</v>
      </c>
    </row>
    <row r="84" spans="1:14">
      <c r="C84" s="24" t="s">
        <v>154</v>
      </c>
      <c r="D84" s="56" t="s">
        <v>66</v>
      </c>
      <c r="F84" s="62">
        <v>39867</v>
      </c>
      <c r="G84" s="56" t="s">
        <v>72</v>
      </c>
      <c r="K84" s="56" t="s">
        <v>126</v>
      </c>
    </row>
    <row r="85" spans="1:14">
      <c r="C85" s="24" t="s">
        <v>155</v>
      </c>
      <c r="D85" s="56" t="s">
        <v>66</v>
      </c>
      <c r="F85" s="62">
        <v>39867</v>
      </c>
      <c r="G85" s="56" t="s">
        <v>72</v>
      </c>
      <c r="K85" s="56" t="s">
        <v>126</v>
      </c>
    </row>
    <row r="86" spans="1:14">
      <c r="C86" s="24" t="s">
        <v>156</v>
      </c>
      <c r="D86" s="56" t="s">
        <v>66</v>
      </c>
      <c r="F86" s="62">
        <v>39868</v>
      </c>
      <c r="G86" s="56" t="s">
        <v>72</v>
      </c>
      <c r="K86" s="56" t="s">
        <v>126</v>
      </c>
    </row>
    <row r="87" spans="1:14">
      <c r="C87" s="24" t="s">
        <v>157</v>
      </c>
      <c r="D87" s="56" t="s">
        <v>66</v>
      </c>
      <c r="F87" s="62">
        <v>39868</v>
      </c>
      <c r="G87" s="56" t="s">
        <v>72</v>
      </c>
      <c r="K87" s="56" t="s">
        <v>126</v>
      </c>
    </row>
    <row r="88" spans="1:14" s="139" customFormat="1">
      <c r="B88" s="140"/>
      <c r="C88" s="24" t="s">
        <v>823</v>
      </c>
      <c r="D88" s="140" t="s">
        <v>66</v>
      </c>
      <c r="E88" s="140" t="s">
        <v>449</v>
      </c>
      <c r="F88" s="143">
        <v>40497</v>
      </c>
      <c r="G88" s="140" t="s">
        <v>72</v>
      </c>
      <c r="H88" s="140"/>
      <c r="I88" s="140" t="s">
        <v>824</v>
      </c>
      <c r="K88" s="140"/>
      <c r="L88" s="140"/>
      <c r="M88" s="140"/>
      <c r="N88" s="140"/>
    </row>
    <row r="89" spans="1:14">
      <c r="A89" s="50">
        <f>COUNTA(C55:C88)</f>
        <v>34</v>
      </c>
      <c r="E89" s="140">
        <f>COUNTIF(E34:E88,"Y")</f>
        <v>2</v>
      </c>
    </row>
    <row r="90" spans="1:14">
      <c r="C90" s="26"/>
    </row>
    <row r="91" spans="1:14">
      <c r="B91" s="61" t="s">
        <v>158</v>
      </c>
      <c r="C91" s="51"/>
    </row>
    <row r="92" spans="1:14">
      <c r="C92" s="24" t="s">
        <v>159</v>
      </c>
      <c r="D92" s="56" t="s">
        <v>66</v>
      </c>
      <c r="F92" s="62">
        <v>40206</v>
      </c>
      <c r="G92" s="56" t="s">
        <v>72</v>
      </c>
      <c r="H92" s="140" t="s">
        <v>15</v>
      </c>
      <c r="I92" s="140" t="s">
        <v>672</v>
      </c>
    </row>
    <row r="93" spans="1:14" s="73" customFormat="1">
      <c r="B93" s="74"/>
      <c r="C93" s="33" t="s">
        <v>160</v>
      </c>
      <c r="D93" s="74" t="s">
        <v>66</v>
      </c>
      <c r="E93" s="74"/>
      <c r="F93" s="75">
        <v>40058</v>
      </c>
      <c r="G93" s="74" t="s">
        <v>72</v>
      </c>
      <c r="H93" s="148"/>
      <c r="I93" s="148"/>
      <c r="J93" s="73" t="s">
        <v>28</v>
      </c>
      <c r="K93" s="74"/>
      <c r="L93" s="74"/>
      <c r="M93" s="74"/>
      <c r="N93" s="74"/>
    </row>
    <row r="94" spans="1:14" s="76" customFormat="1">
      <c r="B94" s="77"/>
      <c r="C94" s="47" t="s">
        <v>161</v>
      </c>
      <c r="D94" s="77" t="s">
        <v>69</v>
      </c>
      <c r="E94" s="77"/>
      <c r="F94" s="78">
        <v>40205</v>
      </c>
      <c r="G94" s="77" t="s">
        <v>72</v>
      </c>
      <c r="H94" s="149"/>
      <c r="I94" s="149"/>
      <c r="K94" s="77"/>
      <c r="L94" s="77"/>
      <c r="M94" s="77"/>
      <c r="N94" s="77"/>
    </row>
    <row r="95" spans="1:14">
      <c r="C95" s="24" t="s">
        <v>162</v>
      </c>
      <c r="D95" s="56" t="s">
        <v>66</v>
      </c>
      <c r="F95" s="62">
        <v>39994</v>
      </c>
      <c r="G95" s="56" t="s">
        <v>72</v>
      </c>
    </row>
    <row r="96" spans="1:14">
      <c r="C96" s="24" t="s">
        <v>163</v>
      </c>
      <c r="D96" s="56" t="s">
        <v>66</v>
      </c>
      <c r="F96" s="62">
        <v>39995</v>
      </c>
      <c r="G96" s="56" t="s">
        <v>72</v>
      </c>
    </row>
    <row r="97" spans="1:14">
      <c r="C97" s="24" t="s">
        <v>164</v>
      </c>
      <c r="D97" s="56" t="s">
        <v>66</v>
      </c>
      <c r="F97" s="62">
        <v>40000</v>
      </c>
      <c r="G97" s="56" t="s">
        <v>72</v>
      </c>
    </row>
    <row r="98" spans="1:14">
      <c r="C98" s="24" t="s">
        <v>165</v>
      </c>
      <c r="D98" s="56" t="s">
        <v>66</v>
      </c>
      <c r="F98" s="62">
        <v>40001</v>
      </c>
      <c r="G98" s="56" t="s">
        <v>72</v>
      </c>
    </row>
    <row r="99" spans="1:14" s="79" customFormat="1">
      <c r="B99" s="80"/>
      <c r="C99" s="48" t="s">
        <v>166</v>
      </c>
      <c r="D99" s="80" t="s">
        <v>66</v>
      </c>
      <c r="E99" s="80"/>
      <c r="F99" s="81">
        <v>40206</v>
      </c>
      <c r="G99" s="80" t="s">
        <v>72</v>
      </c>
      <c r="H99" s="150" t="s">
        <v>15</v>
      </c>
      <c r="I99" s="150" t="s">
        <v>672</v>
      </c>
      <c r="J99" s="79" t="s">
        <v>167</v>
      </c>
      <c r="K99" s="80"/>
      <c r="L99" s="80"/>
      <c r="M99" s="80"/>
      <c r="N99" s="80"/>
    </row>
    <row r="100" spans="1:14">
      <c r="C100" s="24" t="s">
        <v>168</v>
      </c>
      <c r="D100" s="56" t="s">
        <v>66</v>
      </c>
      <c r="F100" s="62">
        <v>39993</v>
      </c>
      <c r="G100" s="56" t="s">
        <v>72</v>
      </c>
    </row>
    <row r="101" spans="1:14">
      <c r="C101" s="24" t="s">
        <v>169</v>
      </c>
      <c r="D101" s="56" t="s">
        <v>66</v>
      </c>
      <c r="F101" s="62">
        <v>39993</v>
      </c>
      <c r="G101" s="56" t="s">
        <v>72</v>
      </c>
    </row>
    <row r="102" spans="1:14">
      <c r="C102" s="24" t="s">
        <v>170</v>
      </c>
      <c r="D102" s="56" t="s">
        <v>66</v>
      </c>
      <c r="F102" s="62">
        <v>39995</v>
      </c>
      <c r="G102" s="56" t="s">
        <v>72</v>
      </c>
    </row>
    <row r="103" spans="1:14">
      <c r="C103" s="24" t="s">
        <v>171</v>
      </c>
    </row>
    <row r="104" spans="1:14">
      <c r="C104" s="24" t="s">
        <v>172</v>
      </c>
      <c r="D104" s="56" t="s">
        <v>66</v>
      </c>
      <c r="F104" s="62">
        <v>40234</v>
      </c>
      <c r="G104" s="56" t="s">
        <v>72</v>
      </c>
      <c r="H104" s="140" t="s">
        <v>15</v>
      </c>
      <c r="I104" s="140" t="s">
        <v>672</v>
      </c>
    </row>
    <row r="105" spans="1:14">
      <c r="C105" s="24" t="s">
        <v>173</v>
      </c>
      <c r="D105" s="56" t="s">
        <v>66</v>
      </c>
      <c r="F105" s="62">
        <v>40245</v>
      </c>
      <c r="G105" s="56" t="s">
        <v>72</v>
      </c>
      <c r="H105" s="140" t="s">
        <v>15</v>
      </c>
      <c r="I105" s="140" t="s">
        <v>672</v>
      </c>
    </row>
    <row r="106" spans="1:14">
      <c r="C106" s="24" t="s">
        <v>174</v>
      </c>
      <c r="D106" s="56" t="s">
        <v>66</v>
      </c>
      <c r="F106" s="62">
        <v>39988</v>
      </c>
      <c r="G106" s="56" t="s">
        <v>72</v>
      </c>
    </row>
    <row r="107" spans="1:14">
      <c r="A107" s="50">
        <f>COUNTA(C92:C106)</f>
        <v>15</v>
      </c>
      <c r="E107" s="140">
        <f>COUNTIF(E92:E106,"Y")</f>
        <v>0</v>
      </c>
    </row>
    <row r="108" spans="1:14">
      <c r="C108" s="26"/>
    </row>
    <row r="109" spans="1:14">
      <c r="B109" s="61" t="s">
        <v>175</v>
      </c>
      <c r="C109" s="51"/>
    </row>
    <row r="110" spans="1:14" s="73" customFormat="1">
      <c r="B110" s="74"/>
      <c r="C110" s="33" t="s">
        <v>176</v>
      </c>
      <c r="D110" s="74" t="s">
        <v>66</v>
      </c>
      <c r="E110" s="74"/>
      <c r="F110" s="75">
        <v>40245</v>
      </c>
      <c r="G110" s="74" t="s">
        <v>72</v>
      </c>
      <c r="H110" s="148" t="s">
        <v>15</v>
      </c>
      <c r="I110" s="148" t="s">
        <v>672</v>
      </c>
      <c r="J110" s="73" t="s">
        <v>177</v>
      </c>
      <c r="K110" s="74"/>
      <c r="L110" s="74"/>
      <c r="M110" s="74"/>
      <c r="N110" s="74"/>
    </row>
    <row r="111" spans="1:14">
      <c r="C111" s="24" t="s">
        <v>178</v>
      </c>
      <c r="D111" s="56" t="s">
        <v>66</v>
      </c>
      <c r="F111" s="62">
        <v>40002</v>
      </c>
      <c r="G111" s="56" t="s">
        <v>72</v>
      </c>
    </row>
    <row r="112" spans="1:14">
      <c r="C112" s="24" t="s">
        <v>179</v>
      </c>
      <c r="D112" s="56" t="s">
        <v>66</v>
      </c>
      <c r="F112" s="56" t="s">
        <v>180</v>
      </c>
      <c r="G112" s="56" t="s">
        <v>72</v>
      </c>
    </row>
    <row r="113" spans="1:14">
      <c r="A113" s="82">
        <f>COUNTA(C110:C112)</f>
        <v>3</v>
      </c>
      <c r="C113" s="25"/>
      <c r="E113" s="140">
        <f>COUNTIF(E110:E112,"Y")</f>
        <v>0</v>
      </c>
    </row>
    <row r="114" spans="1:14">
      <c r="B114" s="140" t="s">
        <v>181</v>
      </c>
      <c r="C114" s="26"/>
    </row>
    <row r="115" spans="1:14">
      <c r="C115" s="24" t="s">
        <v>182</v>
      </c>
      <c r="D115" s="56" t="s">
        <v>66</v>
      </c>
      <c r="F115" s="62">
        <v>39974</v>
      </c>
      <c r="G115" s="56" t="s">
        <v>72</v>
      </c>
    </row>
    <row r="116" spans="1:14">
      <c r="C116" s="24" t="s">
        <v>183</v>
      </c>
      <c r="D116" s="56" t="s">
        <v>66</v>
      </c>
      <c r="F116" s="62">
        <v>39974</v>
      </c>
      <c r="G116" s="56" t="s">
        <v>184</v>
      </c>
    </row>
    <row r="117" spans="1:14">
      <c r="C117" s="24" t="s">
        <v>185</v>
      </c>
      <c r="D117" s="56" t="s">
        <v>66</v>
      </c>
      <c r="F117" s="143">
        <v>39974</v>
      </c>
      <c r="G117" s="56" t="s">
        <v>72</v>
      </c>
    </row>
    <row r="118" spans="1:14">
      <c r="C118" s="24" t="s">
        <v>186</v>
      </c>
      <c r="D118" s="56" t="s">
        <v>66</v>
      </c>
      <c r="F118" s="62">
        <v>39975</v>
      </c>
      <c r="G118" s="56" t="s">
        <v>72</v>
      </c>
    </row>
    <row r="119" spans="1:14">
      <c r="C119" s="24" t="s">
        <v>187</v>
      </c>
      <c r="D119" s="56" t="s">
        <v>66</v>
      </c>
      <c r="F119" s="62">
        <v>39975</v>
      </c>
      <c r="G119" s="56" t="s">
        <v>72</v>
      </c>
    </row>
    <row r="120" spans="1:14">
      <c r="C120" s="24" t="s">
        <v>188</v>
      </c>
      <c r="D120" s="56" t="s">
        <v>66</v>
      </c>
      <c r="F120" s="62">
        <v>39975</v>
      </c>
      <c r="G120" s="56" t="s">
        <v>72</v>
      </c>
    </row>
    <row r="121" spans="1:14">
      <c r="C121" s="24" t="s">
        <v>189</v>
      </c>
      <c r="D121" s="56" t="s">
        <v>66</v>
      </c>
      <c r="F121" s="62">
        <v>39975</v>
      </c>
      <c r="G121" s="56" t="s">
        <v>72</v>
      </c>
    </row>
    <row r="122" spans="1:14" s="17" customFormat="1">
      <c r="A122" s="139"/>
      <c r="B122" s="140"/>
      <c r="C122" s="24" t="s">
        <v>190</v>
      </c>
      <c r="D122" s="140" t="s">
        <v>66</v>
      </c>
      <c r="E122" s="140"/>
      <c r="F122" s="143">
        <v>40245</v>
      </c>
      <c r="G122" s="140" t="s">
        <v>72</v>
      </c>
      <c r="H122" s="140" t="s">
        <v>15</v>
      </c>
      <c r="I122" s="140" t="s">
        <v>672</v>
      </c>
      <c r="J122" s="139"/>
      <c r="K122" s="83"/>
      <c r="L122" s="83"/>
      <c r="M122" s="83"/>
      <c r="N122" s="83"/>
    </row>
    <row r="123" spans="1:14" s="85" customFormat="1">
      <c r="A123" s="139"/>
      <c r="B123" s="140"/>
      <c r="C123" s="24" t="s">
        <v>191</v>
      </c>
      <c r="D123" s="140" t="s">
        <v>66</v>
      </c>
      <c r="E123" s="140"/>
      <c r="F123" s="140" t="s">
        <v>192</v>
      </c>
      <c r="G123" s="140" t="s">
        <v>72</v>
      </c>
      <c r="H123" s="140"/>
      <c r="I123" s="140"/>
      <c r="J123" s="139" t="s">
        <v>193</v>
      </c>
      <c r="K123" s="86"/>
      <c r="L123" s="86"/>
      <c r="M123" s="86"/>
      <c r="N123" s="86"/>
    </row>
    <row r="124" spans="1:14" s="17" customFormat="1">
      <c r="A124" s="139"/>
      <c r="B124" s="140"/>
      <c r="C124" s="24" t="s">
        <v>194</v>
      </c>
      <c r="D124" s="140" t="s">
        <v>66</v>
      </c>
      <c r="E124" s="140"/>
      <c r="F124" s="143">
        <v>40239</v>
      </c>
      <c r="G124" s="140" t="s">
        <v>72</v>
      </c>
      <c r="H124" s="140" t="s">
        <v>15</v>
      </c>
      <c r="I124" s="140" t="s">
        <v>672</v>
      </c>
      <c r="J124" s="139" t="s">
        <v>28</v>
      </c>
      <c r="K124" s="83"/>
      <c r="L124" s="83"/>
      <c r="M124" s="83"/>
      <c r="N124" s="83"/>
    </row>
    <row r="125" spans="1:14">
      <c r="C125" s="24" t="s">
        <v>195</v>
      </c>
      <c r="D125" s="56" t="s">
        <v>66</v>
      </c>
      <c r="F125" s="62">
        <v>39975</v>
      </c>
      <c r="G125" s="56" t="s">
        <v>72</v>
      </c>
    </row>
    <row r="126" spans="1:14" s="139" customFormat="1">
      <c r="B126" s="140"/>
      <c r="C126" s="24" t="s">
        <v>196</v>
      </c>
      <c r="D126" s="140" t="s">
        <v>816</v>
      </c>
      <c r="E126" s="140"/>
      <c r="F126" s="143">
        <v>40241</v>
      </c>
      <c r="G126" s="140" t="s">
        <v>72</v>
      </c>
      <c r="H126" s="140"/>
      <c r="I126" s="140"/>
      <c r="K126" s="140"/>
      <c r="L126" s="140"/>
      <c r="M126" s="140"/>
      <c r="N126" s="140"/>
    </row>
    <row r="127" spans="1:14" s="66" customFormat="1">
      <c r="A127" s="139"/>
      <c r="B127" s="140"/>
      <c r="C127" s="24" t="s">
        <v>197</v>
      </c>
      <c r="D127" s="140" t="s">
        <v>66</v>
      </c>
      <c r="E127" s="140"/>
      <c r="F127" s="143">
        <v>39979</v>
      </c>
      <c r="G127" s="140" t="s">
        <v>72</v>
      </c>
      <c r="H127" s="140"/>
      <c r="I127" s="140"/>
      <c r="J127" s="139"/>
      <c r="K127" s="67"/>
      <c r="L127" s="67"/>
      <c r="M127" s="67"/>
      <c r="N127" s="67"/>
    </row>
    <row r="128" spans="1:14">
      <c r="C128" s="24" t="s">
        <v>198</v>
      </c>
      <c r="D128" s="56" t="s">
        <v>66</v>
      </c>
      <c r="F128" s="62">
        <v>39975</v>
      </c>
      <c r="G128" s="56" t="s">
        <v>72</v>
      </c>
    </row>
    <row r="129" spans="1:14">
      <c r="C129" s="24" t="s">
        <v>199</v>
      </c>
      <c r="D129" s="56" t="s">
        <v>66</v>
      </c>
      <c r="F129" s="62">
        <v>39975</v>
      </c>
      <c r="G129" s="56" t="s">
        <v>72</v>
      </c>
    </row>
    <row r="130" spans="1:14">
      <c r="C130" s="24" t="s">
        <v>200</v>
      </c>
      <c r="D130" s="56" t="s">
        <v>66</v>
      </c>
      <c r="F130" s="143">
        <v>39979</v>
      </c>
      <c r="G130" s="56" t="s">
        <v>72</v>
      </c>
    </row>
    <row r="131" spans="1:14">
      <c r="A131" s="144"/>
      <c r="B131" s="131"/>
      <c r="C131" s="138" t="s">
        <v>201</v>
      </c>
      <c r="D131" s="145" t="s">
        <v>66</v>
      </c>
      <c r="E131" s="145"/>
      <c r="F131" s="146">
        <v>40101</v>
      </c>
      <c r="G131" s="145" t="s">
        <v>72</v>
      </c>
      <c r="H131" s="145"/>
      <c r="I131" s="145"/>
      <c r="J131" s="144" t="s">
        <v>202</v>
      </c>
    </row>
    <row r="132" spans="1:14">
      <c r="A132" s="55">
        <f>COUNTA(C115:C131)</f>
        <v>17</v>
      </c>
      <c r="C132" s="26"/>
      <c r="E132" s="140">
        <f>COUNTIF(E115:E131,"Y")</f>
        <v>0</v>
      </c>
      <c r="F132" s="140"/>
    </row>
    <row r="133" spans="1:14">
      <c r="B133" s="54" t="s">
        <v>204</v>
      </c>
      <c r="C133" s="139"/>
      <c r="F133" s="140"/>
    </row>
    <row r="134" spans="1:14">
      <c r="C134" s="24" t="s">
        <v>205</v>
      </c>
      <c r="D134" s="56" t="s">
        <v>66</v>
      </c>
      <c r="F134" s="62">
        <v>39932</v>
      </c>
      <c r="G134" s="56" t="s">
        <v>72</v>
      </c>
    </row>
    <row r="135" spans="1:14" s="139" customFormat="1">
      <c r="B135" s="140"/>
      <c r="C135" s="24" t="s">
        <v>817</v>
      </c>
      <c r="D135" s="140" t="s">
        <v>66</v>
      </c>
      <c r="E135" s="140" t="s">
        <v>690</v>
      </c>
      <c r="F135" s="143">
        <v>40486</v>
      </c>
      <c r="G135" s="140" t="s">
        <v>72</v>
      </c>
      <c r="H135" s="140"/>
      <c r="I135" s="140"/>
      <c r="K135" s="140"/>
      <c r="L135" s="140"/>
      <c r="M135" s="140"/>
      <c r="N135" s="140"/>
    </row>
    <row r="136" spans="1:14">
      <c r="A136" s="17"/>
      <c r="B136" s="83"/>
      <c r="C136" s="38" t="s">
        <v>206</v>
      </c>
      <c r="D136" s="83" t="s">
        <v>66</v>
      </c>
      <c r="E136" s="83"/>
      <c r="F136" s="84">
        <v>39966</v>
      </c>
      <c r="G136" s="83" t="s">
        <v>126</v>
      </c>
      <c r="H136" s="83"/>
      <c r="I136" s="83"/>
      <c r="J136" s="17"/>
    </row>
    <row r="137" spans="1:14" s="139" customFormat="1">
      <c r="A137" s="17"/>
      <c r="B137" s="83"/>
      <c r="C137" s="315" t="s">
        <v>207</v>
      </c>
      <c r="D137" s="174" t="s">
        <v>66</v>
      </c>
      <c r="E137" s="83"/>
      <c r="F137" s="84">
        <v>39931</v>
      </c>
      <c r="G137" s="174" t="s">
        <v>72</v>
      </c>
      <c r="H137" s="83"/>
      <c r="I137" s="83"/>
      <c r="J137" s="17"/>
      <c r="K137" s="140"/>
      <c r="L137" s="140"/>
      <c r="M137" s="140"/>
      <c r="N137" s="140"/>
    </row>
    <row r="138" spans="1:14">
      <c r="A138" s="17"/>
      <c r="B138" s="83"/>
      <c r="C138" s="38" t="s">
        <v>208</v>
      </c>
      <c r="D138" s="83" t="s">
        <v>66</v>
      </c>
      <c r="E138" s="83"/>
      <c r="F138" s="84">
        <v>39960</v>
      </c>
      <c r="G138" s="83" t="s">
        <v>72</v>
      </c>
      <c r="H138" s="83"/>
      <c r="I138" s="83"/>
      <c r="J138" s="17" t="s">
        <v>209</v>
      </c>
    </row>
    <row r="139" spans="1:14">
      <c r="A139" s="85"/>
      <c r="B139" s="86"/>
      <c r="C139" s="132" t="s">
        <v>210</v>
      </c>
      <c r="D139" s="86" t="s">
        <v>66</v>
      </c>
      <c r="E139" s="86"/>
      <c r="F139" s="87">
        <v>39930</v>
      </c>
      <c r="G139" s="86" t="s">
        <v>72</v>
      </c>
      <c r="H139" s="86"/>
      <c r="I139" s="86"/>
      <c r="J139" s="85" t="s">
        <v>211</v>
      </c>
    </row>
    <row r="140" spans="1:14" s="139" customFormat="1">
      <c r="A140" s="17"/>
      <c r="B140" s="83"/>
      <c r="C140" s="315" t="s">
        <v>212</v>
      </c>
      <c r="D140" s="83"/>
      <c r="E140" s="83"/>
      <c r="F140" s="84"/>
      <c r="G140" s="83"/>
      <c r="H140" s="83"/>
      <c r="I140" s="83"/>
      <c r="J140" s="317" t="s">
        <v>213</v>
      </c>
      <c r="K140" s="140"/>
      <c r="L140" s="140"/>
      <c r="M140" s="140"/>
      <c r="N140" s="140"/>
    </row>
    <row r="141" spans="1:14" s="139" customFormat="1">
      <c r="A141" s="17"/>
      <c r="B141" s="83"/>
      <c r="C141" s="315" t="s">
        <v>214</v>
      </c>
      <c r="D141" s="174" t="s">
        <v>66</v>
      </c>
      <c r="E141" s="83"/>
      <c r="F141" s="84">
        <v>39933</v>
      </c>
      <c r="G141" s="174" t="s">
        <v>72</v>
      </c>
      <c r="H141" s="83"/>
      <c r="I141" s="83"/>
      <c r="J141" s="316"/>
      <c r="K141" s="140"/>
      <c r="L141" s="140"/>
      <c r="M141" s="140"/>
      <c r="N141" s="140"/>
    </row>
    <row r="142" spans="1:14">
      <c r="C142" s="24" t="s">
        <v>215</v>
      </c>
      <c r="D142" s="56" t="s">
        <v>66</v>
      </c>
      <c r="F142" s="62">
        <v>39930</v>
      </c>
      <c r="G142" s="56" t="s">
        <v>72</v>
      </c>
    </row>
    <row r="143" spans="1:14" s="139" customFormat="1">
      <c r="B143" s="140"/>
      <c r="C143" s="24" t="s">
        <v>216</v>
      </c>
      <c r="D143" s="140"/>
      <c r="E143" s="140"/>
      <c r="F143" s="143"/>
      <c r="G143" s="140"/>
      <c r="H143" s="140"/>
      <c r="I143" s="140"/>
      <c r="K143" s="140"/>
      <c r="L143" s="140"/>
      <c r="M143" s="140"/>
      <c r="N143" s="140"/>
    </row>
    <row r="144" spans="1:14" s="139" customFormat="1">
      <c r="B144" s="140"/>
      <c r="C144" s="24" t="s">
        <v>217</v>
      </c>
      <c r="D144" s="140" t="s">
        <v>66</v>
      </c>
      <c r="E144" s="140" t="s">
        <v>28</v>
      </c>
      <c r="F144" s="143">
        <v>40136</v>
      </c>
      <c r="G144" s="140" t="s">
        <v>72</v>
      </c>
      <c r="H144" s="140"/>
      <c r="I144" s="140"/>
      <c r="K144" s="140"/>
      <c r="L144" s="140"/>
      <c r="M144" s="140"/>
      <c r="N144" s="140"/>
    </row>
    <row r="145" spans="1:14" s="139" customFormat="1">
      <c r="B145" s="140"/>
      <c r="C145" s="24" t="s">
        <v>830</v>
      </c>
      <c r="D145" s="140" t="s">
        <v>66</v>
      </c>
      <c r="E145" s="140" t="s">
        <v>690</v>
      </c>
      <c r="F145" s="143">
        <v>40504</v>
      </c>
      <c r="G145" s="140" t="s">
        <v>72</v>
      </c>
      <c r="H145" s="140"/>
      <c r="I145" s="140"/>
      <c r="K145" s="140"/>
      <c r="L145" s="140"/>
      <c r="M145" s="140"/>
      <c r="N145" s="140"/>
    </row>
    <row r="146" spans="1:14" ht="12" customHeight="1">
      <c r="A146" s="55">
        <f>COUNTA(C134:C145)</f>
        <v>12</v>
      </c>
      <c r="C146" s="26"/>
      <c r="E146" s="140">
        <f>COUNTIF(E134:E136,"Y")</f>
        <v>1</v>
      </c>
    </row>
    <row r="147" spans="1:14">
      <c r="B147" s="51" t="s">
        <v>218</v>
      </c>
    </row>
    <row r="148" spans="1:14">
      <c r="C148" s="23" t="s">
        <v>219</v>
      </c>
    </row>
    <row r="149" spans="1:14">
      <c r="C149" s="25"/>
    </row>
    <row r="150" spans="1:14">
      <c r="A150" s="55">
        <f>COUNTA(C148:C149)</f>
        <v>1</v>
      </c>
      <c r="C150" s="26"/>
      <c r="E150" s="140">
        <f>COUNTIF(E148:E149,"Y")</f>
        <v>0</v>
      </c>
    </row>
    <row r="151" spans="1:14">
      <c r="B151" s="51" t="s">
        <v>220</v>
      </c>
    </row>
    <row r="152" spans="1:14" s="139" customFormat="1">
      <c r="B152" s="54"/>
      <c r="C152" s="139" t="s">
        <v>813</v>
      </c>
      <c r="D152" s="140" t="s">
        <v>66</v>
      </c>
      <c r="E152" s="140" t="s">
        <v>690</v>
      </c>
      <c r="F152" s="143">
        <v>40469</v>
      </c>
      <c r="G152" s="140" t="s">
        <v>72</v>
      </c>
      <c r="H152" s="140"/>
      <c r="I152" s="140"/>
      <c r="K152" s="140"/>
      <c r="L152" s="140"/>
      <c r="M152" s="140"/>
      <c r="N152" s="140"/>
    </row>
    <row r="153" spans="1:14">
      <c r="C153" s="24" t="s">
        <v>221</v>
      </c>
      <c r="D153" s="56" t="s">
        <v>66</v>
      </c>
      <c r="F153" s="62">
        <v>39968</v>
      </c>
      <c r="G153" s="56" t="s">
        <v>126</v>
      </c>
    </row>
    <row r="154" spans="1:14">
      <c r="C154" s="24" t="s">
        <v>222</v>
      </c>
      <c r="D154" s="56" t="s">
        <v>66</v>
      </c>
      <c r="F154" s="62">
        <v>40241</v>
      </c>
      <c r="G154" s="56" t="s">
        <v>72</v>
      </c>
      <c r="H154" s="140" t="s">
        <v>15</v>
      </c>
      <c r="I154" s="140" t="s">
        <v>672</v>
      </c>
    </row>
    <row r="155" spans="1:14">
      <c r="C155" s="24" t="s">
        <v>223</v>
      </c>
      <c r="D155" s="56" t="s">
        <v>66</v>
      </c>
      <c r="F155" s="56" t="s">
        <v>224</v>
      </c>
      <c r="G155" s="56" t="s">
        <v>72</v>
      </c>
    </row>
    <row r="156" spans="1:14">
      <c r="C156" s="24" t="s">
        <v>225</v>
      </c>
      <c r="D156" s="56" t="s">
        <v>66</v>
      </c>
      <c r="F156" s="62">
        <v>39988</v>
      </c>
      <c r="G156" s="56" t="s">
        <v>72</v>
      </c>
    </row>
    <row r="157" spans="1:14">
      <c r="C157" s="24" t="s">
        <v>226</v>
      </c>
    </row>
    <row r="158" spans="1:14">
      <c r="C158" s="24" t="s">
        <v>227</v>
      </c>
      <c r="D158" s="56" t="s">
        <v>66</v>
      </c>
      <c r="F158" s="62">
        <v>39988</v>
      </c>
      <c r="G158" s="56" t="s">
        <v>72</v>
      </c>
    </row>
    <row r="159" spans="1:14">
      <c r="C159" s="24" t="s">
        <v>228</v>
      </c>
      <c r="D159" s="56" t="s">
        <v>66</v>
      </c>
      <c r="F159" s="62">
        <v>39987</v>
      </c>
      <c r="G159" s="56" t="s">
        <v>72</v>
      </c>
    </row>
    <row r="160" spans="1:14">
      <c r="C160" s="24" t="s">
        <v>229</v>
      </c>
      <c r="D160" s="56" t="s">
        <v>66</v>
      </c>
      <c r="F160" s="62">
        <v>39987</v>
      </c>
      <c r="G160" s="56" t="s">
        <v>72</v>
      </c>
    </row>
    <row r="161" spans="1:14">
      <c r="C161" s="24" t="s">
        <v>230</v>
      </c>
      <c r="D161" s="56" t="s">
        <v>66</v>
      </c>
      <c r="F161" s="62">
        <v>39986</v>
      </c>
      <c r="G161" s="56" t="s">
        <v>72</v>
      </c>
      <c r="J161" s="55" t="s">
        <v>231</v>
      </c>
    </row>
    <row r="162" spans="1:14">
      <c r="C162" s="24" t="s">
        <v>232</v>
      </c>
      <c r="D162" s="56" t="s">
        <v>66</v>
      </c>
      <c r="F162" s="62">
        <v>39982</v>
      </c>
      <c r="G162" s="56" t="s">
        <v>72</v>
      </c>
    </row>
    <row r="163" spans="1:14">
      <c r="C163" s="24" t="s">
        <v>233</v>
      </c>
      <c r="J163" s="55" t="s">
        <v>234</v>
      </c>
    </row>
    <row r="164" spans="1:14">
      <c r="C164" s="24" t="s">
        <v>235</v>
      </c>
      <c r="J164" s="55" t="s">
        <v>236</v>
      </c>
    </row>
    <row r="165" spans="1:14">
      <c r="C165" s="24" t="s">
        <v>237</v>
      </c>
      <c r="D165" s="56" t="s">
        <v>66</v>
      </c>
      <c r="F165" s="62">
        <v>39982</v>
      </c>
      <c r="G165" s="56" t="s">
        <v>72</v>
      </c>
    </row>
    <row r="166" spans="1:14">
      <c r="C166" s="24" t="s">
        <v>238</v>
      </c>
      <c r="D166" s="56" t="s">
        <v>66</v>
      </c>
      <c r="F166" s="62">
        <v>39982</v>
      </c>
      <c r="G166" s="56" t="s">
        <v>72</v>
      </c>
    </row>
    <row r="167" spans="1:14">
      <c r="C167" s="24" t="s">
        <v>239</v>
      </c>
      <c r="D167" s="56" t="s">
        <v>66</v>
      </c>
      <c r="F167" s="62">
        <v>39980</v>
      </c>
      <c r="G167" s="56" t="s">
        <v>72</v>
      </c>
    </row>
    <row r="168" spans="1:14">
      <c r="C168" s="24" t="s">
        <v>240</v>
      </c>
      <c r="D168" s="56" t="s">
        <v>66</v>
      </c>
      <c r="F168" s="62">
        <v>39980</v>
      </c>
      <c r="G168" s="56" t="s">
        <v>72</v>
      </c>
    </row>
    <row r="169" spans="1:14">
      <c r="C169" s="24" t="s">
        <v>241</v>
      </c>
    </row>
    <row r="170" spans="1:14">
      <c r="C170" s="24" t="s">
        <v>242</v>
      </c>
      <c r="D170" s="56" t="s">
        <v>66</v>
      </c>
      <c r="F170" s="62">
        <v>39980</v>
      </c>
      <c r="G170" s="56" t="s">
        <v>72</v>
      </c>
    </row>
    <row r="171" spans="1:14">
      <c r="C171" s="24" t="s">
        <v>243</v>
      </c>
      <c r="D171" s="56" t="s">
        <v>66</v>
      </c>
      <c r="F171" s="62">
        <v>39979</v>
      </c>
      <c r="G171" s="56" t="s">
        <v>72</v>
      </c>
    </row>
    <row r="172" spans="1:14" s="66" customFormat="1">
      <c r="B172" s="67"/>
      <c r="C172" s="44" t="s">
        <v>244</v>
      </c>
      <c r="D172" s="67" t="s">
        <v>66</v>
      </c>
      <c r="E172" s="145"/>
      <c r="F172" s="68">
        <v>40079</v>
      </c>
      <c r="G172" s="67" t="s">
        <v>72</v>
      </c>
      <c r="H172" s="145"/>
      <c r="I172" s="145"/>
      <c r="J172" s="88" t="s">
        <v>245</v>
      </c>
      <c r="K172" s="67"/>
      <c r="L172" s="67"/>
      <c r="M172" s="67"/>
      <c r="N172" s="67"/>
    </row>
    <row r="173" spans="1:14">
      <c r="A173" s="55">
        <f>COUNTA(C153:C172)</f>
        <v>20</v>
      </c>
      <c r="C173" s="25"/>
      <c r="E173" s="140">
        <f>COUNTIF(E152:E172,"Y")</f>
        <v>1</v>
      </c>
    </row>
    <row r="174" spans="1:14">
      <c r="C174" s="26"/>
    </row>
    <row r="175" spans="1:14">
      <c r="B175" s="51" t="s">
        <v>246</v>
      </c>
    </row>
    <row r="176" spans="1:14" s="66" customFormat="1">
      <c r="B176" s="67"/>
      <c r="C176" s="46" t="s">
        <v>247</v>
      </c>
      <c r="D176" s="67" t="s">
        <v>66</v>
      </c>
      <c r="E176" s="145"/>
      <c r="F176" s="68">
        <v>40185</v>
      </c>
      <c r="G176" s="67" t="s">
        <v>72</v>
      </c>
      <c r="H176" s="145" t="s">
        <v>15</v>
      </c>
      <c r="I176" s="145" t="s">
        <v>672</v>
      </c>
      <c r="J176" s="66" t="s">
        <v>245</v>
      </c>
      <c r="K176" s="67"/>
      <c r="L176" s="67"/>
      <c r="M176" s="67"/>
      <c r="N176" s="67"/>
    </row>
    <row r="177" spans="1:14">
      <c r="C177" s="24" t="s">
        <v>248</v>
      </c>
      <c r="D177" s="56" t="s">
        <v>66</v>
      </c>
      <c r="F177" s="62">
        <v>40019</v>
      </c>
      <c r="G177" s="56" t="s">
        <v>72</v>
      </c>
      <c r="J177" s="55" t="s">
        <v>249</v>
      </c>
    </row>
    <row r="178" spans="1:14">
      <c r="C178" s="24" t="s">
        <v>250</v>
      </c>
      <c r="D178" s="56" t="s">
        <v>66</v>
      </c>
      <c r="F178" s="62">
        <v>40058</v>
      </c>
      <c r="G178" s="56" t="s">
        <v>72</v>
      </c>
    </row>
    <row r="179" spans="1:14">
      <c r="C179" s="24" t="s">
        <v>251</v>
      </c>
      <c r="D179" s="56" t="s">
        <v>66</v>
      </c>
      <c r="F179" s="62">
        <v>40058</v>
      </c>
      <c r="G179" s="56" t="s">
        <v>72</v>
      </c>
    </row>
    <row r="180" spans="1:14">
      <c r="C180" s="24" t="s">
        <v>252</v>
      </c>
      <c r="D180" s="56" t="s">
        <v>66</v>
      </c>
      <c r="F180" s="62">
        <v>40059</v>
      </c>
      <c r="G180" s="56" t="s">
        <v>72</v>
      </c>
    </row>
    <row r="181" spans="1:14">
      <c r="C181" s="24" t="s">
        <v>253</v>
      </c>
      <c r="D181" s="56" t="s">
        <v>66</v>
      </c>
      <c r="F181" s="62">
        <v>40059</v>
      </c>
      <c r="G181" s="56" t="s">
        <v>72</v>
      </c>
    </row>
    <row r="182" spans="1:14">
      <c r="C182" s="24" t="s">
        <v>254</v>
      </c>
      <c r="D182" s="56" t="s">
        <v>66</v>
      </c>
      <c r="F182" s="62">
        <v>40059</v>
      </c>
      <c r="G182" s="56" t="s">
        <v>72</v>
      </c>
    </row>
    <row r="183" spans="1:14" s="66" customFormat="1">
      <c r="B183" s="67"/>
      <c r="C183" s="43" t="s">
        <v>255</v>
      </c>
      <c r="D183" s="67" t="s">
        <v>66</v>
      </c>
      <c r="E183" s="145"/>
      <c r="F183" s="68">
        <v>40190</v>
      </c>
      <c r="G183" s="67" t="s">
        <v>72</v>
      </c>
      <c r="H183" s="145" t="s">
        <v>15</v>
      </c>
      <c r="I183" s="145" t="s">
        <v>672</v>
      </c>
      <c r="J183" s="66" t="s">
        <v>245</v>
      </c>
      <c r="K183" s="67"/>
      <c r="L183" s="67"/>
      <c r="M183" s="67"/>
      <c r="N183" s="67"/>
    </row>
    <row r="184" spans="1:14">
      <c r="A184" s="55">
        <f>COUNTA(C176:C183)</f>
        <v>8</v>
      </c>
      <c r="C184" s="26"/>
      <c r="E184" s="140">
        <f>COUNTIF(E176:E183,"Y")</f>
        <v>0</v>
      </c>
    </row>
    <row r="185" spans="1:14">
      <c r="B185" s="51" t="s">
        <v>256</v>
      </c>
    </row>
    <row r="186" spans="1:14">
      <c r="C186" s="54" t="s">
        <v>257</v>
      </c>
      <c r="D186" s="56" t="s">
        <v>66</v>
      </c>
      <c r="F186" s="62">
        <v>40078</v>
      </c>
      <c r="G186" s="56" t="s">
        <v>72</v>
      </c>
      <c r="J186" s="89" t="s">
        <v>28</v>
      </c>
    </row>
    <row r="187" spans="1:14">
      <c r="C187" s="24" t="s">
        <v>258</v>
      </c>
      <c r="D187" s="56" t="s">
        <v>66</v>
      </c>
      <c r="F187" s="62">
        <v>39931</v>
      </c>
      <c r="G187" s="56" t="s">
        <v>72</v>
      </c>
    </row>
    <row r="188" spans="1:14" s="73" customFormat="1">
      <c r="B188" s="74"/>
      <c r="C188" s="33" t="s">
        <v>259</v>
      </c>
      <c r="D188" s="74" t="s">
        <v>66</v>
      </c>
      <c r="E188" s="74"/>
      <c r="F188" s="75">
        <v>39911</v>
      </c>
      <c r="G188" s="74" t="s">
        <v>72</v>
      </c>
      <c r="H188" s="148"/>
      <c r="I188" s="148"/>
      <c r="J188" s="73" t="s">
        <v>260</v>
      </c>
      <c r="K188" s="74"/>
      <c r="L188" s="74"/>
      <c r="M188" s="74"/>
      <c r="N188" s="74"/>
    </row>
    <row r="189" spans="1:14" s="17" customFormat="1">
      <c r="B189" s="83"/>
      <c r="C189" s="38" t="s">
        <v>261</v>
      </c>
      <c r="D189" s="83" t="s">
        <v>66</v>
      </c>
      <c r="E189" s="83"/>
      <c r="F189" s="84">
        <v>39917</v>
      </c>
      <c r="G189" s="83" t="s">
        <v>72</v>
      </c>
      <c r="H189" s="83"/>
      <c r="I189" s="83"/>
      <c r="J189" s="17" t="s">
        <v>262</v>
      </c>
      <c r="K189" s="83"/>
      <c r="L189" s="83"/>
      <c r="M189" s="83"/>
      <c r="N189" s="83"/>
    </row>
    <row r="190" spans="1:14">
      <c r="C190" s="24" t="s">
        <v>263</v>
      </c>
      <c r="D190" s="56" t="s">
        <v>66</v>
      </c>
      <c r="F190" s="62">
        <v>39918</v>
      </c>
      <c r="G190" s="56" t="s">
        <v>72</v>
      </c>
    </row>
    <row r="191" spans="1:14">
      <c r="C191" s="24" t="s">
        <v>264</v>
      </c>
      <c r="D191" s="56" t="s">
        <v>66</v>
      </c>
      <c r="F191" s="62">
        <v>39918</v>
      </c>
      <c r="G191" s="56" t="s">
        <v>72</v>
      </c>
    </row>
    <row r="192" spans="1:14" s="17" customFormat="1">
      <c r="B192" s="83"/>
      <c r="C192" s="38" t="s">
        <v>265</v>
      </c>
      <c r="D192" s="83" t="s">
        <v>66</v>
      </c>
      <c r="E192" s="83"/>
      <c r="F192" s="84">
        <v>39918</v>
      </c>
      <c r="G192" s="83" t="s">
        <v>72</v>
      </c>
      <c r="H192" s="83"/>
      <c r="I192" s="83"/>
      <c r="K192" s="83"/>
      <c r="L192" s="83"/>
      <c r="M192" s="83"/>
      <c r="N192" s="83"/>
    </row>
    <row r="193" spans="1:14">
      <c r="C193" s="27" t="s">
        <v>266</v>
      </c>
      <c r="J193" s="55" t="s">
        <v>267</v>
      </c>
    </row>
    <row r="194" spans="1:14">
      <c r="C194" s="24" t="s">
        <v>268</v>
      </c>
      <c r="D194" s="56" t="s">
        <v>66</v>
      </c>
      <c r="F194" s="62">
        <v>39919</v>
      </c>
      <c r="G194" s="56" t="s">
        <v>72</v>
      </c>
    </row>
    <row r="195" spans="1:14">
      <c r="C195" s="24" t="s">
        <v>269</v>
      </c>
      <c r="D195" s="56" t="s">
        <v>66</v>
      </c>
      <c r="F195" s="62">
        <v>39919</v>
      </c>
      <c r="G195" s="56" t="s">
        <v>72</v>
      </c>
    </row>
    <row r="196" spans="1:14">
      <c r="C196" s="24" t="s">
        <v>270</v>
      </c>
      <c r="D196" s="56" t="s">
        <v>66</v>
      </c>
      <c r="F196" s="62">
        <v>39919</v>
      </c>
      <c r="G196" s="56" t="s">
        <v>72</v>
      </c>
    </row>
    <row r="197" spans="1:14" s="90" customFormat="1">
      <c r="B197" s="91"/>
      <c r="C197" s="37" t="s">
        <v>271</v>
      </c>
      <c r="D197" s="91" t="s">
        <v>66</v>
      </c>
      <c r="E197" s="91"/>
      <c r="F197" s="92">
        <v>39931</v>
      </c>
      <c r="G197" s="91" t="s">
        <v>72</v>
      </c>
      <c r="H197" s="151"/>
      <c r="I197" s="151"/>
      <c r="K197" s="91"/>
      <c r="L197" s="91"/>
      <c r="M197" s="91"/>
      <c r="N197" s="91"/>
    </row>
    <row r="198" spans="1:14">
      <c r="C198" s="24" t="s">
        <v>272</v>
      </c>
      <c r="D198" s="56" t="s">
        <v>66</v>
      </c>
      <c r="F198" s="62">
        <v>39923</v>
      </c>
      <c r="G198" s="56" t="s">
        <v>72</v>
      </c>
    </row>
    <row r="199" spans="1:14" s="17" customFormat="1">
      <c r="B199" s="83"/>
      <c r="C199" s="38" t="s">
        <v>273</v>
      </c>
      <c r="D199" s="83" t="s">
        <v>66</v>
      </c>
      <c r="E199" s="83"/>
      <c r="F199" s="84">
        <v>39923</v>
      </c>
      <c r="G199" s="83" t="s">
        <v>72</v>
      </c>
      <c r="H199" s="83"/>
      <c r="I199" s="83"/>
      <c r="K199" s="83"/>
      <c r="L199" s="83"/>
      <c r="M199" s="83"/>
      <c r="N199" s="83"/>
    </row>
    <row r="200" spans="1:14">
      <c r="C200" s="24" t="s">
        <v>274</v>
      </c>
      <c r="D200" s="56" t="s">
        <v>66</v>
      </c>
      <c r="F200" s="62">
        <v>39923</v>
      </c>
      <c r="G200" s="56" t="s">
        <v>72</v>
      </c>
    </row>
    <row r="201" spans="1:14">
      <c r="C201" s="24" t="s">
        <v>275</v>
      </c>
      <c r="D201" s="56" t="s">
        <v>66</v>
      </c>
      <c r="F201" s="62">
        <v>40149</v>
      </c>
      <c r="G201" s="56" t="s">
        <v>72</v>
      </c>
    </row>
    <row r="202" spans="1:14">
      <c r="C202" s="24" t="s">
        <v>276</v>
      </c>
      <c r="D202" s="56" t="s">
        <v>66</v>
      </c>
      <c r="F202" s="62">
        <v>39923</v>
      </c>
      <c r="G202" s="56" t="s">
        <v>72</v>
      </c>
    </row>
    <row r="203" spans="1:14">
      <c r="C203" s="24" t="s">
        <v>277</v>
      </c>
      <c r="D203" s="56" t="s">
        <v>66</v>
      </c>
      <c r="F203" s="62">
        <v>39923</v>
      </c>
      <c r="G203" s="56" t="s">
        <v>72</v>
      </c>
    </row>
    <row r="204" spans="1:14">
      <c r="C204" s="24" t="s">
        <v>278</v>
      </c>
      <c r="D204" s="56" t="s">
        <v>66</v>
      </c>
      <c r="F204" s="62">
        <v>40148</v>
      </c>
      <c r="G204" s="56" t="s">
        <v>72</v>
      </c>
    </row>
    <row r="205" spans="1:14">
      <c r="C205" s="24" t="s">
        <v>279</v>
      </c>
    </row>
    <row r="206" spans="1:14">
      <c r="A206" s="55">
        <f>COUNTA(C186:C205)</f>
        <v>20</v>
      </c>
      <c r="C206" s="25"/>
      <c r="E206" s="140"/>
    </row>
    <row r="207" spans="1:14">
      <c r="C207" s="26"/>
    </row>
    <row r="208" spans="1:14">
      <c r="B208" s="51" t="s">
        <v>280</v>
      </c>
    </row>
    <row r="209" spans="2:14">
      <c r="C209" s="24" t="s">
        <v>101</v>
      </c>
      <c r="D209" s="56" t="s">
        <v>66</v>
      </c>
      <c r="F209" s="62">
        <v>39924</v>
      </c>
      <c r="G209" s="56" t="s">
        <v>72</v>
      </c>
    </row>
    <row r="210" spans="2:14">
      <c r="C210" s="24" t="s">
        <v>281</v>
      </c>
      <c r="D210" s="56" t="s">
        <v>66</v>
      </c>
      <c r="F210" s="62">
        <v>40148</v>
      </c>
      <c r="G210" s="56" t="s">
        <v>72</v>
      </c>
    </row>
    <row r="211" spans="2:14" s="95" customFormat="1">
      <c r="B211" s="93"/>
      <c r="C211" s="36" t="s">
        <v>282</v>
      </c>
      <c r="D211" s="93" t="s">
        <v>66</v>
      </c>
      <c r="E211" s="93"/>
      <c r="F211" s="94">
        <v>39925</v>
      </c>
      <c r="G211" s="93" t="s">
        <v>72</v>
      </c>
      <c r="H211" s="152"/>
      <c r="I211" s="152"/>
      <c r="K211" s="93"/>
      <c r="L211" s="93"/>
      <c r="M211" s="93"/>
      <c r="N211" s="93"/>
    </row>
    <row r="212" spans="2:14">
      <c r="C212" s="24" t="s">
        <v>283</v>
      </c>
      <c r="D212" s="56" t="s">
        <v>66</v>
      </c>
      <c r="F212" s="62">
        <v>39896</v>
      </c>
      <c r="G212" s="56" t="s">
        <v>72</v>
      </c>
    </row>
    <row r="213" spans="2:14">
      <c r="C213" s="24" t="s">
        <v>284</v>
      </c>
      <c r="D213" s="56" t="s">
        <v>66</v>
      </c>
      <c r="F213" s="62">
        <v>39902</v>
      </c>
      <c r="G213" s="56" t="s">
        <v>72</v>
      </c>
      <c r="J213" s="96"/>
    </row>
    <row r="214" spans="2:14">
      <c r="C214" s="24" t="s">
        <v>285</v>
      </c>
      <c r="D214" s="56" t="s">
        <v>66</v>
      </c>
      <c r="F214" s="62">
        <v>39902</v>
      </c>
      <c r="G214" s="56" t="s">
        <v>72</v>
      </c>
    </row>
    <row r="215" spans="2:14">
      <c r="C215" s="24" t="s">
        <v>286</v>
      </c>
    </row>
    <row r="216" spans="2:14">
      <c r="C216" s="24" t="s">
        <v>287</v>
      </c>
      <c r="D216" s="56" t="s">
        <v>66</v>
      </c>
      <c r="F216" s="62">
        <v>39903</v>
      </c>
      <c r="G216" s="56" t="s">
        <v>72</v>
      </c>
    </row>
    <row r="217" spans="2:14" s="98" customFormat="1">
      <c r="B217" s="97"/>
      <c r="C217" s="39" t="s">
        <v>288</v>
      </c>
      <c r="D217" s="97"/>
      <c r="E217" s="97"/>
      <c r="F217" s="97"/>
      <c r="G217" s="97"/>
      <c r="H217" s="153"/>
      <c r="I217" s="153"/>
      <c r="K217" s="97"/>
      <c r="L217" s="97"/>
      <c r="M217" s="97"/>
      <c r="N217" s="97"/>
    </row>
    <row r="218" spans="2:14" s="101" customFormat="1">
      <c r="B218" s="99"/>
      <c r="C218" s="40" t="s">
        <v>289</v>
      </c>
      <c r="D218" s="99" t="s">
        <v>66</v>
      </c>
      <c r="E218" s="99"/>
      <c r="F218" s="100">
        <v>39925</v>
      </c>
      <c r="G218" s="99" t="s">
        <v>72</v>
      </c>
      <c r="H218" s="154"/>
      <c r="I218" s="154"/>
      <c r="K218" s="99"/>
      <c r="L218" s="99"/>
      <c r="M218" s="99"/>
      <c r="N218" s="99"/>
    </row>
    <row r="219" spans="2:14" s="98" customFormat="1">
      <c r="B219" s="97"/>
      <c r="C219" s="41" t="s">
        <v>290</v>
      </c>
      <c r="D219" s="97" t="s">
        <v>66</v>
      </c>
      <c r="E219" s="97"/>
      <c r="F219" s="102">
        <v>39903</v>
      </c>
      <c r="G219" s="97" t="s">
        <v>72</v>
      </c>
      <c r="H219" s="153"/>
      <c r="I219" s="153"/>
      <c r="J219" s="103"/>
      <c r="K219" s="97"/>
      <c r="L219" s="97"/>
      <c r="M219" s="97"/>
      <c r="N219" s="97"/>
    </row>
    <row r="220" spans="2:14" s="106" customFormat="1">
      <c r="B220" s="104"/>
      <c r="C220" s="42" t="s">
        <v>291</v>
      </c>
      <c r="D220" s="104" t="s">
        <v>66</v>
      </c>
      <c r="E220" s="104"/>
      <c r="F220" s="105">
        <v>39966</v>
      </c>
      <c r="G220" s="104" t="s">
        <v>72</v>
      </c>
      <c r="H220" s="104"/>
      <c r="I220" s="104"/>
      <c r="K220" s="104"/>
      <c r="L220" s="104"/>
      <c r="M220" s="104"/>
      <c r="N220" s="104"/>
    </row>
    <row r="221" spans="2:14">
      <c r="C221" s="24" t="s">
        <v>292</v>
      </c>
      <c r="D221" s="56" t="s">
        <v>66</v>
      </c>
      <c r="F221" s="62">
        <v>39903</v>
      </c>
      <c r="G221" s="56" t="s">
        <v>72</v>
      </c>
    </row>
    <row r="222" spans="2:14">
      <c r="C222" s="24" t="s">
        <v>293</v>
      </c>
    </row>
    <row r="223" spans="2:14">
      <c r="C223" s="24" t="s">
        <v>294</v>
      </c>
      <c r="D223" s="56" t="s">
        <v>66</v>
      </c>
      <c r="F223" s="62">
        <v>39904</v>
      </c>
      <c r="G223" s="56" t="s">
        <v>72</v>
      </c>
    </row>
    <row r="224" spans="2:14" s="107" customFormat="1">
      <c r="B224" s="108"/>
      <c r="C224" s="34" t="s">
        <v>295</v>
      </c>
      <c r="D224" s="108" t="s">
        <v>66</v>
      </c>
      <c r="E224" s="108"/>
      <c r="F224" s="109">
        <v>39904</v>
      </c>
      <c r="G224" s="108" t="s">
        <v>72</v>
      </c>
      <c r="H224" s="155"/>
      <c r="I224" s="155"/>
      <c r="J224" s="107" t="s">
        <v>296</v>
      </c>
      <c r="K224" s="110"/>
      <c r="L224" s="110"/>
      <c r="M224" s="110"/>
      <c r="N224" s="110"/>
    </row>
    <row r="225" spans="1:14" s="65" customFormat="1">
      <c r="B225" s="74"/>
      <c r="C225" s="33" t="s">
        <v>297</v>
      </c>
      <c r="D225" s="74" t="s">
        <v>66</v>
      </c>
      <c r="E225" s="74"/>
      <c r="F225" s="75">
        <v>39904</v>
      </c>
      <c r="G225" s="74" t="s">
        <v>72</v>
      </c>
      <c r="H225" s="148"/>
      <c r="I225" s="148"/>
      <c r="J225" s="73" t="s">
        <v>298</v>
      </c>
      <c r="K225" s="111"/>
      <c r="L225" s="111"/>
      <c r="M225" s="111"/>
      <c r="N225" s="111"/>
    </row>
    <row r="226" spans="1:14" s="17" customFormat="1">
      <c r="B226" s="83"/>
      <c r="C226" s="38" t="s">
        <v>299</v>
      </c>
      <c r="D226" s="83" t="s">
        <v>66</v>
      </c>
      <c r="E226" s="83"/>
      <c r="F226" s="84">
        <v>39967</v>
      </c>
      <c r="G226" s="83" t="s">
        <v>126</v>
      </c>
      <c r="H226" s="83"/>
      <c r="I226" s="83"/>
      <c r="J226" s="17" t="s">
        <v>300</v>
      </c>
      <c r="K226" s="83"/>
      <c r="L226" s="83"/>
      <c r="M226" s="83"/>
      <c r="N226" s="83"/>
    </row>
    <row r="227" spans="1:14">
      <c r="C227" s="24" t="s">
        <v>301</v>
      </c>
      <c r="D227" s="56" t="s">
        <v>66</v>
      </c>
      <c r="F227" s="62">
        <v>39905</v>
      </c>
      <c r="G227" s="56" t="s">
        <v>72</v>
      </c>
    </row>
    <row r="228" spans="1:14" s="17" customFormat="1">
      <c r="B228" s="83"/>
      <c r="C228" s="38" t="s">
        <v>302</v>
      </c>
      <c r="D228" s="83" t="s">
        <v>66</v>
      </c>
      <c r="E228" s="83"/>
      <c r="F228" s="84">
        <v>39968</v>
      </c>
      <c r="G228" s="83" t="s">
        <v>126</v>
      </c>
      <c r="H228" s="83"/>
      <c r="I228" s="83"/>
      <c r="J228" s="17" t="s">
        <v>303</v>
      </c>
      <c r="K228" s="83"/>
      <c r="L228" s="83"/>
      <c r="M228" s="83"/>
      <c r="N228" s="83"/>
    </row>
    <row r="229" spans="1:14">
      <c r="C229" s="24" t="s">
        <v>304</v>
      </c>
      <c r="D229" s="56" t="s">
        <v>66</v>
      </c>
      <c r="F229" s="62">
        <v>39968</v>
      </c>
      <c r="G229" s="56" t="s">
        <v>305</v>
      </c>
    </row>
    <row r="230" spans="1:14">
      <c r="C230" s="28" t="s">
        <v>306</v>
      </c>
      <c r="D230" s="56" t="s">
        <v>66</v>
      </c>
      <c r="F230" s="62">
        <v>39909</v>
      </c>
      <c r="G230" s="56" t="s">
        <v>72</v>
      </c>
      <c r="J230" s="55" t="s">
        <v>307</v>
      </c>
    </row>
    <row r="231" spans="1:14">
      <c r="C231" s="24" t="s">
        <v>308</v>
      </c>
      <c r="D231" s="56" t="s">
        <v>66</v>
      </c>
      <c r="F231" s="62">
        <v>39909</v>
      </c>
      <c r="G231" s="56" t="s">
        <v>72</v>
      </c>
    </row>
    <row r="232" spans="1:14">
      <c r="C232" s="24" t="s">
        <v>309</v>
      </c>
    </row>
    <row r="233" spans="1:14">
      <c r="C233" s="24" t="s">
        <v>310</v>
      </c>
      <c r="D233" s="56" t="s">
        <v>66</v>
      </c>
      <c r="F233" s="62">
        <v>39910</v>
      </c>
      <c r="G233" s="56" t="s">
        <v>72</v>
      </c>
    </row>
    <row r="234" spans="1:14" s="73" customFormat="1">
      <c r="B234" s="74"/>
      <c r="C234" s="35" t="s">
        <v>311</v>
      </c>
      <c r="D234" s="74" t="s">
        <v>66</v>
      </c>
      <c r="E234" s="74"/>
      <c r="F234" s="75">
        <v>39910</v>
      </c>
      <c r="G234" s="74" t="s">
        <v>72</v>
      </c>
      <c r="H234" s="148"/>
      <c r="I234" s="148"/>
      <c r="J234" s="107" t="s">
        <v>312</v>
      </c>
      <c r="K234" s="74"/>
      <c r="L234" s="74"/>
      <c r="M234" s="74"/>
      <c r="N234" s="74"/>
    </row>
    <row r="235" spans="1:14">
      <c r="C235" s="24" t="s">
        <v>313</v>
      </c>
      <c r="D235" s="56" t="s">
        <v>28</v>
      </c>
    </row>
    <row r="236" spans="1:14" s="139" customFormat="1">
      <c r="B236" s="140"/>
      <c r="C236" s="24" t="s">
        <v>821</v>
      </c>
      <c r="D236" s="140" t="s">
        <v>66</v>
      </c>
      <c r="E236" s="140" t="s">
        <v>690</v>
      </c>
      <c r="F236" s="143">
        <v>40497</v>
      </c>
      <c r="G236" s="140" t="s">
        <v>72</v>
      </c>
      <c r="H236" s="140"/>
      <c r="I236" s="140"/>
      <c r="J236" s="139" t="s">
        <v>822</v>
      </c>
      <c r="K236" s="140"/>
      <c r="L236" s="140"/>
      <c r="M236" s="140"/>
      <c r="N236" s="140"/>
    </row>
    <row r="237" spans="1:14">
      <c r="A237" s="55">
        <f>COUNTA(C209:C236)</f>
        <v>28</v>
      </c>
      <c r="C237" s="25"/>
      <c r="E237" s="140">
        <f>COUNTIF(E209:E236,"Y")</f>
        <v>1</v>
      </c>
    </row>
    <row r="238" spans="1:14">
      <c r="C238" s="26"/>
    </row>
    <row r="239" spans="1:14">
      <c r="B239" s="51" t="s">
        <v>314</v>
      </c>
    </row>
    <row r="240" spans="1:14">
      <c r="C240" s="54" t="s">
        <v>315</v>
      </c>
      <c r="D240" s="56" t="s">
        <v>66</v>
      </c>
      <c r="E240" s="140"/>
      <c r="F240" s="62">
        <v>40079</v>
      </c>
      <c r="G240" s="56" t="s">
        <v>72</v>
      </c>
      <c r="J240" s="89" t="s">
        <v>316</v>
      </c>
    </row>
    <row r="241" spans="3:10">
      <c r="C241" s="24" t="s">
        <v>317</v>
      </c>
      <c r="D241" s="56" t="s">
        <v>66</v>
      </c>
      <c r="F241" s="62">
        <v>40059</v>
      </c>
      <c r="G241" s="56" t="s">
        <v>72</v>
      </c>
    </row>
    <row r="242" spans="3:10">
      <c r="C242" s="24" t="s">
        <v>318</v>
      </c>
      <c r="D242" s="56" t="s">
        <v>66</v>
      </c>
      <c r="F242" s="62">
        <v>40060</v>
      </c>
      <c r="G242" s="56" t="s">
        <v>72</v>
      </c>
    </row>
    <row r="243" spans="3:10">
      <c r="C243" s="24" t="s">
        <v>319</v>
      </c>
      <c r="D243" s="56" t="s">
        <v>66</v>
      </c>
      <c r="F243" s="62">
        <v>40060</v>
      </c>
      <c r="G243" s="56" t="s">
        <v>72</v>
      </c>
      <c r="J243" s="55" t="s">
        <v>320</v>
      </c>
    </row>
    <row r="244" spans="3:10">
      <c r="C244" s="24" t="s">
        <v>321</v>
      </c>
      <c r="D244" s="56" t="s">
        <v>66</v>
      </c>
      <c r="F244" s="62">
        <v>40060</v>
      </c>
      <c r="G244" s="56" t="s">
        <v>72</v>
      </c>
    </row>
    <row r="245" spans="3:10">
      <c r="C245" s="24" t="s">
        <v>322</v>
      </c>
      <c r="D245" s="56" t="s">
        <v>66</v>
      </c>
      <c r="F245" s="62">
        <v>40065</v>
      </c>
      <c r="G245" s="56" t="s">
        <v>72</v>
      </c>
      <c r="J245" s="55" t="s">
        <v>323</v>
      </c>
    </row>
    <row r="246" spans="3:10">
      <c r="C246" s="24" t="s">
        <v>324</v>
      </c>
      <c r="D246" s="56" t="s">
        <v>66</v>
      </c>
      <c r="F246" s="62">
        <v>40072</v>
      </c>
      <c r="G246" s="56" t="s">
        <v>72</v>
      </c>
    </row>
    <row r="247" spans="3:10">
      <c r="C247" s="24" t="s">
        <v>325</v>
      </c>
    </row>
    <row r="248" spans="3:10">
      <c r="C248" s="24" t="s">
        <v>326</v>
      </c>
      <c r="D248" s="56" t="s">
        <v>66</v>
      </c>
      <c r="F248" s="62">
        <v>40066</v>
      </c>
      <c r="G248" s="56" t="s">
        <v>72</v>
      </c>
    </row>
    <row r="249" spans="3:10">
      <c r="C249" s="24" t="s">
        <v>327</v>
      </c>
      <c r="D249" s="56" t="s">
        <v>66</v>
      </c>
      <c r="F249" s="62">
        <v>40060</v>
      </c>
      <c r="G249" s="56" t="s">
        <v>72</v>
      </c>
    </row>
    <row r="250" spans="3:10">
      <c r="C250" s="24" t="s">
        <v>328</v>
      </c>
      <c r="D250" s="56" t="s">
        <v>66</v>
      </c>
      <c r="F250" s="62">
        <v>40072</v>
      </c>
      <c r="G250" s="56" t="s">
        <v>72</v>
      </c>
    </row>
    <row r="251" spans="3:10">
      <c r="C251" s="24" t="s">
        <v>329</v>
      </c>
    </row>
    <row r="252" spans="3:10">
      <c r="C252" s="24" t="s">
        <v>330</v>
      </c>
    </row>
    <row r="253" spans="3:10">
      <c r="C253" s="24" t="s">
        <v>331</v>
      </c>
    </row>
    <row r="254" spans="3:10">
      <c r="C254" s="24" t="s">
        <v>332</v>
      </c>
      <c r="D254" s="56" t="s">
        <v>66</v>
      </c>
      <c r="F254" s="62">
        <v>40066</v>
      </c>
      <c r="G254" s="56" t="s">
        <v>72</v>
      </c>
    </row>
    <row r="255" spans="3:10">
      <c r="C255" s="24" t="s">
        <v>333</v>
      </c>
      <c r="D255" s="56" t="s">
        <v>66</v>
      </c>
      <c r="F255" s="62">
        <v>40070</v>
      </c>
      <c r="G255" s="56" t="s">
        <v>72</v>
      </c>
    </row>
    <row r="256" spans="3:10">
      <c r="C256" s="24" t="s">
        <v>334</v>
      </c>
      <c r="D256" s="56" t="s">
        <v>66</v>
      </c>
      <c r="F256" s="62">
        <v>40070</v>
      </c>
      <c r="G256" s="56" t="s">
        <v>72</v>
      </c>
    </row>
    <row r="257" spans="1:7">
      <c r="C257" s="24" t="s">
        <v>335</v>
      </c>
      <c r="D257" s="56" t="s">
        <v>66</v>
      </c>
      <c r="F257" s="62">
        <v>40066</v>
      </c>
      <c r="G257" s="56" t="s">
        <v>72</v>
      </c>
    </row>
    <row r="258" spans="1:7">
      <c r="C258" s="24" t="s">
        <v>336</v>
      </c>
      <c r="D258" s="56" t="s">
        <v>66</v>
      </c>
      <c r="F258" s="62">
        <v>40067</v>
      </c>
      <c r="G258" s="56" t="s">
        <v>72</v>
      </c>
    </row>
    <row r="259" spans="1:7">
      <c r="C259" s="24" t="s">
        <v>337</v>
      </c>
      <c r="D259" s="56" t="s">
        <v>66</v>
      </c>
      <c r="F259" s="62">
        <v>40067</v>
      </c>
      <c r="G259" s="56" t="s">
        <v>72</v>
      </c>
    </row>
    <row r="260" spans="1:7">
      <c r="C260" s="24" t="s">
        <v>338</v>
      </c>
      <c r="D260" s="56" t="s">
        <v>66</v>
      </c>
      <c r="F260" s="62">
        <v>40072</v>
      </c>
      <c r="G260" s="56" t="s">
        <v>72</v>
      </c>
    </row>
    <row r="261" spans="1:7">
      <c r="C261" s="24" t="s">
        <v>339</v>
      </c>
      <c r="D261" s="56" t="s">
        <v>66</v>
      </c>
      <c r="F261" s="62">
        <v>40067</v>
      </c>
      <c r="G261" s="56" t="s">
        <v>72</v>
      </c>
    </row>
    <row r="262" spans="1:7">
      <c r="C262" s="24" t="s">
        <v>340</v>
      </c>
      <c r="D262" s="56" t="s">
        <v>66</v>
      </c>
      <c r="F262" s="62">
        <v>40067</v>
      </c>
      <c r="G262" s="56" t="s">
        <v>72</v>
      </c>
    </row>
    <row r="263" spans="1:7">
      <c r="C263" s="24" t="s">
        <v>341</v>
      </c>
      <c r="D263" s="56" t="s">
        <v>66</v>
      </c>
      <c r="F263" s="62">
        <v>40067</v>
      </c>
      <c r="G263" s="56" t="s">
        <v>72</v>
      </c>
    </row>
    <row r="264" spans="1:7">
      <c r="C264" s="24" t="s">
        <v>342</v>
      </c>
    </row>
    <row r="265" spans="1:7">
      <c r="C265" s="25" t="s">
        <v>203</v>
      </c>
    </row>
    <row r="266" spans="1:7">
      <c r="A266" s="55">
        <f>COUNTA(C240:C265)</f>
        <v>26</v>
      </c>
      <c r="C266" s="26"/>
      <c r="E266" s="140">
        <f>COUNTIF(E240:E265,"Y")</f>
        <v>0</v>
      </c>
    </row>
    <row r="267" spans="1:7">
      <c r="B267" s="51" t="s">
        <v>343</v>
      </c>
    </row>
    <row r="268" spans="1:7">
      <c r="C268" s="23" t="s">
        <v>344</v>
      </c>
      <c r="D268" s="56" t="s">
        <v>66</v>
      </c>
      <c r="F268" s="62">
        <v>39973</v>
      </c>
      <c r="G268" s="56" t="s">
        <v>72</v>
      </c>
    </row>
    <row r="269" spans="1:7">
      <c r="C269" s="25"/>
    </row>
    <row r="270" spans="1:7">
      <c r="A270" s="55">
        <f>COUNTA(C268:C269)</f>
        <v>1</v>
      </c>
      <c r="C270" s="26"/>
      <c r="E270" s="140">
        <f>COUNTIF(E268:E269,"Y")</f>
        <v>0</v>
      </c>
    </row>
    <row r="271" spans="1:7">
      <c r="B271" s="61" t="s">
        <v>345</v>
      </c>
      <c r="C271" s="51"/>
    </row>
    <row r="272" spans="1:7">
      <c r="C272" s="24" t="s">
        <v>346</v>
      </c>
      <c r="D272" s="56" t="s">
        <v>66</v>
      </c>
      <c r="F272" s="62">
        <v>39967</v>
      </c>
      <c r="G272" s="56" t="s">
        <v>72</v>
      </c>
    </row>
    <row r="273" spans="1:14">
      <c r="C273" s="24" t="s">
        <v>347</v>
      </c>
    </row>
    <row r="274" spans="1:14">
      <c r="C274" s="24" t="s">
        <v>348</v>
      </c>
      <c r="D274" s="56" t="s">
        <v>66</v>
      </c>
      <c r="F274" s="62">
        <v>39968</v>
      </c>
      <c r="G274" s="56" t="s">
        <v>72</v>
      </c>
    </row>
    <row r="275" spans="1:14">
      <c r="C275" s="24" t="s">
        <v>349</v>
      </c>
      <c r="D275" s="56" t="s">
        <v>66</v>
      </c>
      <c r="F275" s="62">
        <v>39968</v>
      </c>
      <c r="G275" s="56" t="s">
        <v>72</v>
      </c>
    </row>
    <row r="276" spans="1:14">
      <c r="C276" s="24" t="s">
        <v>350</v>
      </c>
      <c r="D276" s="56" t="s">
        <v>66</v>
      </c>
      <c r="F276" s="62">
        <v>39972</v>
      </c>
      <c r="G276" s="56" t="s">
        <v>72</v>
      </c>
    </row>
    <row r="277" spans="1:14">
      <c r="C277" s="24" t="s">
        <v>351</v>
      </c>
      <c r="D277" s="56" t="s">
        <v>66</v>
      </c>
      <c r="F277" s="62">
        <v>39972</v>
      </c>
      <c r="G277" s="56" t="s">
        <v>72</v>
      </c>
    </row>
    <row r="278" spans="1:14">
      <c r="C278" s="24" t="s">
        <v>352</v>
      </c>
      <c r="D278" s="56" t="s">
        <v>66</v>
      </c>
      <c r="F278" s="62">
        <v>39973</v>
      </c>
      <c r="G278" s="56" t="s">
        <v>72</v>
      </c>
    </row>
    <row r="279" spans="1:14">
      <c r="C279" s="137" t="s">
        <v>812</v>
      </c>
      <c r="D279" s="140" t="s">
        <v>66</v>
      </c>
      <c r="E279" s="140" t="s">
        <v>690</v>
      </c>
      <c r="F279" s="143">
        <v>40471</v>
      </c>
      <c r="G279" s="140" t="s">
        <v>72</v>
      </c>
    </row>
    <row r="280" spans="1:14">
      <c r="A280" s="55">
        <f>COUNTA(C272:C279)</f>
        <v>8</v>
      </c>
      <c r="C280" s="26"/>
      <c r="E280" s="140">
        <f>COUNTIF(E272:E279,"Y")</f>
        <v>1</v>
      </c>
    </row>
    <row r="281" spans="1:14">
      <c r="B281" s="52" t="s">
        <v>353</v>
      </c>
    </row>
    <row r="282" spans="1:14">
      <c r="C282" s="24" t="s">
        <v>354</v>
      </c>
    </row>
    <row r="283" spans="1:14">
      <c r="C283" s="24" t="s">
        <v>355</v>
      </c>
      <c r="D283" s="56" t="s">
        <v>66</v>
      </c>
      <c r="F283" s="62">
        <v>40252</v>
      </c>
      <c r="G283" s="56" t="s">
        <v>72</v>
      </c>
      <c r="H283" s="140" t="s">
        <v>647</v>
      </c>
      <c r="I283" s="140" t="s">
        <v>672</v>
      </c>
    </row>
    <row r="284" spans="1:14">
      <c r="C284" s="24" t="s">
        <v>356</v>
      </c>
      <c r="D284" s="56" t="s">
        <v>66</v>
      </c>
      <c r="F284" s="62">
        <v>40253</v>
      </c>
      <c r="G284" s="56" t="s">
        <v>72</v>
      </c>
      <c r="H284" s="140" t="s">
        <v>647</v>
      </c>
      <c r="I284" s="140" t="s">
        <v>672</v>
      </c>
    </row>
    <row r="285" spans="1:14">
      <c r="C285" s="24" t="s">
        <v>357</v>
      </c>
      <c r="D285" s="56" t="s">
        <v>66</v>
      </c>
      <c r="F285" s="62">
        <v>40253</v>
      </c>
      <c r="G285" s="56" t="s">
        <v>72</v>
      </c>
      <c r="H285" s="140" t="s">
        <v>647</v>
      </c>
      <c r="I285" s="140" t="s">
        <v>672</v>
      </c>
    </row>
    <row r="286" spans="1:14" s="112" customFormat="1">
      <c r="B286" s="113"/>
      <c r="C286" s="49" t="s">
        <v>358</v>
      </c>
      <c r="D286" s="113" t="s">
        <v>66</v>
      </c>
      <c r="E286" s="113"/>
      <c r="F286" s="114">
        <v>40243</v>
      </c>
      <c r="G286" s="113" t="s">
        <v>72</v>
      </c>
      <c r="H286" s="156" t="s">
        <v>647</v>
      </c>
      <c r="I286" s="156" t="s">
        <v>672</v>
      </c>
      <c r="J286" s="112" t="s">
        <v>359</v>
      </c>
      <c r="K286" s="113"/>
      <c r="L286" s="113"/>
      <c r="M286" s="113"/>
      <c r="N286" s="113"/>
    </row>
    <row r="287" spans="1:14">
      <c r="C287" s="24" t="s">
        <v>360</v>
      </c>
      <c r="D287" s="56" t="s">
        <v>66</v>
      </c>
      <c r="F287" s="62">
        <v>40254</v>
      </c>
      <c r="G287" s="56" t="s">
        <v>72</v>
      </c>
      <c r="H287" s="140" t="s">
        <v>647</v>
      </c>
      <c r="I287" s="140" t="s">
        <v>672</v>
      </c>
    </row>
    <row r="288" spans="1:14">
      <c r="C288" s="24" t="s">
        <v>361</v>
      </c>
      <c r="D288" s="56" t="s">
        <v>66</v>
      </c>
      <c r="F288" s="62">
        <v>40254</v>
      </c>
      <c r="G288" s="56" t="s">
        <v>72</v>
      </c>
      <c r="H288" s="140" t="s">
        <v>647</v>
      </c>
      <c r="I288" s="140" t="s">
        <v>672</v>
      </c>
    </row>
    <row r="289" spans="1:10">
      <c r="C289" s="24"/>
    </row>
    <row r="290" spans="1:10">
      <c r="A290" s="55">
        <f>COUNTA(C282:C289)</f>
        <v>7</v>
      </c>
      <c r="C290" s="23" t="s">
        <v>28</v>
      </c>
      <c r="E290" s="140">
        <f>COUNTIF(E283:E289,"Y")</f>
        <v>0</v>
      </c>
    </row>
    <row r="291" spans="1:10">
      <c r="B291" s="53" t="s">
        <v>362</v>
      </c>
    </row>
    <row r="292" spans="1:10">
      <c r="C292" s="29" t="s">
        <v>363</v>
      </c>
      <c r="D292" s="56" t="s">
        <v>66</v>
      </c>
      <c r="F292" s="62">
        <v>40240</v>
      </c>
      <c r="G292" s="56" t="s">
        <v>72</v>
      </c>
      <c r="H292" s="140" t="s">
        <v>647</v>
      </c>
      <c r="I292" s="140" t="s">
        <v>672</v>
      </c>
    </row>
    <row r="293" spans="1:10">
      <c r="C293" s="30"/>
    </row>
    <row r="294" spans="1:10">
      <c r="A294" s="55">
        <f>COUNTA(C292:C293)</f>
        <v>1</v>
      </c>
      <c r="C294" s="26"/>
      <c r="E294" s="140">
        <f>COUNTIF(E292:E293,"Y")</f>
        <v>0</v>
      </c>
    </row>
    <row r="295" spans="1:10">
      <c r="B295" s="61" t="s">
        <v>364</v>
      </c>
      <c r="C295" s="51"/>
    </row>
    <row r="296" spans="1:10">
      <c r="C296" s="24" t="s">
        <v>365</v>
      </c>
      <c r="D296" s="56" t="s">
        <v>66</v>
      </c>
      <c r="F296" s="62">
        <v>39966</v>
      </c>
      <c r="G296" s="56" t="s">
        <v>72</v>
      </c>
    </row>
    <row r="297" spans="1:10">
      <c r="C297" s="24" t="s">
        <v>366</v>
      </c>
      <c r="D297" s="56" t="s">
        <v>66</v>
      </c>
      <c r="F297" s="62">
        <v>39966</v>
      </c>
      <c r="G297" s="56" t="s">
        <v>72</v>
      </c>
    </row>
    <row r="298" spans="1:10">
      <c r="C298" s="24" t="s">
        <v>367</v>
      </c>
      <c r="D298" s="56" t="s">
        <v>66</v>
      </c>
      <c r="F298" s="62">
        <v>40227</v>
      </c>
      <c r="G298" s="56" t="s">
        <v>72</v>
      </c>
      <c r="H298" s="140" t="s">
        <v>647</v>
      </c>
      <c r="I298" s="140" t="s">
        <v>672</v>
      </c>
    </row>
    <row r="299" spans="1:10">
      <c r="C299" s="24" t="s">
        <v>368</v>
      </c>
      <c r="D299" s="56" t="s">
        <v>66</v>
      </c>
      <c r="F299" s="62">
        <v>39967</v>
      </c>
      <c r="G299" s="56" t="s">
        <v>72</v>
      </c>
    </row>
    <row r="300" spans="1:10">
      <c r="C300" s="24" t="s">
        <v>369</v>
      </c>
      <c r="D300" s="56" t="s">
        <v>66</v>
      </c>
      <c r="F300" s="62">
        <v>39967</v>
      </c>
      <c r="G300" s="56" t="s">
        <v>72</v>
      </c>
    </row>
    <row r="301" spans="1:10">
      <c r="C301" s="24" t="s">
        <v>370</v>
      </c>
    </row>
    <row r="302" spans="1:10">
      <c r="C302" s="24" t="s">
        <v>371</v>
      </c>
      <c r="J302" s="55" t="s">
        <v>372</v>
      </c>
    </row>
    <row r="303" spans="1:10">
      <c r="C303" s="24" t="s">
        <v>373</v>
      </c>
      <c r="J303" s="55" t="s">
        <v>374</v>
      </c>
    </row>
    <row r="304" spans="1:10">
      <c r="C304" s="25"/>
    </row>
    <row r="305" spans="1:14">
      <c r="C305" s="26"/>
    </row>
    <row r="306" spans="1:14">
      <c r="A306" s="55">
        <f>COUNTA(C296:C305)</f>
        <v>8</v>
      </c>
      <c r="C306" s="26"/>
      <c r="E306" s="140">
        <f>COUNTIF(E296:E305,"Y")</f>
        <v>0</v>
      </c>
    </row>
    <row r="307" spans="1:14">
      <c r="B307" s="51" t="s">
        <v>375</v>
      </c>
    </row>
    <row r="308" spans="1:14">
      <c r="C308" s="24" t="s">
        <v>376</v>
      </c>
      <c r="D308" s="56" t="s">
        <v>66</v>
      </c>
      <c r="F308" s="62">
        <v>39888</v>
      </c>
      <c r="G308" s="56" t="s">
        <v>72</v>
      </c>
    </row>
    <row r="309" spans="1:14">
      <c r="C309" s="24" t="s">
        <v>377</v>
      </c>
      <c r="D309" s="56" t="s">
        <v>66</v>
      </c>
      <c r="F309" s="62">
        <v>39888</v>
      </c>
      <c r="G309" s="56" t="s">
        <v>72</v>
      </c>
    </row>
    <row r="310" spans="1:14">
      <c r="C310" s="24" t="s">
        <v>378</v>
      </c>
      <c r="J310" s="55" t="s">
        <v>379</v>
      </c>
    </row>
    <row r="311" spans="1:14">
      <c r="C311" s="24" t="s">
        <v>380</v>
      </c>
      <c r="D311" s="56" t="s">
        <v>66</v>
      </c>
      <c r="F311" s="62">
        <v>39888</v>
      </c>
      <c r="G311" s="56" t="s">
        <v>72</v>
      </c>
    </row>
    <row r="312" spans="1:14">
      <c r="C312" s="24" t="s">
        <v>381</v>
      </c>
      <c r="D312" s="56" t="s">
        <v>66</v>
      </c>
      <c r="F312" s="62">
        <v>39888</v>
      </c>
      <c r="G312" s="56" t="s">
        <v>72</v>
      </c>
    </row>
    <row r="313" spans="1:14">
      <c r="C313" s="24" t="s">
        <v>382</v>
      </c>
      <c r="D313" s="56" t="s">
        <v>66</v>
      </c>
      <c r="F313" s="62">
        <v>39890</v>
      </c>
      <c r="G313" s="56" t="s">
        <v>72</v>
      </c>
    </row>
    <row r="314" spans="1:14">
      <c r="C314" s="24" t="s">
        <v>383</v>
      </c>
      <c r="D314" s="56" t="s">
        <v>66</v>
      </c>
      <c r="F314" s="62">
        <v>39888</v>
      </c>
      <c r="G314" s="56" t="s">
        <v>72</v>
      </c>
    </row>
    <row r="315" spans="1:14" s="17" customFormat="1">
      <c r="B315" s="83"/>
      <c r="C315" s="38" t="s">
        <v>384</v>
      </c>
      <c r="D315" s="83" t="s">
        <v>66</v>
      </c>
      <c r="E315" s="83"/>
      <c r="F315" s="84">
        <v>39966</v>
      </c>
      <c r="G315" s="83" t="s">
        <v>126</v>
      </c>
      <c r="H315" s="83"/>
      <c r="I315" s="83"/>
      <c r="J315" s="17" t="s">
        <v>385</v>
      </c>
      <c r="K315" s="83"/>
      <c r="L315" s="83"/>
      <c r="M315" s="83"/>
      <c r="N315" s="83"/>
    </row>
    <row r="316" spans="1:14">
      <c r="C316" s="24" t="s">
        <v>386</v>
      </c>
      <c r="D316" s="56" t="s">
        <v>66</v>
      </c>
      <c r="F316" s="62">
        <v>39889</v>
      </c>
      <c r="G316" s="56" t="s">
        <v>72</v>
      </c>
    </row>
    <row r="317" spans="1:14" s="17" customFormat="1">
      <c r="B317" s="83"/>
      <c r="C317" s="38" t="s">
        <v>387</v>
      </c>
      <c r="D317" s="83" t="s">
        <v>66</v>
      </c>
      <c r="E317" s="83"/>
      <c r="F317" s="84">
        <v>39966</v>
      </c>
      <c r="G317" s="83" t="s">
        <v>126</v>
      </c>
      <c r="H317" s="83"/>
      <c r="I317" s="83"/>
      <c r="J317" s="17" t="s">
        <v>388</v>
      </c>
      <c r="K317" s="83"/>
      <c r="L317" s="83"/>
      <c r="M317" s="83"/>
      <c r="N317" s="83"/>
    </row>
    <row r="318" spans="1:14">
      <c r="C318" s="24" t="s">
        <v>389</v>
      </c>
      <c r="D318" s="56" t="s">
        <v>66</v>
      </c>
      <c r="F318" s="62">
        <v>39889</v>
      </c>
      <c r="G318" s="56" t="s">
        <v>72</v>
      </c>
    </row>
    <row r="319" spans="1:14">
      <c r="C319" s="24" t="s">
        <v>390</v>
      </c>
      <c r="D319" s="56" t="s">
        <v>66</v>
      </c>
      <c r="F319" s="62">
        <v>39889</v>
      </c>
      <c r="G319" s="56" t="s">
        <v>72</v>
      </c>
    </row>
    <row r="320" spans="1:14">
      <c r="C320" s="24" t="s">
        <v>391</v>
      </c>
      <c r="D320" s="56" t="s">
        <v>66</v>
      </c>
      <c r="F320" s="62">
        <v>39924</v>
      </c>
      <c r="G320" s="56" t="s">
        <v>72</v>
      </c>
      <c r="J320" s="55" t="s">
        <v>392</v>
      </c>
    </row>
    <row r="321" spans="1:14">
      <c r="C321" s="24" t="s">
        <v>393</v>
      </c>
      <c r="D321" s="56" t="s">
        <v>66</v>
      </c>
      <c r="F321" s="62">
        <v>39891</v>
      </c>
      <c r="G321" s="56" t="s">
        <v>72</v>
      </c>
      <c r="J321" s="55" t="s">
        <v>394</v>
      </c>
    </row>
    <row r="322" spans="1:14" s="73" customFormat="1">
      <c r="B322" s="74"/>
      <c r="C322" s="33" t="s">
        <v>395</v>
      </c>
      <c r="D322" s="74" t="s">
        <v>66</v>
      </c>
      <c r="E322" s="74"/>
      <c r="F322" s="75">
        <v>40003</v>
      </c>
      <c r="G322" s="74" t="s">
        <v>72</v>
      </c>
      <c r="H322" s="148"/>
      <c r="I322" s="148"/>
      <c r="K322" s="74"/>
      <c r="L322" s="74"/>
      <c r="M322" s="74"/>
      <c r="N322" s="74"/>
    </row>
    <row r="323" spans="1:14" s="90" customFormat="1">
      <c r="B323" s="91"/>
      <c r="C323" s="37" t="s">
        <v>396</v>
      </c>
      <c r="D323" s="91" t="s">
        <v>66</v>
      </c>
      <c r="E323" s="91"/>
      <c r="F323" s="92">
        <v>39925</v>
      </c>
      <c r="G323" s="91" t="s">
        <v>72</v>
      </c>
      <c r="H323" s="151"/>
      <c r="I323" s="151"/>
      <c r="J323" s="90" t="s">
        <v>397</v>
      </c>
      <c r="K323" s="91"/>
      <c r="L323" s="91"/>
      <c r="M323" s="91"/>
      <c r="N323" s="91"/>
    </row>
    <row r="324" spans="1:14">
      <c r="C324" s="24" t="s">
        <v>398</v>
      </c>
      <c r="D324" s="56" t="s">
        <v>66</v>
      </c>
      <c r="F324" s="62">
        <v>39889</v>
      </c>
      <c r="G324" s="56" t="s">
        <v>72</v>
      </c>
    </row>
    <row r="325" spans="1:14">
      <c r="C325" s="25"/>
    </row>
    <row r="326" spans="1:14">
      <c r="A326" s="55">
        <f>COUNTA(C308:C325)</f>
        <v>17</v>
      </c>
      <c r="C326" s="26"/>
      <c r="E326" s="140">
        <f>COUNTIF(E308:E325,"Y")</f>
        <v>0</v>
      </c>
    </row>
    <row r="327" spans="1:14">
      <c r="B327" s="51" t="s">
        <v>399</v>
      </c>
    </row>
    <row r="328" spans="1:14">
      <c r="C328" s="24" t="s">
        <v>400</v>
      </c>
      <c r="D328" s="56" t="s">
        <v>66</v>
      </c>
      <c r="F328" s="62">
        <v>39874</v>
      </c>
      <c r="G328" s="56" t="s">
        <v>72</v>
      </c>
    </row>
    <row r="329" spans="1:14">
      <c r="C329" s="24" t="s">
        <v>401</v>
      </c>
      <c r="D329" s="56" t="s">
        <v>66</v>
      </c>
      <c r="F329" s="62">
        <v>39874</v>
      </c>
      <c r="G329" s="56" t="s">
        <v>72</v>
      </c>
    </row>
    <row r="330" spans="1:14">
      <c r="C330" s="24" t="s">
        <v>402</v>
      </c>
      <c r="D330" s="56" t="s">
        <v>66</v>
      </c>
      <c r="F330" s="62">
        <v>39874</v>
      </c>
      <c r="G330" s="56" t="s">
        <v>72</v>
      </c>
    </row>
    <row r="331" spans="1:14" s="17" customFormat="1">
      <c r="B331" s="83"/>
      <c r="C331" s="38" t="s">
        <v>403</v>
      </c>
      <c r="D331" s="83" t="s">
        <v>66</v>
      </c>
      <c r="E331" s="83"/>
      <c r="F331" s="84">
        <v>39875</v>
      </c>
      <c r="G331" s="83" t="s">
        <v>72</v>
      </c>
      <c r="H331" s="83"/>
      <c r="I331" s="83"/>
      <c r="K331" s="83"/>
      <c r="L331" s="83"/>
      <c r="M331" s="83"/>
      <c r="N331" s="83"/>
    </row>
    <row r="332" spans="1:14">
      <c r="C332" s="24" t="s">
        <v>404</v>
      </c>
      <c r="D332" s="56" t="s">
        <v>66</v>
      </c>
      <c r="F332" s="62">
        <v>39885</v>
      </c>
      <c r="G332" s="56" t="s">
        <v>72</v>
      </c>
    </row>
    <row r="333" spans="1:14">
      <c r="C333" s="24" t="s">
        <v>405</v>
      </c>
      <c r="D333" s="56" t="s">
        <v>66</v>
      </c>
      <c r="F333" s="62">
        <v>39876</v>
      </c>
      <c r="G333" s="56" t="s">
        <v>72</v>
      </c>
    </row>
    <row r="334" spans="1:14">
      <c r="C334" s="24" t="s">
        <v>406</v>
      </c>
      <c r="D334" s="56" t="s">
        <v>28</v>
      </c>
    </row>
    <row r="335" spans="1:14">
      <c r="C335" s="24" t="s">
        <v>407</v>
      </c>
      <c r="D335" s="56" t="s">
        <v>66</v>
      </c>
      <c r="F335" s="62">
        <v>39885</v>
      </c>
      <c r="G335" s="56" t="s">
        <v>72</v>
      </c>
    </row>
    <row r="336" spans="1:14">
      <c r="C336" s="24" t="s">
        <v>408</v>
      </c>
      <c r="D336" s="56" t="s">
        <v>66</v>
      </c>
      <c r="F336" s="62">
        <v>40227</v>
      </c>
      <c r="G336" s="56" t="s">
        <v>72</v>
      </c>
      <c r="H336" s="140" t="s">
        <v>647</v>
      </c>
      <c r="I336" s="140" t="s">
        <v>672</v>
      </c>
    </row>
    <row r="337" spans="1:14" s="73" customFormat="1">
      <c r="B337" s="74"/>
      <c r="C337" s="33" t="s">
        <v>409</v>
      </c>
      <c r="D337" s="74" t="s">
        <v>66</v>
      </c>
      <c r="E337" s="74"/>
      <c r="F337" s="75">
        <v>39896</v>
      </c>
      <c r="G337" s="74" t="s">
        <v>72</v>
      </c>
      <c r="H337" s="148"/>
      <c r="I337" s="148"/>
      <c r="J337" s="73" t="s">
        <v>28</v>
      </c>
      <c r="K337" s="74" t="s">
        <v>28</v>
      </c>
      <c r="L337" s="74"/>
      <c r="M337" s="74"/>
      <c r="N337" s="74"/>
    </row>
    <row r="338" spans="1:14">
      <c r="C338" s="24" t="s">
        <v>410</v>
      </c>
      <c r="D338" s="56" t="s">
        <v>66</v>
      </c>
      <c r="F338" s="62">
        <v>39877</v>
      </c>
      <c r="G338" s="56" t="s">
        <v>72</v>
      </c>
      <c r="J338" s="55" t="s">
        <v>411</v>
      </c>
    </row>
    <row r="339" spans="1:14" s="107" customFormat="1">
      <c r="B339" s="83"/>
      <c r="C339" s="38" t="s">
        <v>412</v>
      </c>
      <c r="D339" s="83" t="s">
        <v>66</v>
      </c>
      <c r="E339" s="83"/>
      <c r="F339" s="84">
        <v>39877</v>
      </c>
      <c r="G339" s="83" t="s">
        <v>72</v>
      </c>
      <c r="H339" s="83"/>
      <c r="I339" s="83"/>
      <c r="J339" s="107" t="s">
        <v>413</v>
      </c>
      <c r="K339" s="110" t="s">
        <v>414</v>
      </c>
      <c r="L339" s="110"/>
      <c r="M339" s="110"/>
      <c r="N339" s="110"/>
    </row>
    <row r="340" spans="1:14">
      <c r="C340" s="24" t="s">
        <v>415</v>
      </c>
      <c r="D340" s="56" t="s">
        <v>66</v>
      </c>
      <c r="F340" s="62">
        <v>39882</v>
      </c>
      <c r="G340" s="56" t="s">
        <v>72</v>
      </c>
    </row>
    <row r="341" spans="1:14">
      <c r="C341" s="24" t="s">
        <v>416</v>
      </c>
      <c r="D341" s="56" t="s">
        <v>28</v>
      </c>
      <c r="J341" s="55" t="s">
        <v>417</v>
      </c>
    </row>
    <row r="342" spans="1:14" s="73" customFormat="1">
      <c r="B342" s="74"/>
      <c r="C342" s="33" t="s">
        <v>418</v>
      </c>
      <c r="D342" s="74" t="s">
        <v>66</v>
      </c>
      <c r="E342" s="74"/>
      <c r="F342" s="75">
        <v>39882</v>
      </c>
      <c r="G342" s="74" t="s">
        <v>72</v>
      </c>
      <c r="H342" s="148"/>
      <c r="I342" s="148"/>
      <c r="J342" s="73" t="s">
        <v>28</v>
      </c>
      <c r="K342" s="74" t="s">
        <v>28</v>
      </c>
      <c r="L342" s="74" t="s">
        <v>28</v>
      </c>
      <c r="M342" s="75" t="s">
        <v>28</v>
      </c>
      <c r="N342" s="74" t="s">
        <v>28</v>
      </c>
    </row>
    <row r="343" spans="1:14">
      <c r="C343" s="24" t="s">
        <v>419</v>
      </c>
      <c r="D343" s="56" t="s">
        <v>66</v>
      </c>
      <c r="F343" s="62">
        <v>39883</v>
      </c>
      <c r="G343" s="56" t="s">
        <v>72</v>
      </c>
      <c r="J343" s="55" t="s">
        <v>28</v>
      </c>
    </row>
    <row r="344" spans="1:14">
      <c r="C344" s="24" t="s">
        <v>420</v>
      </c>
      <c r="D344" s="56" t="s">
        <v>66</v>
      </c>
      <c r="F344" s="62">
        <v>39888</v>
      </c>
      <c r="G344" s="56" t="s">
        <v>72</v>
      </c>
      <c r="J344" s="55" t="s">
        <v>28</v>
      </c>
    </row>
    <row r="345" spans="1:14">
      <c r="C345" s="24" t="s">
        <v>421</v>
      </c>
      <c r="D345" s="56" t="s">
        <v>66</v>
      </c>
      <c r="F345" s="62">
        <v>39883</v>
      </c>
      <c r="G345" s="56" t="s">
        <v>72</v>
      </c>
    </row>
    <row r="346" spans="1:14">
      <c r="C346" s="24" t="s">
        <v>422</v>
      </c>
      <c r="D346" s="56" t="s">
        <v>66</v>
      </c>
      <c r="F346" s="62">
        <v>39924</v>
      </c>
      <c r="G346" s="56" t="s">
        <v>72</v>
      </c>
    </row>
    <row r="347" spans="1:14">
      <c r="C347" s="24" t="s">
        <v>423</v>
      </c>
      <c r="D347" s="56" t="s">
        <v>66</v>
      </c>
      <c r="F347" s="62">
        <v>39883</v>
      </c>
      <c r="G347" s="56" t="s">
        <v>72</v>
      </c>
    </row>
    <row r="348" spans="1:14" s="73" customFormat="1">
      <c r="B348" s="74"/>
      <c r="C348" s="33" t="s">
        <v>424</v>
      </c>
      <c r="D348" s="74" t="s">
        <v>66</v>
      </c>
      <c r="E348" s="74"/>
      <c r="F348" s="75">
        <v>39895</v>
      </c>
      <c r="G348" s="74" t="s">
        <v>72</v>
      </c>
      <c r="H348" s="148"/>
      <c r="I348" s="148"/>
      <c r="J348" s="115"/>
      <c r="K348" s="74" t="s">
        <v>425</v>
      </c>
      <c r="L348" s="74" t="s">
        <v>426</v>
      </c>
      <c r="M348" s="75">
        <v>39892</v>
      </c>
      <c r="N348" s="74" t="s">
        <v>126</v>
      </c>
    </row>
    <row r="349" spans="1:14">
      <c r="A349" s="55">
        <f>COUNTA(C328:C348)</f>
        <v>21</v>
      </c>
      <c r="E349" s="140">
        <f>COUNTIF(E328:E348,"Y")</f>
        <v>0</v>
      </c>
    </row>
    <row r="350" spans="1:14">
      <c r="C350" s="55" t="s">
        <v>427</v>
      </c>
      <c r="D350" s="116">
        <f>SUM(A5:A349)</f>
        <v>286</v>
      </c>
    </row>
    <row r="351" spans="1:14">
      <c r="C351" s="55" t="s">
        <v>428</v>
      </c>
      <c r="D351" s="56">
        <f>COUNTIF(D3:D348,"X")</f>
        <v>255</v>
      </c>
    </row>
    <row r="352" spans="1:14">
      <c r="C352" s="55" t="s">
        <v>429</v>
      </c>
      <c r="D352" s="117">
        <f>SUM(D351/D350)</f>
        <v>0.89160839160839156</v>
      </c>
    </row>
    <row r="353" spans="1:8">
      <c r="C353" s="139" t="s">
        <v>656</v>
      </c>
      <c r="D353" s="56">
        <f>COUNTIF(E3:E348,"y")</f>
        <v>7</v>
      </c>
    </row>
    <row r="354" spans="1:8">
      <c r="C354" s="55" t="s">
        <v>430</v>
      </c>
      <c r="D354" s="116">
        <f>D350-D351</f>
        <v>31</v>
      </c>
    </row>
    <row r="357" spans="1:8" s="134" customFormat="1">
      <c r="C357" s="257"/>
      <c r="D357" s="129"/>
      <c r="E357" s="129"/>
      <c r="F357" s="129"/>
    </row>
    <row r="358" spans="1:8" s="134" customFormat="1">
      <c r="C358" s="262"/>
      <c r="D358" s="129"/>
      <c r="E358" s="129"/>
      <c r="F358" s="129"/>
    </row>
    <row r="359" spans="1:8" s="267" customFormat="1">
      <c r="B359" s="159" t="s">
        <v>803</v>
      </c>
      <c r="C359" s="307" t="s">
        <v>15</v>
      </c>
      <c r="D359" s="311" t="s">
        <v>16</v>
      </c>
      <c r="E359" s="311" t="s">
        <v>17</v>
      </c>
      <c r="F359" s="311" t="s">
        <v>18</v>
      </c>
    </row>
    <row r="360" spans="1:8" s="134" customFormat="1">
      <c r="A360" s="124"/>
      <c r="B360" s="160" t="s">
        <v>29</v>
      </c>
      <c r="C360" s="308">
        <f>COUNTIF(I3:I349,"ClaudieQ1")</f>
        <v>20</v>
      </c>
      <c r="D360" s="312">
        <f>COUNTIF(I3:I349,"ClaudieQ2")</f>
        <v>0</v>
      </c>
      <c r="E360" s="312">
        <f>COUNTIF(I3:I349,"ClaudieQ3")</f>
        <v>0</v>
      </c>
      <c r="F360" s="312">
        <f>COUNTIF(I3:I349,"ClaudieQ4")</f>
        <v>0</v>
      </c>
    </row>
    <row r="361" spans="1:8" s="134" customFormat="1">
      <c r="A361" s="124"/>
      <c r="B361" s="160" t="s">
        <v>27</v>
      </c>
      <c r="C361" s="308">
        <f>COUNTIF(I4:I350,"LisaQ1")</f>
        <v>0</v>
      </c>
      <c r="D361" s="308">
        <f>COUNTIF(I3:I350,"LisaQ2")</f>
        <v>0</v>
      </c>
      <c r="E361" s="308">
        <f>COUNTIF(I3:I350,"LisaQ3")</f>
        <v>0</v>
      </c>
      <c r="F361" s="308">
        <f>COUNTIF(I3:I350,"LisaQ4")</f>
        <v>0</v>
      </c>
    </row>
    <row r="362" spans="1:8" s="134" customFormat="1">
      <c r="A362" s="124"/>
      <c r="B362" s="160" t="s">
        <v>25</v>
      </c>
      <c r="C362" s="308">
        <f>COUNTIF(I3:I350,"ScottQ1")</f>
        <v>0</v>
      </c>
      <c r="D362" s="308">
        <f>COUNTIF(I3:I350,"ScottQ2")</f>
        <v>0</v>
      </c>
      <c r="E362" s="308">
        <f>COUNTIF(I3:I350,"ScottQ3")</f>
        <v>0</v>
      </c>
      <c r="F362" s="308">
        <f>COUNTIF(I3:I350,"ScottQ4")</f>
        <v>0</v>
      </c>
    </row>
    <row r="363" spans="1:8" s="267" customFormat="1">
      <c r="B363" s="159" t="s">
        <v>12</v>
      </c>
      <c r="C363" s="310">
        <f>SUM(C360:C362)</f>
        <v>20</v>
      </c>
      <c r="D363" s="311">
        <f>SUM(D360:D362)</f>
        <v>0</v>
      </c>
      <c r="E363" s="311">
        <f>SUM(E360:E362)</f>
        <v>0</v>
      </c>
      <c r="F363" s="311">
        <f>SUM(F360:F362)</f>
        <v>0</v>
      </c>
      <c r="H363" s="267">
        <f>SUM(C363:F363)</f>
        <v>20</v>
      </c>
    </row>
    <row r="364" spans="1:8" s="134" customFormat="1">
      <c r="C364" s="257"/>
      <c r="D364" s="129"/>
      <c r="E364" s="129"/>
      <c r="F364" s="129"/>
    </row>
    <row r="365" spans="1:8" s="134" customFormat="1">
      <c r="C365" s="264"/>
      <c r="D365" s="129"/>
      <c r="E365" s="129"/>
      <c r="F365" s="129"/>
    </row>
  </sheetData>
  <sheetProtection password="C730" sheet="1" objects="1" scenarios="1"/>
  <sortState ref="A113:I145">
    <sortCondition ref="F113:F14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247"/>
  <sheetViews>
    <sheetView workbookViewId="0">
      <pane ySplit="1" topLeftCell="A45" activePane="bottomLeft" state="frozen"/>
      <selection pane="bottomLeft" activeCell="G21" sqref="G21"/>
    </sheetView>
  </sheetViews>
  <sheetFormatPr defaultRowHeight="12.75"/>
  <cols>
    <col min="1" max="1" width="10.85546875" style="134" bestFit="1" customWidth="1"/>
    <col min="2" max="2" width="25.5703125" style="125" bestFit="1" customWidth="1"/>
    <col min="3" max="3" width="16.5703125" style="129" bestFit="1" customWidth="1"/>
    <col min="4" max="4" width="16.140625" style="129" customWidth="1"/>
    <col min="5" max="5" width="9.140625" style="129"/>
    <col min="6" max="6" width="12.42578125" customWidth="1"/>
    <col min="7" max="7" width="13.42578125" style="129" customWidth="1"/>
    <col min="8" max="8" width="10.5703125" customWidth="1"/>
    <col min="9" max="9" width="45.85546875" customWidth="1"/>
    <col min="12" max="12" width="9.140625" customWidth="1"/>
  </cols>
  <sheetData>
    <row r="1" spans="1:9" s="127" customFormat="1" ht="25.5">
      <c r="A1" s="128" t="s">
        <v>645</v>
      </c>
      <c r="B1" s="157" t="s">
        <v>443</v>
      </c>
      <c r="C1" s="158" t="s">
        <v>444</v>
      </c>
      <c r="D1" s="158" t="s">
        <v>445</v>
      </c>
      <c r="E1" s="130" t="s">
        <v>654</v>
      </c>
      <c r="F1" s="158" t="s">
        <v>60</v>
      </c>
      <c r="G1" s="158" t="s">
        <v>673</v>
      </c>
      <c r="H1" s="133" t="s">
        <v>446</v>
      </c>
      <c r="I1" s="212" t="s">
        <v>446</v>
      </c>
    </row>
    <row r="2" spans="1:9">
      <c r="A2" s="134" t="s">
        <v>27</v>
      </c>
      <c r="B2" s="160" t="s">
        <v>447</v>
      </c>
      <c r="F2" s="134"/>
      <c r="G2" s="161"/>
      <c r="H2" s="134"/>
    </row>
    <row r="3" spans="1:9">
      <c r="B3" s="134"/>
      <c r="C3" s="161" t="s">
        <v>448</v>
      </c>
      <c r="D3" s="162" t="s">
        <v>449</v>
      </c>
      <c r="F3" s="162"/>
      <c r="G3" s="129" t="s">
        <v>669</v>
      </c>
      <c r="H3" s="134"/>
    </row>
    <row r="4" spans="1:9" ht="16.5" customHeight="1">
      <c r="B4" s="134"/>
      <c r="C4" s="162" t="s">
        <v>450</v>
      </c>
      <c r="D4" s="129" t="s">
        <v>449</v>
      </c>
      <c r="F4" s="134"/>
      <c r="G4" s="129" t="s">
        <v>680</v>
      </c>
      <c r="H4" s="160" t="s">
        <v>451</v>
      </c>
      <c r="I4" s="134" t="s">
        <v>686</v>
      </c>
    </row>
    <row r="5" spans="1:9" ht="25.5" hidden="1">
      <c r="B5" s="134"/>
      <c r="C5" s="162" t="s">
        <v>452</v>
      </c>
      <c r="F5" s="134"/>
      <c r="H5" s="134"/>
    </row>
    <row r="6" spans="1:9" ht="12" customHeight="1">
      <c r="B6" s="134"/>
      <c r="C6" s="162" t="s">
        <v>687</v>
      </c>
      <c r="D6" s="174" t="s">
        <v>809</v>
      </c>
      <c r="F6" s="134"/>
      <c r="H6" s="134"/>
      <c r="I6" s="134" t="s">
        <v>685</v>
      </c>
    </row>
    <row r="7" spans="1:9">
      <c r="B7" s="134"/>
      <c r="C7" s="161" t="s">
        <v>453</v>
      </c>
      <c r="D7" s="129" t="s">
        <v>449</v>
      </c>
      <c r="F7" s="134"/>
      <c r="G7" s="129" t="s">
        <v>680</v>
      </c>
      <c r="H7" s="134"/>
    </row>
    <row r="8" spans="1:9" s="124" customFormat="1">
      <c r="C8" s="161" t="s">
        <v>454</v>
      </c>
      <c r="D8" s="174" t="s">
        <v>449</v>
      </c>
      <c r="E8" s="174"/>
      <c r="G8" s="174" t="s">
        <v>680</v>
      </c>
    </row>
    <row r="9" spans="1:9" s="134" customFormat="1">
      <c r="A9" s="134">
        <f>COUNTA(C3:C8)</f>
        <v>6</v>
      </c>
      <c r="C9" s="161"/>
      <c r="D9" s="129"/>
      <c r="E9" s="129">
        <f>COUNTIF(E3:E8,"Y")</f>
        <v>0</v>
      </c>
      <c r="G9" s="129"/>
    </row>
    <row r="10" spans="1:9">
      <c r="A10" s="134" t="s">
        <v>27</v>
      </c>
      <c r="B10" s="160" t="s">
        <v>455</v>
      </c>
      <c r="F10" s="134"/>
      <c r="G10" s="161"/>
      <c r="H10" s="134"/>
    </row>
    <row r="11" spans="1:9" s="65" customFormat="1">
      <c r="C11" s="220" t="s">
        <v>456</v>
      </c>
      <c r="D11" s="221" t="s">
        <v>449</v>
      </c>
      <c r="E11" s="111"/>
      <c r="F11" s="221"/>
      <c r="G11" s="111" t="s">
        <v>733</v>
      </c>
      <c r="I11" s="65" t="s">
        <v>732</v>
      </c>
    </row>
    <row r="12" spans="1:9">
      <c r="B12" s="134"/>
      <c r="C12" s="161" t="s">
        <v>458</v>
      </c>
      <c r="D12" s="129" t="s">
        <v>449</v>
      </c>
      <c r="F12" s="134"/>
      <c r="G12" s="129" t="s">
        <v>680</v>
      </c>
      <c r="H12" s="134"/>
    </row>
    <row r="13" spans="1:9">
      <c r="B13" s="134"/>
      <c r="C13" s="161" t="s">
        <v>459</v>
      </c>
      <c r="D13" s="129" t="s">
        <v>449</v>
      </c>
      <c r="F13" s="134"/>
      <c r="G13" s="129" t="s">
        <v>680</v>
      </c>
      <c r="H13" s="134"/>
    </row>
    <row r="14" spans="1:9">
      <c r="B14" s="134"/>
      <c r="C14" s="161" t="s">
        <v>460</v>
      </c>
      <c r="D14" s="129" t="s">
        <v>449</v>
      </c>
      <c r="F14" s="134"/>
      <c r="G14" s="129" t="s">
        <v>688</v>
      </c>
      <c r="H14" s="134"/>
    </row>
    <row r="15" spans="1:9" s="134" customFormat="1">
      <c r="C15" s="161" t="s">
        <v>828</v>
      </c>
      <c r="D15" s="129"/>
      <c r="E15" s="174" t="s">
        <v>28</v>
      </c>
      <c r="G15" s="129" t="s">
        <v>733</v>
      </c>
      <c r="I15" s="134" t="s">
        <v>829</v>
      </c>
    </row>
    <row r="16" spans="1:9">
      <c r="B16" s="134"/>
      <c r="C16" s="161" t="s">
        <v>461</v>
      </c>
      <c r="D16" s="129" t="s">
        <v>449</v>
      </c>
      <c r="F16" s="134"/>
      <c r="G16" s="129" t="s">
        <v>688</v>
      </c>
      <c r="H16" s="134"/>
    </row>
    <row r="17" spans="1:9">
      <c r="B17" s="134"/>
      <c r="C17" s="161" t="s">
        <v>462</v>
      </c>
      <c r="D17" s="129" t="s">
        <v>449</v>
      </c>
      <c r="F17" s="134"/>
      <c r="G17" s="129" t="s">
        <v>688</v>
      </c>
      <c r="H17" s="134"/>
    </row>
    <row r="18" spans="1:9">
      <c r="B18" s="134"/>
      <c r="C18" s="161" t="s">
        <v>463</v>
      </c>
      <c r="D18" s="129" t="s">
        <v>690</v>
      </c>
      <c r="F18" s="134"/>
      <c r="G18" s="129" t="s">
        <v>688</v>
      </c>
      <c r="H18" s="134"/>
    </row>
    <row r="19" spans="1:9">
      <c r="B19" s="134"/>
      <c r="C19" s="161" t="s">
        <v>464</v>
      </c>
      <c r="D19" s="129" t="s">
        <v>449</v>
      </c>
      <c r="F19" s="134"/>
      <c r="G19" s="129" t="s">
        <v>680</v>
      </c>
    </row>
    <row r="20" spans="1:9">
      <c r="B20" s="134"/>
      <c r="C20" s="161" t="s">
        <v>465</v>
      </c>
      <c r="D20" s="129" t="s">
        <v>449</v>
      </c>
      <c r="F20" s="134"/>
      <c r="G20" s="129" t="s">
        <v>680</v>
      </c>
    </row>
    <row r="21" spans="1:9">
      <c r="B21" s="134"/>
      <c r="C21" s="161" t="s">
        <v>466</v>
      </c>
      <c r="D21" s="129" t="s">
        <v>449</v>
      </c>
      <c r="F21" s="134"/>
      <c r="G21" s="129" t="s">
        <v>680</v>
      </c>
    </row>
    <row r="22" spans="1:9" s="134" customFormat="1">
      <c r="C22" s="161" t="s">
        <v>836</v>
      </c>
      <c r="D22" s="129"/>
      <c r="E22" s="174" t="s">
        <v>449</v>
      </c>
      <c r="F22" s="124" t="s">
        <v>28</v>
      </c>
      <c r="G22" s="174" t="s">
        <v>672</v>
      </c>
      <c r="I22" s="124" t="s">
        <v>831</v>
      </c>
    </row>
    <row r="23" spans="1:9" s="134" customFormat="1">
      <c r="A23" s="134">
        <f>COUNTA(C10:C22)</f>
        <v>12</v>
      </c>
      <c r="C23" s="161"/>
      <c r="D23" s="129"/>
      <c r="E23" s="129"/>
      <c r="G23" s="129"/>
    </row>
    <row r="24" spans="1:9">
      <c r="A24" s="134" t="s">
        <v>27</v>
      </c>
      <c r="B24" s="160" t="s">
        <v>467</v>
      </c>
      <c r="E24" s="129">
        <f>COUNTIF(E11:E23,"Y")</f>
        <v>1</v>
      </c>
      <c r="F24" s="134"/>
      <c r="G24" s="162"/>
    </row>
    <row r="25" spans="1:9">
      <c r="B25" s="134"/>
      <c r="C25" s="161" t="s">
        <v>468</v>
      </c>
      <c r="D25" s="174" t="s">
        <v>457</v>
      </c>
      <c r="F25" s="134"/>
      <c r="G25" s="174" t="s">
        <v>27</v>
      </c>
      <c r="I25" s="124" t="s">
        <v>684</v>
      </c>
    </row>
    <row r="26" spans="1:9">
      <c r="B26" s="134"/>
      <c r="C26" s="161" t="s">
        <v>469</v>
      </c>
      <c r="D26" s="174" t="s">
        <v>449</v>
      </c>
      <c r="F26" s="134"/>
      <c r="G26" s="174" t="s">
        <v>733</v>
      </c>
      <c r="I26" s="124"/>
    </row>
    <row r="27" spans="1:9">
      <c r="B27" s="134"/>
      <c r="C27" s="161" t="s">
        <v>470</v>
      </c>
      <c r="D27" s="167" t="s">
        <v>449</v>
      </c>
      <c r="F27" s="167"/>
      <c r="G27" s="129" t="s">
        <v>680</v>
      </c>
    </row>
    <row r="28" spans="1:9">
      <c r="B28" s="134"/>
      <c r="C28" s="161" t="s">
        <v>471</v>
      </c>
      <c r="D28" s="129" t="s">
        <v>449</v>
      </c>
      <c r="F28" s="134"/>
      <c r="G28" s="129" t="s">
        <v>680</v>
      </c>
    </row>
    <row r="29" spans="1:9" s="73" customFormat="1">
      <c r="C29" s="164" t="s">
        <v>472</v>
      </c>
      <c r="D29" s="148" t="s">
        <v>449</v>
      </c>
      <c r="E29" s="148"/>
      <c r="G29" s="148" t="s">
        <v>680</v>
      </c>
      <c r="I29" s="73" t="s">
        <v>28</v>
      </c>
    </row>
    <row r="30" spans="1:9">
      <c r="B30" s="134"/>
      <c r="C30" s="161" t="s">
        <v>473</v>
      </c>
      <c r="D30" s="174" t="s">
        <v>449</v>
      </c>
      <c r="F30" s="134"/>
      <c r="G30" s="174" t="s">
        <v>680</v>
      </c>
    </row>
    <row r="31" spans="1:9">
      <c r="B31" s="134"/>
      <c r="C31" s="161" t="s">
        <v>474</v>
      </c>
      <c r="D31" s="129" t="s">
        <v>449</v>
      </c>
      <c r="F31" s="134"/>
      <c r="G31" s="129" t="s">
        <v>680</v>
      </c>
    </row>
    <row r="32" spans="1:9">
      <c r="B32" s="134"/>
      <c r="C32" s="161" t="s">
        <v>475</v>
      </c>
      <c r="D32" s="167" t="s">
        <v>449</v>
      </c>
      <c r="F32" s="167"/>
      <c r="G32" s="174" t="s">
        <v>680</v>
      </c>
    </row>
    <row r="33" spans="1:9">
      <c r="B33" s="134"/>
      <c r="C33" s="161" t="s">
        <v>476</v>
      </c>
      <c r="D33" s="129" t="s">
        <v>449</v>
      </c>
      <c r="F33" s="134"/>
      <c r="G33" s="129" t="s">
        <v>680</v>
      </c>
    </row>
    <row r="34" spans="1:9">
      <c r="B34" s="134"/>
      <c r="C34" s="161" t="s">
        <v>477</v>
      </c>
      <c r="D34" s="129" t="s">
        <v>449</v>
      </c>
      <c r="F34" s="134"/>
      <c r="G34" s="129" t="s">
        <v>680</v>
      </c>
    </row>
    <row r="35" spans="1:9">
      <c r="B35" s="134"/>
      <c r="C35" s="161" t="s">
        <v>478</v>
      </c>
      <c r="D35" s="129" t="s">
        <v>449</v>
      </c>
      <c r="F35" s="134"/>
      <c r="G35" s="129" t="s">
        <v>680</v>
      </c>
    </row>
    <row r="36" spans="1:9">
      <c r="B36" s="134"/>
      <c r="C36" s="161" t="s">
        <v>479</v>
      </c>
      <c r="D36" s="129" t="s">
        <v>449</v>
      </c>
      <c r="F36" s="134"/>
      <c r="G36" s="129" t="s">
        <v>680</v>
      </c>
      <c r="I36" s="134" t="s">
        <v>681</v>
      </c>
    </row>
    <row r="37" spans="1:9" ht="25.5">
      <c r="B37" s="134"/>
      <c r="C37" s="161" t="s">
        <v>480</v>
      </c>
      <c r="D37" s="129" t="s">
        <v>449</v>
      </c>
      <c r="E37" s="174"/>
      <c r="F37" s="134"/>
      <c r="G37" s="129" t="s">
        <v>680</v>
      </c>
      <c r="I37" s="1" t="s">
        <v>820</v>
      </c>
    </row>
    <row r="38" spans="1:9">
      <c r="B38" s="134"/>
      <c r="C38" s="161" t="s">
        <v>481</v>
      </c>
      <c r="F38" s="134"/>
    </row>
    <row r="39" spans="1:9">
      <c r="B39" s="134"/>
      <c r="C39" s="161" t="s">
        <v>482</v>
      </c>
      <c r="D39" s="129" t="s">
        <v>449</v>
      </c>
      <c r="F39" s="134"/>
      <c r="G39" s="129" t="s">
        <v>680</v>
      </c>
    </row>
    <row r="40" spans="1:9" s="124" customFormat="1">
      <c r="C40" s="161" t="s">
        <v>483</v>
      </c>
      <c r="D40" s="174" t="s">
        <v>457</v>
      </c>
      <c r="E40" s="174"/>
      <c r="G40" s="174" t="s">
        <v>27</v>
      </c>
    </row>
    <row r="41" spans="1:9">
      <c r="B41" s="134"/>
      <c r="C41" s="161" t="s">
        <v>484</v>
      </c>
      <c r="D41" s="129" t="s">
        <v>449</v>
      </c>
      <c r="F41" s="134"/>
      <c r="G41" s="129" t="s">
        <v>680</v>
      </c>
    </row>
    <row r="42" spans="1:9">
      <c r="B42" s="134"/>
      <c r="C42" s="161" t="s">
        <v>485</v>
      </c>
      <c r="D42" s="129" t="s">
        <v>449</v>
      </c>
      <c r="F42" s="134"/>
      <c r="G42" s="129" t="s">
        <v>680</v>
      </c>
    </row>
    <row r="43" spans="1:9">
      <c r="B43" s="134"/>
      <c r="C43" s="161" t="s">
        <v>486</v>
      </c>
      <c r="D43" s="129" t="s">
        <v>449</v>
      </c>
      <c r="F43" s="134"/>
      <c r="G43" s="129" t="s">
        <v>680</v>
      </c>
    </row>
    <row r="44" spans="1:9" s="76" customFormat="1">
      <c r="C44" s="149" t="s">
        <v>487</v>
      </c>
      <c r="D44" s="149" t="s">
        <v>449</v>
      </c>
      <c r="E44" s="149"/>
      <c r="G44" s="149" t="s">
        <v>680</v>
      </c>
      <c r="I44" s="76" t="s">
        <v>682</v>
      </c>
    </row>
    <row r="45" spans="1:9">
      <c r="B45" s="134"/>
      <c r="C45" s="161" t="s">
        <v>488</v>
      </c>
      <c r="D45" s="129" t="s">
        <v>449</v>
      </c>
      <c r="F45" s="134"/>
      <c r="G45" s="129" t="s">
        <v>680</v>
      </c>
    </row>
    <row r="46" spans="1:9" s="134" customFormat="1">
      <c r="C46" s="161" t="s">
        <v>832</v>
      </c>
      <c r="D46" s="129"/>
      <c r="E46" s="129" t="s">
        <v>449</v>
      </c>
      <c r="G46" s="129" t="s">
        <v>672</v>
      </c>
      <c r="I46" s="134" t="s">
        <v>831</v>
      </c>
    </row>
    <row r="47" spans="1:9" s="134" customFormat="1">
      <c r="A47" s="134">
        <f>COUNTA(C25:C46)</f>
        <v>22</v>
      </c>
      <c r="C47" s="161"/>
      <c r="D47" s="129"/>
      <c r="E47" s="129">
        <f>COUNTIF(E25:E46,"Y")</f>
        <v>1</v>
      </c>
      <c r="G47" s="129"/>
    </row>
    <row r="48" spans="1:9">
      <c r="A48" s="134" t="s">
        <v>27</v>
      </c>
      <c r="B48" s="160" t="s">
        <v>489</v>
      </c>
      <c r="F48" s="134"/>
      <c r="G48" s="161"/>
    </row>
    <row r="49" spans="2:9" s="134" customFormat="1">
      <c r="B49" s="160"/>
      <c r="C49" s="129" t="s">
        <v>819</v>
      </c>
      <c r="D49" s="129" t="s">
        <v>835</v>
      </c>
      <c r="E49" s="129" t="s">
        <v>28</v>
      </c>
      <c r="G49" s="161" t="s">
        <v>733</v>
      </c>
    </row>
    <row r="50" spans="2:9">
      <c r="B50" s="134"/>
      <c r="C50" s="161" t="s">
        <v>490</v>
      </c>
      <c r="D50" s="174" t="s">
        <v>449</v>
      </c>
      <c r="F50" s="134"/>
      <c r="G50" s="174" t="s">
        <v>670</v>
      </c>
      <c r="I50" s="124" t="s">
        <v>28</v>
      </c>
    </row>
    <row r="51" spans="2:9">
      <c r="B51" s="134"/>
      <c r="C51" s="161" t="s">
        <v>491</v>
      </c>
      <c r="D51" s="129" t="s">
        <v>449</v>
      </c>
      <c r="F51" s="134"/>
      <c r="G51" s="129" t="s">
        <v>670</v>
      </c>
    </row>
    <row r="52" spans="2:9">
      <c r="B52" s="134"/>
      <c r="C52" s="161" t="s">
        <v>492</v>
      </c>
      <c r="D52" s="129" t="s">
        <v>449</v>
      </c>
      <c r="F52" s="134"/>
      <c r="G52" s="129" t="s">
        <v>670</v>
      </c>
    </row>
    <row r="53" spans="2:9">
      <c r="B53" s="134"/>
      <c r="C53" s="161" t="s">
        <v>493</v>
      </c>
      <c r="D53" s="129" t="s">
        <v>449</v>
      </c>
      <c r="F53" s="134"/>
      <c r="G53" s="129" t="s">
        <v>680</v>
      </c>
    </row>
    <row r="54" spans="2:9">
      <c r="B54" s="134"/>
      <c r="C54" s="161" t="s">
        <v>494</v>
      </c>
      <c r="F54" s="134"/>
    </row>
    <row r="55" spans="2:9">
      <c r="B55" s="134"/>
      <c r="C55" s="161" t="s">
        <v>495</v>
      </c>
      <c r="D55" s="129" t="s">
        <v>449</v>
      </c>
      <c r="F55" s="134"/>
      <c r="G55" s="129" t="s">
        <v>670</v>
      </c>
    </row>
    <row r="56" spans="2:9">
      <c r="B56" s="134"/>
      <c r="C56" s="161" t="s">
        <v>496</v>
      </c>
      <c r="D56" s="174" t="s">
        <v>449</v>
      </c>
      <c r="F56" s="134"/>
      <c r="G56" s="174" t="s">
        <v>670</v>
      </c>
      <c r="I56" s="65" t="s">
        <v>28</v>
      </c>
    </row>
    <row r="57" spans="2:9">
      <c r="B57" s="134"/>
      <c r="C57" s="161" t="s">
        <v>497</v>
      </c>
      <c r="D57" s="129" t="s">
        <v>449</v>
      </c>
      <c r="F57" s="134"/>
      <c r="G57" s="129" t="s">
        <v>670</v>
      </c>
    </row>
    <row r="58" spans="2:9">
      <c r="B58" s="134"/>
      <c r="C58" s="161" t="s">
        <v>498</v>
      </c>
      <c r="D58" s="129" t="s">
        <v>683</v>
      </c>
      <c r="F58" s="134"/>
    </row>
    <row r="59" spans="2:9">
      <c r="B59" s="134"/>
      <c r="C59" s="161" t="s">
        <v>499</v>
      </c>
      <c r="D59" s="129" t="s">
        <v>449</v>
      </c>
      <c r="F59" s="134"/>
      <c r="G59" s="129" t="s">
        <v>680</v>
      </c>
    </row>
    <row r="60" spans="2:9">
      <c r="B60" s="134"/>
      <c r="C60" s="161" t="s">
        <v>500</v>
      </c>
      <c r="D60" s="129" t="s">
        <v>449</v>
      </c>
      <c r="F60" s="134"/>
      <c r="G60" s="129" t="s">
        <v>680</v>
      </c>
    </row>
    <row r="61" spans="2:9">
      <c r="B61" s="134"/>
      <c r="C61" s="161" t="s">
        <v>501</v>
      </c>
      <c r="D61" s="129" t="s">
        <v>449</v>
      </c>
      <c r="F61" s="134"/>
      <c r="G61" s="129" t="s">
        <v>680</v>
      </c>
    </row>
    <row r="62" spans="2:9">
      <c r="B62" s="134"/>
      <c r="C62" s="161" t="s">
        <v>502</v>
      </c>
      <c r="D62" s="129" t="s">
        <v>449</v>
      </c>
      <c r="F62" s="134"/>
      <c r="G62" s="129" t="s">
        <v>680</v>
      </c>
    </row>
    <row r="63" spans="2:9">
      <c r="B63" s="134"/>
      <c r="C63" s="161" t="s">
        <v>503</v>
      </c>
      <c r="D63" s="129" t="s">
        <v>449</v>
      </c>
      <c r="F63" s="134"/>
      <c r="G63" s="129" t="s">
        <v>680</v>
      </c>
    </row>
    <row r="64" spans="2:9">
      <c r="B64" s="134"/>
      <c r="C64" s="161" t="s">
        <v>504</v>
      </c>
      <c r="D64" s="129" t="s">
        <v>449</v>
      </c>
      <c r="F64" s="134"/>
      <c r="G64" s="129" t="s">
        <v>680</v>
      </c>
    </row>
    <row r="65" spans="1:9">
      <c r="B65" s="134"/>
      <c r="C65" s="161" t="s">
        <v>505</v>
      </c>
      <c r="D65" s="129" t="s">
        <v>449</v>
      </c>
      <c r="F65" s="134"/>
      <c r="G65" s="129" t="s">
        <v>680</v>
      </c>
    </row>
    <row r="66" spans="1:9">
      <c r="B66" s="134"/>
      <c r="C66" s="161" t="s">
        <v>506</v>
      </c>
      <c r="D66" s="129" t="s">
        <v>449</v>
      </c>
      <c r="F66" s="134"/>
      <c r="G66" s="129" t="s">
        <v>680</v>
      </c>
    </row>
    <row r="67" spans="1:9">
      <c r="B67" s="134"/>
      <c r="C67" s="161" t="s">
        <v>507</v>
      </c>
      <c r="D67" s="129" t="s">
        <v>449</v>
      </c>
      <c r="F67" s="134"/>
      <c r="G67" s="129" t="s">
        <v>680</v>
      </c>
    </row>
    <row r="68" spans="1:9">
      <c r="B68" s="134"/>
      <c r="C68" s="161" t="s">
        <v>508</v>
      </c>
      <c r="D68" s="129" t="s">
        <v>449</v>
      </c>
      <c r="F68" s="134"/>
      <c r="G68" s="129" t="s">
        <v>680</v>
      </c>
    </row>
    <row r="69" spans="1:9" s="134" customFormat="1">
      <c r="C69" s="161" t="s">
        <v>833</v>
      </c>
      <c r="D69" s="129"/>
      <c r="E69" s="129" t="s">
        <v>449</v>
      </c>
      <c r="G69" s="129" t="s">
        <v>672</v>
      </c>
      <c r="I69" s="134" t="s">
        <v>831</v>
      </c>
    </row>
    <row r="70" spans="1:9" s="134" customFormat="1">
      <c r="C70" s="161" t="s">
        <v>834</v>
      </c>
      <c r="D70" s="129"/>
      <c r="E70" s="129" t="s">
        <v>449</v>
      </c>
      <c r="G70" s="129" t="s">
        <v>672</v>
      </c>
      <c r="I70" s="134" t="s">
        <v>831</v>
      </c>
    </row>
    <row r="71" spans="1:9" s="134" customFormat="1">
      <c r="A71" s="134">
        <f>COUNTA(C49:C70)</f>
        <v>22</v>
      </c>
      <c r="C71" s="161"/>
      <c r="D71" s="129"/>
      <c r="E71" s="129">
        <f>COUNTIF(E49:E70,"Y")</f>
        <v>2</v>
      </c>
      <c r="G71" s="129"/>
    </row>
    <row r="72" spans="1:9">
      <c r="A72" s="134" t="s">
        <v>27</v>
      </c>
      <c r="B72" s="160" t="s">
        <v>509</v>
      </c>
      <c r="F72" s="134"/>
      <c r="G72" s="161"/>
    </row>
    <row r="73" spans="1:9">
      <c r="B73" s="134"/>
      <c r="C73" s="161" t="s">
        <v>510</v>
      </c>
      <c r="D73" s="129" t="s">
        <v>449</v>
      </c>
      <c r="E73" s="129" t="s">
        <v>28</v>
      </c>
      <c r="F73" s="134"/>
      <c r="G73" s="129" t="s">
        <v>680</v>
      </c>
    </row>
    <row r="74" spans="1:9">
      <c r="B74" s="134"/>
      <c r="C74" s="161" t="s">
        <v>511</v>
      </c>
      <c r="D74" s="129" t="s">
        <v>449</v>
      </c>
      <c r="F74" s="134"/>
      <c r="G74" s="129" t="s">
        <v>680</v>
      </c>
    </row>
    <row r="75" spans="1:9">
      <c r="B75" s="134"/>
      <c r="C75" s="161" t="s">
        <v>512</v>
      </c>
      <c r="D75" s="129" t="s">
        <v>449</v>
      </c>
      <c r="F75" s="134"/>
      <c r="G75" s="129" t="s">
        <v>680</v>
      </c>
    </row>
    <row r="76" spans="1:9">
      <c r="B76" s="134"/>
      <c r="C76" s="161" t="s">
        <v>513</v>
      </c>
      <c r="D76" s="129" t="s">
        <v>449</v>
      </c>
      <c r="F76" s="134"/>
      <c r="G76" s="129" t="s">
        <v>680</v>
      </c>
    </row>
    <row r="77" spans="1:9">
      <c r="B77" s="134"/>
      <c r="C77" s="161" t="s">
        <v>514</v>
      </c>
      <c r="D77" s="129" t="s">
        <v>449</v>
      </c>
      <c r="F77" s="134"/>
      <c r="G77" s="129" t="s">
        <v>680</v>
      </c>
    </row>
    <row r="78" spans="1:9">
      <c r="B78" s="134"/>
      <c r="C78" s="161" t="s">
        <v>515</v>
      </c>
      <c r="D78" s="129" t="s">
        <v>449</v>
      </c>
      <c r="F78" s="134"/>
      <c r="G78" s="129" t="s">
        <v>680</v>
      </c>
    </row>
    <row r="79" spans="1:9">
      <c r="B79" s="134"/>
      <c r="C79" s="161" t="s">
        <v>516</v>
      </c>
      <c r="D79" s="129" t="s">
        <v>449</v>
      </c>
      <c r="F79" s="134"/>
      <c r="G79" s="129" t="s">
        <v>680</v>
      </c>
    </row>
    <row r="80" spans="1:9">
      <c r="B80" s="134"/>
      <c r="C80" s="161" t="s">
        <v>517</v>
      </c>
      <c r="D80" s="129" t="s">
        <v>449</v>
      </c>
      <c r="F80" s="134"/>
      <c r="G80" s="129" t="s">
        <v>680</v>
      </c>
    </row>
    <row r="81" spans="1:7">
      <c r="B81" s="134"/>
      <c r="C81" s="161" t="s">
        <v>518</v>
      </c>
      <c r="D81" s="129" t="s">
        <v>449</v>
      </c>
      <c r="F81" s="134"/>
      <c r="G81" s="129" t="s">
        <v>680</v>
      </c>
    </row>
    <row r="82" spans="1:7">
      <c r="B82" s="134"/>
      <c r="C82" s="161" t="s">
        <v>519</v>
      </c>
      <c r="D82" s="129" t="s">
        <v>449</v>
      </c>
      <c r="F82" s="134"/>
      <c r="G82" s="129" t="s">
        <v>680</v>
      </c>
    </row>
    <row r="83" spans="1:7">
      <c r="B83" s="134"/>
      <c r="C83" s="161" t="s">
        <v>520</v>
      </c>
      <c r="D83" s="129" t="s">
        <v>449</v>
      </c>
      <c r="F83" s="134"/>
      <c r="G83" s="129" t="s">
        <v>680</v>
      </c>
    </row>
    <row r="84" spans="1:7">
      <c r="B84" s="134"/>
      <c r="C84" s="161" t="s">
        <v>521</v>
      </c>
      <c r="D84" s="129" t="s">
        <v>449</v>
      </c>
      <c r="F84" s="134"/>
      <c r="G84" s="129" t="s">
        <v>680</v>
      </c>
    </row>
    <row r="85" spans="1:7" s="134" customFormat="1">
      <c r="A85" s="134">
        <f>COUNTA(C73:C84)</f>
        <v>12</v>
      </c>
      <c r="C85" s="161"/>
      <c r="D85" s="129"/>
      <c r="E85" s="129">
        <f>COUNTIF(E73:E84,"Y")</f>
        <v>0</v>
      </c>
      <c r="G85" s="129"/>
    </row>
    <row r="86" spans="1:7">
      <c r="A86" s="134" t="s">
        <v>27</v>
      </c>
      <c r="B86" s="160" t="s">
        <v>522</v>
      </c>
      <c r="F86" s="134"/>
      <c r="G86" s="161"/>
    </row>
    <row r="87" spans="1:7">
      <c r="B87" s="134"/>
      <c r="C87" s="161" t="s">
        <v>523</v>
      </c>
      <c r="D87" s="129" t="s">
        <v>449</v>
      </c>
      <c r="F87" s="134"/>
      <c r="G87" s="129" t="s">
        <v>680</v>
      </c>
    </row>
    <row r="88" spans="1:7">
      <c r="B88" s="134"/>
      <c r="C88" s="161" t="s">
        <v>524</v>
      </c>
      <c r="F88" s="134"/>
    </row>
    <row r="89" spans="1:7" s="134" customFormat="1">
      <c r="A89" s="134">
        <f>COUNTA(C87:C88)</f>
        <v>2</v>
      </c>
      <c r="C89" s="161"/>
      <c r="D89" s="129"/>
      <c r="E89" s="129">
        <f>COUNTIF(E87:E88,"Y")</f>
        <v>0</v>
      </c>
      <c r="G89" s="129"/>
    </row>
    <row r="90" spans="1:7">
      <c r="A90" s="134" t="s">
        <v>27</v>
      </c>
      <c r="B90" s="160" t="s">
        <v>525</v>
      </c>
      <c r="F90" s="134"/>
    </row>
    <row r="91" spans="1:7">
      <c r="B91" s="134"/>
      <c r="C91" s="161" t="s">
        <v>526</v>
      </c>
      <c r="D91" s="129" t="s">
        <v>449</v>
      </c>
      <c r="F91" s="134"/>
      <c r="G91" s="129" t="s">
        <v>680</v>
      </c>
    </row>
    <row r="92" spans="1:7">
      <c r="B92" s="134"/>
      <c r="C92" s="161" t="s">
        <v>527</v>
      </c>
      <c r="D92" s="129" t="s">
        <v>449</v>
      </c>
      <c r="F92" s="134"/>
      <c r="G92" s="129" t="s">
        <v>680</v>
      </c>
    </row>
    <row r="93" spans="1:7">
      <c r="B93" s="134"/>
      <c r="C93" s="161" t="s">
        <v>528</v>
      </c>
      <c r="D93" s="129" t="s">
        <v>449</v>
      </c>
      <c r="F93" s="134"/>
      <c r="G93" s="129" t="s">
        <v>680</v>
      </c>
    </row>
    <row r="94" spans="1:7">
      <c r="B94" s="134"/>
      <c r="C94" s="161" t="s">
        <v>529</v>
      </c>
      <c r="D94" s="129" t="s">
        <v>449</v>
      </c>
      <c r="E94" s="129" t="s">
        <v>28</v>
      </c>
      <c r="F94" s="134"/>
      <c r="G94" s="129" t="s">
        <v>680</v>
      </c>
    </row>
    <row r="95" spans="1:7" s="134" customFormat="1">
      <c r="A95" s="134">
        <f>COUNTA(C91:C94)</f>
        <v>4</v>
      </c>
      <c r="C95" s="161"/>
      <c r="D95" s="129"/>
      <c r="E95" s="129">
        <f>COUNTIF(E91:E94,"Y")</f>
        <v>0</v>
      </c>
      <c r="G95" s="129"/>
    </row>
    <row r="96" spans="1:7">
      <c r="A96" s="134" t="s">
        <v>27</v>
      </c>
      <c r="B96" s="160" t="s">
        <v>530</v>
      </c>
      <c r="F96" s="134"/>
      <c r="G96" s="161"/>
    </row>
    <row r="97" spans="1:7">
      <c r="B97" s="134"/>
      <c r="C97" s="161" t="s">
        <v>531</v>
      </c>
      <c r="D97" s="129" t="s">
        <v>449</v>
      </c>
      <c r="F97" s="134"/>
      <c r="G97" s="174" t="s">
        <v>670</v>
      </c>
    </row>
    <row r="98" spans="1:7">
      <c r="B98" s="134"/>
      <c r="C98" s="161" t="s">
        <v>532</v>
      </c>
      <c r="D98" s="129" t="s">
        <v>449</v>
      </c>
      <c r="F98" s="134"/>
      <c r="G98" s="174" t="s">
        <v>670</v>
      </c>
    </row>
    <row r="99" spans="1:7" s="134" customFormat="1">
      <c r="C99" s="161" t="s">
        <v>666</v>
      </c>
      <c r="D99" s="129" t="s">
        <v>449</v>
      </c>
      <c r="E99" s="129" t="s">
        <v>449</v>
      </c>
      <c r="G99" s="174" t="s">
        <v>670</v>
      </c>
    </row>
    <row r="100" spans="1:7" s="134" customFormat="1">
      <c r="A100" s="134">
        <f>COUNTA(C97:C99)</f>
        <v>3</v>
      </c>
      <c r="C100" s="161"/>
      <c r="D100" s="129"/>
      <c r="E100" s="129">
        <f>COUNTIF(E97:E99,"Y")</f>
        <v>1</v>
      </c>
      <c r="G100" s="174" t="s">
        <v>670</v>
      </c>
    </row>
    <row r="101" spans="1:7">
      <c r="A101" s="134" t="s">
        <v>27</v>
      </c>
      <c r="B101" s="160" t="s">
        <v>533</v>
      </c>
      <c r="F101" s="134"/>
      <c r="G101" s="161"/>
    </row>
    <row r="102" spans="1:7">
      <c r="B102" s="134"/>
      <c r="C102" s="161" t="s">
        <v>534</v>
      </c>
      <c r="D102" s="129" t="s">
        <v>449</v>
      </c>
      <c r="F102" s="134"/>
      <c r="G102" s="174" t="s">
        <v>670</v>
      </c>
    </row>
    <row r="103" spans="1:7">
      <c r="B103" s="134"/>
      <c r="C103" s="161" t="s">
        <v>535</v>
      </c>
      <c r="D103" s="129" t="s">
        <v>449</v>
      </c>
      <c r="F103" s="134"/>
      <c r="G103" s="174" t="s">
        <v>670</v>
      </c>
    </row>
    <row r="104" spans="1:7">
      <c r="B104" s="134"/>
      <c r="C104" s="161" t="s">
        <v>536</v>
      </c>
      <c r="D104" s="129" t="s">
        <v>449</v>
      </c>
      <c r="F104" s="134"/>
      <c r="G104" s="129" t="s">
        <v>680</v>
      </c>
    </row>
    <row r="105" spans="1:7" s="134" customFormat="1">
      <c r="A105" s="134">
        <f>COUNTA(C102:C104)</f>
        <v>3</v>
      </c>
      <c r="C105" s="161"/>
      <c r="D105" s="129"/>
      <c r="E105" s="129">
        <f>COUNTIF(E102:E104,"Y")</f>
        <v>0</v>
      </c>
      <c r="G105" s="129"/>
    </row>
    <row r="106" spans="1:7">
      <c r="A106" s="134" t="s">
        <v>27</v>
      </c>
      <c r="B106" s="160" t="s">
        <v>537</v>
      </c>
      <c r="F106" s="134"/>
      <c r="G106" s="161"/>
    </row>
    <row r="107" spans="1:7">
      <c r="B107" s="134"/>
      <c r="C107" s="161" t="s">
        <v>538</v>
      </c>
      <c r="D107" s="129" t="s">
        <v>449</v>
      </c>
      <c r="F107" s="134"/>
      <c r="G107" s="174" t="s">
        <v>670</v>
      </c>
    </row>
    <row r="108" spans="1:7">
      <c r="B108" s="134"/>
      <c r="C108" s="161" t="s">
        <v>539</v>
      </c>
      <c r="D108" s="129" t="s">
        <v>449</v>
      </c>
      <c r="F108" s="134"/>
      <c r="G108" s="129" t="s">
        <v>680</v>
      </c>
    </row>
    <row r="109" spans="1:7" s="134" customFormat="1">
      <c r="A109" s="134">
        <f>COUNTA(C107:C108)</f>
        <v>2</v>
      </c>
      <c r="C109" s="161"/>
      <c r="D109" s="129"/>
      <c r="E109" s="129">
        <f>COUNTIF(E107:E108,"Y")</f>
        <v>0</v>
      </c>
      <c r="G109" s="129"/>
    </row>
    <row r="110" spans="1:7">
      <c r="A110" s="134" t="s">
        <v>27</v>
      </c>
      <c r="B110" s="160" t="s">
        <v>540</v>
      </c>
      <c r="F110" s="134"/>
      <c r="G110" s="161"/>
    </row>
    <row r="111" spans="1:7">
      <c r="B111" s="134"/>
      <c r="C111" s="161" t="s">
        <v>541</v>
      </c>
      <c r="D111" s="129" t="s">
        <v>449</v>
      </c>
      <c r="F111" s="134"/>
      <c r="G111" s="174" t="s">
        <v>670</v>
      </c>
    </row>
    <row r="112" spans="1:7">
      <c r="B112" s="134"/>
      <c r="C112" s="161" t="s">
        <v>542</v>
      </c>
      <c r="D112" s="129" t="s">
        <v>449</v>
      </c>
      <c r="F112" s="134"/>
      <c r="G112" s="174" t="s">
        <v>670</v>
      </c>
    </row>
    <row r="113" spans="1:9">
      <c r="B113" s="134"/>
      <c r="C113" s="161" t="s">
        <v>543</v>
      </c>
      <c r="D113" s="129" t="s">
        <v>449</v>
      </c>
      <c r="F113" s="134"/>
      <c r="G113" s="129" t="s">
        <v>680</v>
      </c>
    </row>
    <row r="114" spans="1:9" s="134" customFormat="1">
      <c r="A114" s="134">
        <f>COUNTA(C111:C113)</f>
        <v>3</v>
      </c>
      <c r="C114" s="161"/>
      <c r="D114" s="129"/>
      <c r="E114" s="129">
        <f>COUNTIF(E111:E113,"Y")</f>
        <v>0</v>
      </c>
      <c r="G114" s="129"/>
    </row>
    <row r="115" spans="1:9">
      <c r="A115" s="134" t="s">
        <v>27</v>
      </c>
      <c r="B115" s="160" t="s">
        <v>544</v>
      </c>
      <c r="F115" s="134"/>
      <c r="G115" s="161"/>
    </row>
    <row r="116" spans="1:9">
      <c r="B116" s="134"/>
      <c r="C116" s="161" t="s">
        <v>545</v>
      </c>
      <c r="D116" s="129" t="s">
        <v>449</v>
      </c>
      <c r="F116" s="134"/>
      <c r="G116" s="174" t="s">
        <v>670</v>
      </c>
    </row>
    <row r="117" spans="1:9" ht="25.5">
      <c r="B117" s="134"/>
      <c r="C117" s="161" t="s">
        <v>546</v>
      </c>
      <c r="D117" s="174" t="s">
        <v>449</v>
      </c>
      <c r="F117" s="134"/>
      <c r="G117" s="174" t="s">
        <v>670</v>
      </c>
      <c r="I117" s="210" t="s">
        <v>667</v>
      </c>
    </row>
    <row r="118" spans="1:9" s="134" customFormat="1">
      <c r="C118" s="161"/>
      <c r="D118" s="129"/>
      <c r="E118" s="129"/>
      <c r="G118" s="129"/>
    </row>
    <row r="119" spans="1:9">
      <c r="B119" s="134"/>
      <c r="C119" s="161" t="s">
        <v>547</v>
      </c>
      <c r="D119" s="129" t="s">
        <v>449</v>
      </c>
      <c r="F119" s="134"/>
      <c r="G119" s="129" t="s">
        <v>680</v>
      </c>
    </row>
    <row r="120" spans="1:9">
      <c r="B120" s="134"/>
      <c r="C120" s="161" t="s">
        <v>548</v>
      </c>
      <c r="D120" s="129" t="s">
        <v>449</v>
      </c>
      <c r="F120" s="134"/>
      <c r="G120" s="129" t="s">
        <v>680</v>
      </c>
    </row>
    <row r="121" spans="1:9" s="134" customFormat="1">
      <c r="A121" s="134">
        <f>COUNTA(C116:C120)</f>
        <v>4</v>
      </c>
      <c r="C121" s="161"/>
      <c r="D121" s="129"/>
      <c r="E121" s="129">
        <f>COUNTIF(E116:E120,"Y")</f>
        <v>0</v>
      </c>
      <c r="G121" s="129"/>
    </row>
    <row r="122" spans="1:9">
      <c r="A122" s="124" t="s">
        <v>29</v>
      </c>
      <c r="B122" s="160" t="s">
        <v>549</v>
      </c>
      <c r="F122" s="134"/>
      <c r="G122" s="161"/>
    </row>
    <row r="123" spans="1:9" s="65" customFormat="1">
      <c r="B123" s="222" t="s">
        <v>28</v>
      </c>
      <c r="C123" s="220" t="s">
        <v>550</v>
      </c>
      <c r="D123" s="111"/>
      <c r="E123" s="111"/>
      <c r="G123" s="111"/>
      <c r="I123" s="65" t="s">
        <v>689</v>
      </c>
    </row>
    <row r="124" spans="1:9" s="124" customFormat="1">
      <c r="B124" s="160"/>
      <c r="C124" s="161" t="s">
        <v>818</v>
      </c>
      <c r="D124" s="174"/>
      <c r="E124" s="174" t="s">
        <v>449</v>
      </c>
      <c r="G124" s="174" t="s">
        <v>733</v>
      </c>
    </row>
    <row r="125" spans="1:9">
      <c r="B125" s="134"/>
      <c r="C125" s="161" t="s">
        <v>551</v>
      </c>
      <c r="D125" s="162" t="s">
        <v>449</v>
      </c>
      <c r="F125" s="162"/>
      <c r="G125" s="174" t="s">
        <v>671</v>
      </c>
    </row>
    <row r="126" spans="1:9">
      <c r="B126" s="134"/>
      <c r="C126" s="161" t="s">
        <v>552</v>
      </c>
      <c r="D126" s="162" t="s">
        <v>449</v>
      </c>
      <c r="F126" s="162"/>
      <c r="G126" s="174" t="s">
        <v>672</v>
      </c>
    </row>
    <row r="127" spans="1:9">
      <c r="B127" s="134"/>
      <c r="C127" s="161" t="s">
        <v>553</v>
      </c>
      <c r="D127" s="162" t="s">
        <v>449</v>
      </c>
      <c r="F127" s="162"/>
      <c r="G127" s="174" t="s">
        <v>671</v>
      </c>
    </row>
    <row r="128" spans="1:9">
      <c r="B128" s="134"/>
      <c r="C128" s="161" t="s">
        <v>554</v>
      </c>
      <c r="D128" s="162" t="s">
        <v>449</v>
      </c>
      <c r="F128" s="162"/>
      <c r="G128" s="174" t="s">
        <v>672</v>
      </c>
    </row>
    <row r="129" spans="1:9">
      <c r="B129" s="134"/>
      <c r="C129" s="161" t="s">
        <v>555</v>
      </c>
      <c r="D129" s="162" t="s">
        <v>449</v>
      </c>
      <c r="F129" s="162"/>
      <c r="G129" s="174" t="s">
        <v>672</v>
      </c>
    </row>
    <row r="130" spans="1:9">
      <c r="B130" s="134"/>
      <c r="C130" s="161" t="s">
        <v>556</v>
      </c>
      <c r="D130" s="162" t="s">
        <v>449</v>
      </c>
      <c r="F130" s="162"/>
      <c r="G130" s="174" t="s">
        <v>671</v>
      </c>
      <c r="I130" s="134" t="s">
        <v>28</v>
      </c>
    </row>
    <row r="131" spans="1:9">
      <c r="B131" s="134"/>
      <c r="C131" s="161" t="s">
        <v>557</v>
      </c>
      <c r="D131" s="162" t="s">
        <v>449</v>
      </c>
      <c r="F131" s="162"/>
      <c r="G131" s="174" t="s">
        <v>671</v>
      </c>
    </row>
    <row r="132" spans="1:9">
      <c r="B132" s="134"/>
      <c r="C132" s="161" t="s">
        <v>558</v>
      </c>
      <c r="D132" s="162" t="s">
        <v>449</v>
      </c>
      <c r="F132" s="162"/>
      <c r="G132" s="174" t="s">
        <v>671</v>
      </c>
    </row>
    <row r="133" spans="1:9">
      <c r="B133" s="134"/>
      <c r="C133" s="161" t="s">
        <v>559</v>
      </c>
      <c r="D133" s="162" t="s">
        <v>449</v>
      </c>
      <c r="F133" s="162"/>
      <c r="G133" s="174" t="s">
        <v>671</v>
      </c>
    </row>
    <row r="134" spans="1:9">
      <c r="B134" s="134"/>
      <c r="C134" s="161" t="s">
        <v>560</v>
      </c>
      <c r="D134" s="162" t="s">
        <v>449</v>
      </c>
      <c r="F134" s="162"/>
      <c r="G134" s="174" t="s">
        <v>671</v>
      </c>
    </row>
    <row r="135" spans="1:9" s="134" customFormat="1">
      <c r="A135" s="134">
        <f>COUNTA(C123:C134)</f>
        <v>12</v>
      </c>
      <c r="C135" s="161"/>
      <c r="D135" s="162"/>
      <c r="E135" s="129">
        <f>COUNTIF(E123:E134,"Y")</f>
        <v>1</v>
      </c>
      <c r="F135" s="162"/>
      <c r="G135" s="129"/>
    </row>
    <row r="136" spans="1:9">
      <c r="A136" s="124" t="s">
        <v>29</v>
      </c>
      <c r="B136" s="160" t="s">
        <v>561</v>
      </c>
      <c r="F136" s="134"/>
      <c r="G136" s="161"/>
    </row>
    <row r="137" spans="1:9">
      <c r="B137" s="134"/>
      <c r="C137" s="161" t="s">
        <v>562</v>
      </c>
      <c r="D137" s="162" t="s">
        <v>449</v>
      </c>
      <c r="F137" s="162"/>
      <c r="G137" s="174" t="s">
        <v>671</v>
      </c>
    </row>
    <row r="138" spans="1:9">
      <c r="B138" s="134"/>
      <c r="C138" s="161" t="s">
        <v>563</v>
      </c>
      <c r="D138" s="162" t="s">
        <v>449</v>
      </c>
      <c r="F138" s="162"/>
      <c r="G138" s="174" t="s">
        <v>671</v>
      </c>
    </row>
    <row r="139" spans="1:9">
      <c r="B139" s="134"/>
      <c r="C139" s="161" t="s">
        <v>564</v>
      </c>
      <c r="D139" s="162" t="s">
        <v>449</v>
      </c>
      <c r="F139" s="162"/>
      <c r="G139" s="174" t="s">
        <v>671</v>
      </c>
    </row>
    <row r="140" spans="1:9">
      <c r="B140" s="134"/>
      <c r="C140" s="161" t="s">
        <v>565</v>
      </c>
      <c r="D140" s="162" t="s">
        <v>449</v>
      </c>
      <c r="F140" s="162"/>
      <c r="G140" s="162" t="s">
        <v>671</v>
      </c>
    </row>
    <row r="141" spans="1:9" s="134" customFormat="1">
      <c r="C141" s="161" t="s">
        <v>827</v>
      </c>
      <c r="D141" s="162" t="s">
        <v>449</v>
      </c>
      <c r="E141" s="129">
        <v>1</v>
      </c>
      <c r="F141" s="162"/>
      <c r="G141" s="162" t="s">
        <v>733</v>
      </c>
    </row>
    <row r="142" spans="1:9">
      <c r="B142" s="134"/>
      <c r="C142" s="161" t="s">
        <v>566</v>
      </c>
      <c r="D142" s="162" t="s">
        <v>449</v>
      </c>
      <c r="F142" s="162"/>
      <c r="G142" s="174" t="s">
        <v>671</v>
      </c>
    </row>
    <row r="143" spans="1:9">
      <c r="B143" s="134"/>
      <c r="C143" s="161" t="s">
        <v>567</v>
      </c>
      <c r="D143" s="162" t="s">
        <v>449</v>
      </c>
      <c r="F143" s="162"/>
      <c r="G143" s="174" t="s">
        <v>671</v>
      </c>
    </row>
    <row r="144" spans="1:9">
      <c r="B144" s="134"/>
      <c r="C144" s="161" t="s">
        <v>568</v>
      </c>
      <c r="D144" s="162" t="s">
        <v>449</v>
      </c>
      <c r="F144" s="162"/>
      <c r="G144" s="174" t="s">
        <v>671</v>
      </c>
    </row>
    <row r="145" spans="1:7">
      <c r="B145" s="134"/>
      <c r="C145" s="161" t="s">
        <v>569</v>
      </c>
      <c r="D145" s="162" t="s">
        <v>449</v>
      </c>
      <c r="F145" s="162"/>
      <c r="G145" s="174" t="s">
        <v>671</v>
      </c>
    </row>
    <row r="146" spans="1:7">
      <c r="B146" s="134"/>
      <c r="C146" s="161" t="s">
        <v>570</v>
      </c>
      <c r="D146" s="162" t="s">
        <v>449</v>
      </c>
      <c r="F146" s="162"/>
      <c r="G146" s="174" t="s">
        <v>671</v>
      </c>
    </row>
    <row r="147" spans="1:7" s="134" customFormat="1">
      <c r="A147" s="134">
        <f>COUNTA(C137:C146)</f>
        <v>10</v>
      </c>
      <c r="C147" s="161"/>
      <c r="D147" s="162"/>
      <c r="E147" s="129">
        <f>COUNTIF(E137:E146,"Y")</f>
        <v>0</v>
      </c>
      <c r="F147" s="162"/>
      <c r="G147" s="129"/>
    </row>
    <row r="148" spans="1:7">
      <c r="A148" s="124" t="s">
        <v>29</v>
      </c>
      <c r="B148" s="160" t="s">
        <v>571</v>
      </c>
      <c r="F148" s="134"/>
      <c r="G148" s="161"/>
    </row>
    <row r="149" spans="1:7">
      <c r="B149" s="134"/>
      <c r="C149" s="161" t="s">
        <v>572</v>
      </c>
      <c r="D149" s="162" t="s">
        <v>449</v>
      </c>
      <c r="F149" s="162"/>
      <c r="G149" s="174" t="s">
        <v>671</v>
      </c>
    </row>
    <row r="150" spans="1:7">
      <c r="B150" s="163"/>
      <c r="C150" s="164" t="s">
        <v>573</v>
      </c>
      <c r="D150" s="168" t="s">
        <v>449</v>
      </c>
      <c r="F150" s="168"/>
      <c r="G150" s="168" t="s">
        <v>671</v>
      </c>
    </row>
    <row r="151" spans="1:7" s="134" customFormat="1">
      <c r="A151" s="134">
        <f>COUNTA(C149:C150)</f>
        <v>2</v>
      </c>
      <c r="B151" s="163"/>
      <c r="C151" s="164"/>
      <c r="D151" s="168"/>
      <c r="E151" s="129">
        <f>COUNTIF(E149:E150,"Y")</f>
        <v>0</v>
      </c>
      <c r="F151" s="168"/>
      <c r="G151" s="168"/>
    </row>
    <row r="152" spans="1:7">
      <c r="A152" s="124" t="s">
        <v>29</v>
      </c>
      <c r="B152" s="160" t="s">
        <v>574</v>
      </c>
      <c r="F152" s="134"/>
      <c r="G152" s="162"/>
    </row>
    <row r="153" spans="1:7">
      <c r="B153" s="134"/>
      <c r="C153" s="161" t="s">
        <v>575</v>
      </c>
      <c r="F153" s="134"/>
    </row>
    <row r="154" spans="1:7">
      <c r="B154" s="134"/>
      <c r="C154" s="161" t="s">
        <v>576</v>
      </c>
      <c r="D154" s="162" t="s">
        <v>449</v>
      </c>
      <c r="F154" s="162"/>
      <c r="G154" s="174" t="s">
        <v>671</v>
      </c>
    </row>
    <row r="155" spans="1:7">
      <c r="B155" s="134"/>
      <c r="C155" s="161" t="s">
        <v>577</v>
      </c>
      <c r="D155" s="174" t="s">
        <v>449</v>
      </c>
      <c r="F155" s="134"/>
      <c r="G155" s="174" t="s">
        <v>671</v>
      </c>
    </row>
    <row r="156" spans="1:7">
      <c r="B156" s="134"/>
      <c r="C156" s="161" t="s">
        <v>578</v>
      </c>
      <c r="D156" s="162" t="s">
        <v>449</v>
      </c>
      <c r="F156" s="162"/>
      <c r="G156" s="174" t="s">
        <v>671</v>
      </c>
    </row>
    <row r="157" spans="1:7">
      <c r="B157" s="134"/>
      <c r="C157" s="161" t="s">
        <v>579</v>
      </c>
      <c r="D157" s="129" t="s">
        <v>449</v>
      </c>
      <c r="F157" s="134"/>
      <c r="G157" s="129" t="s">
        <v>671</v>
      </c>
    </row>
    <row r="158" spans="1:7">
      <c r="B158" s="134"/>
      <c r="C158" s="161" t="s">
        <v>580</v>
      </c>
      <c r="D158" s="162" t="s">
        <v>449</v>
      </c>
      <c r="F158" s="162"/>
      <c r="G158" s="174" t="s">
        <v>671</v>
      </c>
    </row>
    <row r="159" spans="1:7">
      <c r="B159" s="134"/>
      <c r="C159" s="161" t="s">
        <v>581</v>
      </c>
      <c r="F159" s="134"/>
    </row>
    <row r="160" spans="1:7">
      <c r="B160" s="134"/>
      <c r="C160" s="161" t="s">
        <v>582</v>
      </c>
      <c r="D160" s="162" t="s">
        <v>449</v>
      </c>
      <c r="F160" s="162"/>
      <c r="G160" s="174" t="s">
        <v>671</v>
      </c>
    </row>
    <row r="161" spans="1:9" s="134" customFormat="1">
      <c r="C161" s="161" t="s">
        <v>825</v>
      </c>
      <c r="D161" s="162" t="s">
        <v>449</v>
      </c>
      <c r="E161" s="129" t="s">
        <v>449</v>
      </c>
      <c r="F161" s="162"/>
      <c r="G161" s="174" t="s">
        <v>826</v>
      </c>
    </row>
    <row r="162" spans="1:9" s="134" customFormat="1">
      <c r="A162" s="134">
        <f>COUNTA(C153:C160)</f>
        <v>8</v>
      </c>
      <c r="C162" s="161"/>
      <c r="D162" s="162"/>
      <c r="E162" s="129">
        <f>COUNTIF(E153:E161,"Y")</f>
        <v>1</v>
      </c>
      <c r="F162" s="162"/>
      <c r="G162" s="129"/>
    </row>
    <row r="163" spans="1:9">
      <c r="A163" s="124" t="s">
        <v>29</v>
      </c>
      <c r="B163" s="160" t="s">
        <v>583</v>
      </c>
      <c r="F163" s="134"/>
      <c r="G163" s="161"/>
    </row>
    <row r="164" spans="1:9">
      <c r="B164" s="134"/>
      <c r="C164" s="161" t="s">
        <v>584</v>
      </c>
      <c r="D164" s="174" t="s">
        <v>449</v>
      </c>
      <c r="F164" s="134"/>
      <c r="G164" s="174" t="s">
        <v>671</v>
      </c>
    </row>
    <row r="165" spans="1:9">
      <c r="B165" s="134"/>
      <c r="C165" s="161" t="s">
        <v>585</v>
      </c>
      <c r="D165" s="129" t="s">
        <v>449</v>
      </c>
      <c r="F165" s="134"/>
      <c r="G165" s="174" t="s">
        <v>671</v>
      </c>
    </row>
    <row r="166" spans="1:9">
      <c r="B166" s="134"/>
      <c r="C166" s="161" t="s">
        <v>586</v>
      </c>
      <c r="D166" s="129" t="s">
        <v>449</v>
      </c>
      <c r="F166" s="134"/>
      <c r="G166" s="174" t="s">
        <v>671</v>
      </c>
    </row>
    <row r="167" spans="1:9">
      <c r="B167" s="134"/>
      <c r="C167" s="161" t="s">
        <v>587</v>
      </c>
      <c r="D167" s="129" t="s">
        <v>449</v>
      </c>
      <c r="F167" s="134"/>
      <c r="G167" s="174" t="s">
        <v>671</v>
      </c>
    </row>
    <row r="168" spans="1:9">
      <c r="B168" s="134"/>
      <c r="C168" s="161" t="s">
        <v>588</v>
      </c>
      <c r="D168" s="129" t="s">
        <v>449</v>
      </c>
      <c r="F168" s="134"/>
      <c r="G168" s="174" t="s">
        <v>671</v>
      </c>
    </row>
    <row r="169" spans="1:9">
      <c r="B169" s="134"/>
      <c r="C169" s="161" t="s">
        <v>589</v>
      </c>
      <c r="D169" s="129" t="s">
        <v>449</v>
      </c>
      <c r="F169" s="134"/>
      <c r="G169" s="174" t="s">
        <v>671</v>
      </c>
    </row>
    <row r="170" spans="1:9">
      <c r="B170" s="134"/>
      <c r="C170" s="161" t="s">
        <v>590</v>
      </c>
      <c r="D170" s="129" t="s">
        <v>449</v>
      </c>
      <c r="F170" s="134"/>
      <c r="G170" s="174" t="s">
        <v>671</v>
      </c>
    </row>
    <row r="171" spans="1:9">
      <c r="B171" s="134"/>
      <c r="C171" s="161" t="s">
        <v>591</v>
      </c>
      <c r="D171" s="129" t="s">
        <v>449</v>
      </c>
      <c r="F171" s="134"/>
      <c r="G171" s="129" t="s">
        <v>671</v>
      </c>
    </row>
    <row r="172" spans="1:9">
      <c r="B172" s="134"/>
      <c r="C172" s="161" t="s">
        <v>592</v>
      </c>
      <c r="D172" s="129" t="s">
        <v>449</v>
      </c>
      <c r="F172" s="134"/>
      <c r="G172" s="174" t="s">
        <v>671</v>
      </c>
    </row>
    <row r="173" spans="1:9">
      <c r="B173" s="134"/>
      <c r="C173" s="161" t="s">
        <v>593</v>
      </c>
      <c r="D173" s="129" t="s">
        <v>449</v>
      </c>
      <c r="F173" s="134"/>
      <c r="G173" s="174" t="s">
        <v>671</v>
      </c>
    </row>
    <row r="174" spans="1:9" s="134" customFormat="1">
      <c r="C174" s="161" t="s">
        <v>838</v>
      </c>
      <c r="D174" s="129"/>
      <c r="E174" s="174" t="s">
        <v>449</v>
      </c>
      <c r="G174" s="174" t="s">
        <v>672</v>
      </c>
      <c r="I174" s="124" t="s">
        <v>831</v>
      </c>
    </row>
    <row r="175" spans="1:9" s="134" customFormat="1">
      <c r="A175" s="134">
        <f>COUNTA(C164:C174)</f>
        <v>11</v>
      </c>
      <c r="C175" s="161"/>
      <c r="D175" s="129"/>
      <c r="E175" s="129">
        <f>COUNTIF(E164:E174,"Y")</f>
        <v>1</v>
      </c>
      <c r="G175" s="129"/>
    </row>
    <row r="176" spans="1:9">
      <c r="A176" s="124" t="s">
        <v>29</v>
      </c>
      <c r="B176" s="160" t="s">
        <v>594</v>
      </c>
      <c r="F176" s="134"/>
      <c r="G176" s="161"/>
    </row>
    <row r="177" spans="1:9" s="134" customFormat="1" ht="25.5">
      <c r="B177" s="160"/>
      <c r="C177" s="161" t="s">
        <v>668</v>
      </c>
      <c r="D177" s="174" t="s">
        <v>449</v>
      </c>
      <c r="E177" s="129"/>
      <c r="G177" s="162" t="s">
        <v>670</v>
      </c>
      <c r="I177" s="211" t="s">
        <v>678</v>
      </c>
    </row>
    <row r="178" spans="1:9" s="134" customFormat="1">
      <c r="B178" s="160"/>
      <c r="C178" s="174" t="s">
        <v>674</v>
      </c>
      <c r="D178" s="174" t="s">
        <v>449</v>
      </c>
      <c r="E178" s="174" t="s">
        <v>676</v>
      </c>
      <c r="G178" s="162" t="s">
        <v>670</v>
      </c>
      <c r="I178" s="219" t="s">
        <v>679</v>
      </c>
    </row>
    <row r="179" spans="1:9" s="134" customFormat="1">
      <c r="B179" s="160"/>
      <c r="C179" s="129" t="s">
        <v>675</v>
      </c>
      <c r="D179" s="174" t="s">
        <v>28</v>
      </c>
      <c r="E179" s="174" t="s">
        <v>28</v>
      </c>
      <c r="G179" s="161"/>
      <c r="I179" s="211"/>
    </row>
    <row r="180" spans="1:9">
      <c r="B180" s="134"/>
      <c r="C180" s="161" t="s">
        <v>595</v>
      </c>
      <c r="D180" s="129" t="s">
        <v>449</v>
      </c>
      <c r="F180" s="134"/>
      <c r="G180" s="129" t="s">
        <v>680</v>
      </c>
    </row>
    <row r="181" spans="1:9" s="134" customFormat="1">
      <c r="C181" s="161" t="s">
        <v>664</v>
      </c>
      <c r="D181" s="129" t="s">
        <v>449</v>
      </c>
      <c r="E181" s="129" t="s">
        <v>28</v>
      </c>
      <c r="G181" s="174" t="s">
        <v>680</v>
      </c>
    </row>
    <row r="182" spans="1:9" s="134" customFormat="1">
      <c r="C182" s="161" t="s">
        <v>837</v>
      </c>
      <c r="D182" s="129"/>
      <c r="E182" s="174" t="s">
        <v>449</v>
      </c>
      <c r="G182" s="174" t="s">
        <v>672</v>
      </c>
      <c r="I182" s="124" t="s">
        <v>831</v>
      </c>
    </row>
    <row r="183" spans="1:9" s="134" customFormat="1">
      <c r="A183" s="134">
        <f>COUNTA(C177:C182)</f>
        <v>6</v>
      </c>
      <c r="C183" s="161"/>
      <c r="D183" s="129"/>
      <c r="E183" s="129">
        <f>COUNTIF(E177:E182,"Y")</f>
        <v>1</v>
      </c>
      <c r="G183" s="129"/>
    </row>
    <row r="184" spans="1:9">
      <c r="A184" s="124" t="s">
        <v>29</v>
      </c>
      <c r="B184" s="160" t="s">
        <v>596</v>
      </c>
      <c r="F184" s="134"/>
      <c r="G184" s="161"/>
    </row>
    <row r="185" spans="1:9">
      <c r="B185" s="134"/>
      <c r="C185" s="161" t="s">
        <v>597</v>
      </c>
      <c r="D185" s="129" t="s">
        <v>449</v>
      </c>
      <c r="F185" s="134"/>
      <c r="G185" s="174" t="s">
        <v>671</v>
      </c>
    </row>
    <row r="186" spans="1:9">
      <c r="B186" s="134"/>
      <c r="C186" s="161" t="s">
        <v>598</v>
      </c>
      <c r="D186" s="129" t="s">
        <v>449</v>
      </c>
      <c r="F186" s="134"/>
      <c r="G186" s="174" t="s">
        <v>671</v>
      </c>
    </row>
    <row r="187" spans="1:9">
      <c r="B187" s="134"/>
      <c r="C187" s="161" t="s">
        <v>599</v>
      </c>
      <c r="D187" s="129" t="s">
        <v>449</v>
      </c>
      <c r="F187" s="134"/>
      <c r="G187" s="174" t="s">
        <v>671</v>
      </c>
    </row>
    <row r="188" spans="1:9">
      <c r="B188" s="134"/>
      <c r="C188" s="161" t="s">
        <v>600</v>
      </c>
      <c r="D188" s="129" t="s">
        <v>449</v>
      </c>
      <c r="F188" s="134"/>
      <c r="G188" s="174" t="s">
        <v>671</v>
      </c>
    </row>
    <row r="189" spans="1:9">
      <c r="B189" s="134"/>
      <c r="C189" s="161" t="s">
        <v>601</v>
      </c>
      <c r="D189" s="129" t="s">
        <v>449</v>
      </c>
      <c r="F189" s="134"/>
      <c r="G189" s="174" t="s">
        <v>671</v>
      </c>
    </row>
    <row r="190" spans="1:9">
      <c r="B190" s="134"/>
      <c r="C190" s="161" t="s">
        <v>602</v>
      </c>
      <c r="D190" s="129" t="s">
        <v>449</v>
      </c>
      <c r="F190" s="134"/>
      <c r="G190" s="174" t="s">
        <v>671</v>
      </c>
    </row>
    <row r="191" spans="1:9">
      <c r="B191" s="134"/>
      <c r="C191" s="161" t="s">
        <v>603</v>
      </c>
      <c r="D191" s="129" t="s">
        <v>449</v>
      </c>
      <c r="F191" s="134"/>
      <c r="G191" s="174" t="s">
        <v>671</v>
      </c>
      <c r="I191" s="111" t="s">
        <v>663</v>
      </c>
    </row>
    <row r="192" spans="1:9">
      <c r="B192" s="134"/>
      <c r="C192" s="161" t="s">
        <v>604</v>
      </c>
      <c r="F192" s="134"/>
    </row>
    <row r="193" spans="1:9">
      <c r="B193" s="134"/>
      <c r="C193" s="161" t="s">
        <v>605</v>
      </c>
      <c r="D193" s="129" t="s">
        <v>449</v>
      </c>
      <c r="F193" s="134"/>
      <c r="G193" s="174" t="s">
        <v>671</v>
      </c>
    </row>
    <row r="194" spans="1:9">
      <c r="B194" s="134"/>
      <c r="C194" s="161" t="s">
        <v>606</v>
      </c>
      <c r="D194" s="129" t="s">
        <v>449</v>
      </c>
      <c r="F194" s="134"/>
      <c r="G194" s="174" t="s">
        <v>671</v>
      </c>
    </row>
    <row r="195" spans="1:9" s="134" customFormat="1">
      <c r="A195" s="134">
        <f>COUNTA(C185:C194)</f>
        <v>10</v>
      </c>
      <c r="C195" s="161"/>
      <c r="D195" s="129"/>
      <c r="E195" s="129">
        <f>COUNTIF(E185:E194,"Y")</f>
        <v>0</v>
      </c>
      <c r="G195" s="129"/>
    </row>
    <row r="196" spans="1:9">
      <c r="A196" s="124" t="s">
        <v>29</v>
      </c>
      <c r="B196" s="160" t="s">
        <v>607</v>
      </c>
      <c r="F196" s="134"/>
      <c r="G196" s="161"/>
    </row>
    <row r="197" spans="1:9">
      <c r="B197" s="134">
        <f>COUNTA(C197:C207)</f>
        <v>11</v>
      </c>
      <c r="C197" s="161" t="s">
        <v>608</v>
      </c>
      <c r="D197" s="129" t="s">
        <v>449</v>
      </c>
      <c r="F197" s="134"/>
      <c r="G197" s="174" t="s">
        <v>671</v>
      </c>
    </row>
    <row r="198" spans="1:9">
      <c r="B198" s="134"/>
      <c r="C198" s="161" t="s">
        <v>448</v>
      </c>
      <c r="F198" s="134"/>
      <c r="G198" s="174"/>
      <c r="I198" s="129" t="s">
        <v>665</v>
      </c>
    </row>
    <row r="199" spans="1:9">
      <c r="B199" s="134"/>
      <c r="C199" s="161" t="s">
        <v>609</v>
      </c>
      <c r="F199" s="134"/>
      <c r="G199" s="174"/>
      <c r="I199" s="129" t="s">
        <v>665</v>
      </c>
    </row>
    <row r="200" spans="1:9">
      <c r="B200" s="134"/>
      <c r="C200" s="161" t="s">
        <v>610</v>
      </c>
      <c r="D200" s="129" t="s">
        <v>449</v>
      </c>
      <c r="F200" s="134"/>
      <c r="G200" s="174" t="s">
        <v>671</v>
      </c>
    </row>
    <row r="201" spans="1:9">
      <c r="B201" s="134"/>
      <c r="C201" s="161" t="s">
        <v>611</v>
      </c>
      <c r="D201" s="129" t="s">
        <v>449</v>
      </c>
      <c r="F201" s="134"/>
      <c r="G201" s="174" t="s">
        <v>671</v>
      </c>
    </row>
    <row r="202" spans="1:9">
      <c r="B202" s="134"/>
      <c r="C202" s="161" t="s">
        <v>612</v>
      </c>
      <c r="D202" s="129" t="s">
        <v>449</v>
      </c>
      <c r="F202" s="134"/>
      <c r="G202" s="129" t="s">
        <v>671</v>
      </c>
    </row>
    <row r="203" spans="1:9">
      <c r="B203" s="134"/>
      <c r="C203" s="161" t="s">
        <v>613</v>
      </c>
      <c r="D203" s="129" t="s">
        <v>449</v>
      </c>
      <c r="F203" s="134"/>
      <c r="G203" s="174" t="s">
        <v>671</v>
      </c>
    </row>
    <row r="204" spans="1:9">
      <c r="B204" s="134"/>
      <c r="C204" s="161" t="s">
        <v>614</v>
      </c>
      <c r="D204" s="129" t="s">
        <v>449</v>
      </c>
      <c r="F204" s="134"/>
      <c r="G204" s="174" t="s">
        <v>671</v>
      </c>
    </row>
    <row r="205" spans="1:9">
      <c r="B205" s="134"/>
      <c r="C205" s="161" t="s">
        <v>615</v>
      </c>
      <c r="D205" s="129" t="s">
        <v>449</v>
      </c>
      <c r="F205" s="134"/>
      <c r="G205" s="174" t="s">
        <v>671</v>
      </c>
    </row>
    <row r="206" spans="1:9">
      <c r="B206" s="134"/>
      <c r="C206" s="161" t="s">
        <v>616</v>
      </c>
      <c r="D206" s="129" t="s">
        <v>449</v>
      </c>
      <c r="F206" s="134"/>
      <c r="G206" s="174" t="s">
        <v>671</v>
      </c>
    </row>
    <row r="207" spans="1:9">
      <c r="B207" s="134"/>
      <c r="C207" s="161" t="s">
        <v>617</v>
      </c>
      <c r="D207" s="129" t="s">
        <v>449</v>
      </c>
      <c r="F207" s="134"/>
      <c r="G207" s="174" t="s">
        <v>671</v>
      </c>
    </row>
    <row r="208" spans="1:9" s="134" customFormat="1">
      <c r="A208" s="134">
        <f>COUNTA(C197:C207)</f>
        <v>11</v>
      </c>
      <c r="C208" s="161"/>
      <c r="D208" s="129"/>
      <c r="E208" s="129">
        <f>COUNTIF(E197:E207,"Y")</f>
        <v>0</v>
      </c>
      <c r="G208" s="129"/>
    </row>
    <row r="209" spans="1:19">
      <c r="A209" s="124" t="s">
        <v>29</v>
      </c>
      <c r="B209" s="160" t="s">
        <v>618</v>
      </c>
      <c r="F209" s="134"/>
      <c r="G209" s="162"/>
    </row>
    <row r="210" spans="1:19">
      <c r="B210" s="134"/>
      <c r="C210" s="161" t="s">
        <v>619</v>
      </c>
      <c r="F210" s="134"/>
      <c r="I210" s="134" t="s">
        <v>677</v>
      </c>
    </row>
    <row r="211" spans="1:19">
      <c r="B211" s="134"/>
      <c r="C211" s="161" t="s">
        <v>620</v>
      </c>
      <c r="D211" s="129" t="s">
        <v>449</v>
      </c>
      <c r="F211" s="134"/>
      <c r="G211" s="174" t="s">
        <v>671</v>
      </c>
    </row>
    <row r="212" spans="1:19">
      <c r="B212" s="134"/>
      <c r="C212" s="161" t="s">
        <v>621</v>
      </c>
      <c r="D212" s="129" t="s">
        <v>449</v>
      </c>
      <c r="F212" s="134"/>
      <c r="G212" s="174" t="s">
        <v>671</v>
      </c>
    </row>
    <row r="213" spans="1:19">
      <c r="B213" s="134"/>
      <c r="C213" s="161" t="s">
        <v>622</v>
      </c>
      <c r="D213" s="129" t="s">
        <v>449</v>
      </c>
      <c r="F213" s="134"/>
      <c r="G213" s="174" t="s">
        <v>671</v>
      </c>
    </row>
    <row r="214" spans="1:19">
      <c r="B214" s="134"/>
      <c r="C214" s="161" t="s">
        <v>623</v>
      </c>
      <c r="D214" s="129" t="s">
        <v>449</v>
      </c>
      <c r="F214" s="134"/>
      <c r="G214" s="174" t="s">
        <v>671</v>
      </c>
    </row>
    <row r="215" spans="1:19">
      <c r="B215" s="134"/>
      <c r="C215" s="161" t="s">
        <v>624</v>
      </c>
      <c r="D215" s="129" t="s">
        <v>449</v>
      </c>
      <c r="E215" s="129" t="s">
        <v>28</v>
      </c>
      <c r="F215" s="134"/>
      <c r="G215" s="129" t="s">
        <v>671</v>
      </c>
      <c r="I215" s="195"/>
      <c r="J215" s="195"/>
      <c r="K215" s="195"/>
      <c r="M215" s="195"/>
      <c r="N215" s="195"/>
      <c r="O215" s="195"/>
      <c r="P215" s="195"/>
      <c r="Q215" s="195"/>
      <c r="R215" s="195"/>
      <c r="S215" s="195"/>
    </row>
    <row r="216" spans="1:19" s="194" customFormat="1">
      <c r="A216" s="200"/>
      <c r="B216" s="200"/>
      <c r="C216" s="201" t="s">
        <v>625</v>
      </c>
      <c r="D216" s="201" t="s">
        <v>449</v>
      </c>
      <c r="E216" s="215"/>
      <c r="F216" s="205"/>
      <c r="G216" s="214" t="s">
        <v>671</v>
      </c>
      <c r="H216" s="204"/>
      <c r="I216" s="200"/>
      <c r="J216" s="200"/>
      <c r="K216" s="206"/>
      <c r="L216" s="202"/>
      <c r="M216" s="200"/>
      <c r="N216" s="203"/>
      <c r="O216" s="203"/>
      <c r="P216" s="203"/>
      <c r="Q216" s="203"/>
      <c r="R216" s="203"/>
      <c r="S216" s="199"/>
    </row>
    <row r="217" spans="1:19" s="194" customFormat="1">
      <c r="A217" s="200"/>
      <c r="B217" s="200"/>
      <c r="C217" s="201" t="s">
        <v>626</v>
      </c>
      <c r="D217" s="201" t="s">
        <v>449</v>
      </c>
      <c r="E217" s="215"/>
      <c r="F217" s="205"/>
      <c r="G217" s="201" t="s">
        <v>671</v>
      </c>
      <c r="H217" s="205"/>
      <c r="I217" s="200"/>
      <c r="J217" s="200"/>
      <c r="K217" s="199"/>
      <c r="L217" s="202"/>
      <c r="M217" s="200"/>
      <c r="N217" s="203"/>
      <c r="O217" s="203"/>
      <c r="P217" s="203"/>
      <c r="Q217" s="203"/>
      <c r="R217" s="203"/>
      <c r="S217" s="199"/>
    </row>
    <row r="218" spans="1:19">
      <c r="A218" s="196"/>
      <c r="B218" s="195"/>
      <c r="C218" s="197" t="s">
        <v>627</v>
      </c>
      <c r="D218" s="198" t="s">
        <v>449</v>
      </c>
      <c r="E218" s="198"/>
      <c r="F218" s="195"/>
      <c r="G218" s="213" t="s">
        <v>671</v>
      </c>
    </row>
    <row r="219" spans="1:19" s="134" customFormat="1">
      <c r="A219" s="134">
        <f>COUNTA(C210:C218)</f>
        <v>9</v>
      </c>
      <c r="C219" s="161"/>
      <c r="D219" s="129"/>
      <c r="E219" s="129">
        <f>COUNTIF(E210:E218,"Y")</f>
        <v>0</v>
      </c>
      <c r="G219" s="129"/>
    </row>
    <row r="220" spans="1:19">
      <c r="A220" s="124" t="s">
        <v>29</v>
      </c>
      <c r="B220" s="160" t="s">
        <v>628</v>
      </c>
      <c r="C220" s="198"/>
      <c r="F220" s="134"/>
      <c r="G220" s="162"/>
    </row>
    <row r="221" spans="1:19">
      <c r="B221" s="209"/>
      <c r="C221" s="208" t="s">
        <v>629</v>
      </c>
      <c r="D221" s="129" t="s">
        <v>449</v>
      </c>
      <c r="F221" s="134"/>
      <c r="G221" s="174" t="s">
        <v>671</v>
      </c>
    </row>
    <row r="222" spans="1:19">
      <c r="B222" s="195"/>
      <c r="C222" s="207" t="s">
        <v>630</v>
      </c>
      <c r="D222" s="129" t="s">
        <v>449</v>
      </c>
      <c r="F222" s="134"/>
      <c r="G222" s="174" t="s">
        <v>671</v>
      </c>
    </row>
    <row r="223" spans="1:19">
      <c r="B223" s="134"/>
      <c r="C223" s="207" t="s">
        <v>631</v>
      </c>
      <c r="D223" s="174" t="s">
        <v>449</v>
      </c>
      <c r="F223" s="134"/>
      <c r="G223" s="174" t="s">
        <v>671</v>
      </c>
    </row>
    <row r="224" spans="1:19">
      <c r="B224" s="134"/>
      <c r="C224" s="207" t="s">
        <v>632</v>
      </c>
      <c r="D224" s="174" t="s">
        <v>449</v>
      </c>
      <c r="F224" s="134"/>
      <c r="G224" s="174" t="s">
        <v>671</v>
      </c>
    </row>
    <row r="225" spans="1:7">
      <c r="B225" s="134"/>
      <c r="C225" s="207" t="s">
        <v>633</v>
      </c>
      <c r="D225" s="129" t="s">
        <v>449</v>
      </c>
      <c r="F225" s="134"/>
      <c r="G225" s="174" t="s">
        <v>671</v>
      </c>
    </row>
    <row r="226" spans="1:7" s="134" customFormat="1">
      <c r="A226" s="134">
        <f>COUNTA(C221:C225)</f>
        <v>5</v>
      </c>
      <c r="C226" s="161"/>
      <c r="D226" s="129"/>
      <c r="E226" s="129">
        <f>COUNTIF(E221:E225,"Y")</f>
        <v>0</v>
      </c>
      <c r="G226" s="129"/>
    </row>
    <row r="227" spans="1:7">
      <c r="A227" s="124" t="s">
        <v>29</v>
      </c>
      <c r="B227" s="160" t="s">
        <v>634</v>
      </c>
      <c r="C227" s="174"/>
      <c r="F227" s="134"/>
      <c r="G227" s="162"/>
    </row>
    <row r="228" spans="1:7">
      <c r="B228" s="134"/>
      <c r="C228" s="161" t="s">
        <v>635</v>
      </c>
      <c r="D228" s="129" t="s">
        <v>449</v>
      </c>
      <c r="F228" s="134"/>
      <c r="G228" s="129" t="s">
        <v>671</v>
      </c>
    </row>
    <row r="229" spans="1:7">
      <c r="B229" s="134"/>
      <c r="C229" s="161" t="s">
        <v>636</v>
      </c>
      <c r="D229" s="129" t="s">
        <v>449</v>
      </c>
      <c r="F229" s="134"/>
      <c r="G229" s="129" t="s">
        <v>671</v>
      </c>
    </row>
    <row r="230" spans="1:7">
      <c r="B230" s="134"/>
      <c r="C230" s="161" t="s">
        <v>637</v>
      </c>
      <c r="D230" s="129" t="s">
        <v>449</v>
      </c>
      <c r="F230" s="134"/>
      <c r="G230" s="129" t="s">
        <v>671</v>
      </c>
    </row>
    <row r="231" spans="1:7">
      <c r="B231" s="134"/>
      <c r="C231" s="161" t="s">
        <v>638</v>
      </c>
      <c r="D231" s="129" t="s">
        <v>449</v>
      </c>
      <c r="F231" s="134"/>
      <c r="G231" s="129" t="s">
        <v>671</v>
      </c>
    </row>
    <row r="232" spans="1:7">
      <c r="A232" s="134">
        <f>COUNTA(C228:C231)</f>
        <v>4</v>
      </c>
      <c r="B232" s="134"/>
      <c r="E232" s="129">
        <f>COUNTIF(E228:E231,"Y")</f>
        <v>0</v>
      </c>
      <c r="F232" s="134"/>
    </row>
    <row r="233" spans="1:7">
      <c r="B233" s="159" t="s">
        <v>639</v>
      </c>
      <c r="C233" s="165"/>
      <c r="D233" s="169"/>
      <c r="F233" s="169"/>
      <c r="G233" s="170"/>
    </row>
    <row r="234" spans="1:7">
      <c r="B234" s="159"/>
      <c r="F234" s="134"/>
    </row>
    <row r="235" spans="1:7">
      <c r="B235" s="159" t="s">
        <v>640</v>
      </c>
      <c r="C235" s="165"/>
      <c r="D235" s="170"/>
      <c r="F235" s="170"/>
      <c r="G235" s="170"/>
    </row>
    <row r="236" spans="1:7">
      <c r="B236" s="134"/>
      <c r="C236" s="165"/>
      <c r="F236" s="134"/>
    </row>
    <row r="237" spans="1:7">
      <c r="B237" s="159" t="s">
        <v>641</v>
      </c>
      <c r="C237" s="161">
        <f>COUNTA(C3:C231)</f>
        <v>184</v>
      </c>
      <c r="F237" s="134"/>
    </row>
    <row r="238" spans="1:7">
      <c r="B238" s="159" t="s">
        <v>642</v>
      </c>
      <c r="C238" s="161">
        <f>COUNTA(G2:G231)</f>
        <v>171</v>
      </c>
      <c r="F238" s="134"/>
    </row>
    <row r="239" spans="1:7" s="134" customFormat="1">
      <c r="B239" s="159" t="s">
        <v>783</v>
      </c>
      <c r="C239" s="174">
        <f>I247</f>
        <v>169</v>
      </c>
      <c r="D239" s="129"/>
      <c r="E239" s="129"/>
      <c r="G239" s="129"/>
    </row>
    <row r="240" spans="1:7">
      <c r="B240" s="159" t="s">
        <v>643</v>
      </c>
      <c r="C240" s="166">
        <f>SUM(C238/C237)</f>
        <v>0.92934782608695654</v>
      </c>
      <c r="F240" s="134"/>
    </row>
    <row r="241" spans="1:9">
      <c r="B241" s="159" t="s">
        <v>653</v>
      </c>
      <c r="C241" s="129">
        <f>COUNTIF(E3:E231,"y")</f>
        <v>9</v>
      </c>
    </row>
    <row r="242" spans="1:9" s="134" customFormat="1">
      <c r="B242" s="159"/>
      <c r="C242" s="129"/>
      <c r="D242" s="129"/>
      <c r="E242" s="129"/>
      <c r="G242" s="129"/>
    </row>
    <row r="243" spans="1:9" s="267" customFormat="1">
      <c r="B243" s="159" t="s">
        <v>61</v>
      </c>
      <c r="C243" s="307" t="s">
        <v>15</v>
      </c>
      <c r="D243" s="311" t="s">
        <v>16</v>
      </c>
      <c r="E243" s="311" t="s">
        <v>17</v>
      </c>
      <c r="F243" s="269" t="s">
        <v>18</v>
      </c>
      <c r="G243" s="311" t="s">
        <v>18</v>
      </c>
    </row>
    <row r="244" spans="1:9" s="134" customFormat="1">
      <c r="A244" s="124"/>
      <c r="B244" s="160" t="s">
        <v>29</v>
      </c>
      <c r="C244" s="309">
        <f>COUNTIF(G3:G231,"ClaudieQ1")</f>
        <v>9</v>
      </c>
      <c r="D244" s="309">
        <f>COUNTIF(G3:G231,"ClaudieQ2")</f>
        <v>69</v>
      </c>
      <c r="E244" s="309">
        <f>COUNTIF(G3:G231,"ClaudieQ3")</f>
        <v>60</v>
      </c>
      <c r="F244" s="129">
        <f>COUNTIF(D197:D242,"ClaudieQ4")</f>
        <v>0</v>
      </c>
      <c r="G244" s="309">
        <f>COUNTIF(G3:G231,"ClaudieQ4")</f>
        <v>1</v>
      </c>
    </row>
    <row r="245" spans="1:9" s="134" customFormat="1">
      <c r="A245" s="124"/>
      <c r="B245" s="160" t="s">
        <v>27</v>
      </c>
      <c r="C245" s="309">
        <f>COUNTIF(G3:G231,"LisaQ1")</f>
        <v>1</v>
      </c>
      <c r="D245" s="309">
        <f>COUNTIF(G3:G231,"LisaQ2")</f>
        <v>19</v>
      </c>
      <c r="E245" s="309">
        <f>COUNTIF(G3:G231,"LisaQ3")</f>
        <v>0</v>
      </c>
      <c r="F245" s="129">
        <f>COUNTIF(D197:D242,"LisaQ4")</f>
        <v>0</v>
      </c>
      <c r="G245" s="309">
        <f>COUNTIF(G3:G231,"LisaQ4")</f>
        <v>6</v>
      </c>
    </row>
    <row r="246" spans="1:9" s="134" customFormat="1">
      <c r="A246" s="124"/>
      <c r="B246" s="160" t="s">
        <v>25</v>
      </c>
      <c r="C246" s="309">
        <f>COUNTIF(G3:G231,"ScottQ1")</f>
        <v>0</v>
      </c>
      <c r="D246" s="309">
        <f>COUNTIF(G3:G231,"ScottQ2")</f>
        <v>0</v>
      </c>
      <c r="E246" s="309">
        <f>COUNTIF(G3:G231,"ScottQ3")</f>
        <v>4</v>
      </c>
      <c r="F246" s="129">
        <f>COUNTIF(D197:D242,"ScottQ4")</f>
        <v>0</v>
      </c>
      <c r="G246" s="309">
        <f>COUNTIF(G3:G231,"ScottQ4")</f>
        <v>0</v>
      </c>
    </row>
    <row r="247" spans="1:9" s="267" customFormat="1">
      <c r="B247" s="159" t="s">
        <v>12</v>
      </c>
      <c r="C247" s="310">
        <f>SUM(C244:C246)</f>
        <v>10</v>
      </c>
      <c r="D247" s="311">
        <f>SUM(D244:D246)</f>
        <v>88</v>
      </c>
      <c r="E247" s="311">
        <f>SUM(E244:E246)</f>
        <v>64</v>
      </c>
      <c r="F247" s="311">
        <f>SUM(F244:F246)</f>
        <v>0</v>
      </c>
      <c r="G247" s="311">
        <f>SUM(G244:H246)</f>
        <v>7</v>
      </c>
      <c r="H247" s="267">
        <f>SUM(C247:G247)</f>
        <v>169</v>
      </c>
      <c r="I247" s="267">
        <f>SUM(C247:G247)</f>
        <v>169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FY10 Totals</vt:lpstr>
      <vt:lpstr>Automation FY2010</vt:lpstr>
      <vt:lpstr>ProJCL-Coverage-2010</vt:lpstr>
      <vt:lpstr>Infox-Coverage-2010</vt:lpstr>
      <vt:lpstr>PIW-Detail-2010</vt:lpstr>
      <vt:lpstr>PIW-Coverage-2010</vt:lpstr>
      <vt:lpstr>PJW-Coverage-2010</vt:lpstr>
      <vt:lpstr>ProJcl-Detail-2010</vt:lpstr>
      <vt:lpstr>Infox-Detail-2011</vt:lpstr>
      <vt:lpstr>Infox-Detail-2010</vt:lpstr>
      <vt:lpstr>PJW-Detail-2010</vt:lpstr>
      <vt:lpstr>'PIW-Detail-2010'!Print_Titles</vt:lpstr>
    </vt:vector>
  </TitlesOfParts>
  <Company>ASG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Chin</dc:creator>
  <cp:lastModifiedBy>ASG</cp:lastModifiedBy>
  <cp:lastPrinted>2010-04-30T15:09:12Z</cp:lastPrinted>
  <dcterms:created xsi:type="dcterms:W3CDTF">2006-06-12T12:16:14Z</dcterms:created>
  <dcterms:modified xsi:type="dcterms:W3CDTF">2011-05-06T19:52:08Z</dcterms:modified>
</cp:coreProperties>
</file>