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vikash\Desktop\"/>
    </mc:Choice>
  </mc:AlternateContent>
  <bookViews>
    <workbookView xWindow="0" yWindow="0" windowWidth="19200" windowHeight="7310" tabRatio="717" activeTab="3"/>
  </bookViews>
  <sheets>
    <sheet name="Summary" sheetId="3" r:id="rId1"/>
    <sheet name="Consolidated Report" sheetId="1" r:id="rId2"/>
    <sheet name="Module 1" sheetId="4" r:id="rId3"/>
    <sheet name="Module 2" sheetId="5" r:id="rId4"/>
    <sheet name="Module 3" sheetId="6" r:id="rId5"/>
    <sheet name="Module 4" sheetId="8" r:id="rId6"/>
  </sheets>
  <definedNames>
    <definedName name="_xlnm._FilterDatabase" localSheetId="1" hidden="1">'Consolidated Report'!$Q$1:$Q$34</definedName>
    <definedName name="_xlnm._FilterDatabase" localSheetId="2" hidden="1">'Module 1'!$A$7:$O$12</definedName>
    <definedName name="_xlnm._FilterDatabase" localSheetId="3" hidden="1">'Module 2'!$A$8:$K$39</definedName>
    <definedName name="_xlnm._FilterDatabase" localSheetId="4" hidden="1">'Module 3'!$A$8:$O$79</definedName>
    <definedName name="_xlnm._FilterDatabase" localSheetId="5" hidden="1">'Module 4'!$A$7:$K$41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35" i="8" l="1"/>
  <c r="H39" i="8"/>
  <c r="H38" i="8"/>
  <c r="H37" i="8"/>
  <c r="H36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9" i="8"/>
  <c r="H11" i="8"/>
  <c r="H10" i="8"/>
  <c r="K4" i="1" l="1"/>
  <c r="S34" i="1" l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6" i="1"/>
  <c r="S5" i="1"/>
  <c r="S4" i="1"/>
  <c r="J4" i="1"/>
  <c r="J5" i="1"/>
  <c r="J7" i="1"/>
  <c r="J8" i="1"/>
  <c r="J9" i="1"/>
  <c r="J10" i="1"/>
  <c r="J11" i="1"/>
  <c r="J12" i="1"/>
  <c r="J13" i="1"/>
  <c r="J15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L38" i="6"/>
  <c r="L37" i="6"/>
  <c r="L36" i="6"/>
  <c r="L35" i="6"/>
  <c r="L34" i="6"/>
  <c r="L32" i="6"/>
  <c r="L31" i="6"/>
  <c r="L30" i="6"/>
  <c r="L29" i="6"/>
  <c r="L28" i="6"/>
  <c r="L27" i="6"/>
  <c r="L26" i="6"/>
  <c r="L25" i="6"/>
  <c r="L24" i="6"/>
  <c r="L23" i="6"/>
  <c r="L22" i="6"/>
  <c r="L20" i="6"/>
  <c r="L18" i="6"/>
  <c r="L17" i="6"/>
  <c r="L16" i="6"/>
  <c r="L15" i="6"/>
  <c r="L14" i="6"/>
  <c r="L13" i="6"/>
  <c r="L12" i="6"/>
  <c r="L10" i="6"/>
  <c r="L9" i="6"/>
  <c r="L8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K39" i="6"/>
  <c r="K38" i="6"/>
  <c r="K37" i="6"/>
  <c r="K36" i="6"/>
  <c r="K35" i="6"/>
  <c r="K34" i="6"/>
  <c r="K33" i="6"/>
  <c r="L33" i="6" s="1"/>
  <c r="J28" i="1" s="1"/>
  <c r="K32" i="6"/>
  <c r="K31" i="6"/>
  <c r="K30" i="6"/>
  <c r="K29" i="6"/>
  <c r="K28" i="6"/>
  <c r="K27" i="6"/>
  <c r="K26" i="6"/>
  <c r="K25" i="6"/>
  <c r="K24" i="6"/>
  <c r="K23" i="6"/>
  <c r="K22" i="6"/>
  <c r="K21" i="6"/>
  <c r="L21" i="6" s="1"/>
  <c r="J16" i="1" s="1"/>
  <c r="K20" i="6"/>
  <c r="K19" i="6"/>
  <c r="L19" i="6" s="1"/>
  <c r="J14" i="1" s="1"/>
  <c r="K18" i="6"/>
  <c r="K17" i="6"/>
  <c r="K16" i="6"/>
  <c r="K15" i="6"/>
  <c r="K14" i="6"/>
  <c r="K13" i="6"/>
  <c r="K12" i="6"/>
  <c r="K11" i="6"/>
  <c r="K10" i="6"/>
  <c r="K9" i="6"/>
  <c r="K8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L11" i="6" s="1"/>
  <c r="J6" i="1" s="1"/>
  <c r="H10" i="6"/>
  <c r="H9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H8" i="6"/>
  <c r="E8" i="6"/>
  <c r="K35" i="5"/>
  <c r="K34" i="5"/>
  <c r="K29" i="5"/>
  <c r="K27" i="5"/>
  <c r="K22" i="5"/>
  <c r="K16" i="5"/>
  <c r="K14" i="5"/>
  <c r="K13" i="5"/>
  <c r="K12" i="5"/>
  <c r="K39" i="5"/>
  <c r="K38" i="5"/>
  <c r="K37" i="5"/>
  <c r="K36" i="5"/>
  <c r="K33" i="5"/>
  <c r="K32" i="5"/>
  <c r="K31" i="5"/>
  <c r="K30" i="5"/>
  <c r="K28" i="5"/>
  <c r="K26" i="5"/>
  <c r="K25" i="5"/>
  <c r="K24" i="5"/>
  <c r="K23" i="5"/>
  <c r="K21" i="5"/>
  <c r="K20" i="5"/>
  <c r="K19" i="5"/>
  <c r="K18" i="5"/>
  <c r="K17" i="5"/>
  <c r="K15" i="5"/>
  <c r="K11" i="5"/>
  <c r="K10" i="5"/>
  <c r="K9" i="5"/>
  <c r="K8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O39" i="4"/>
  <c r="O34" i="4"/>
  <c r="O33" i="4"/>
  <c r="O30" i="4"/>
  <c r="O26" i="4"/>
  <c r="O24" i="4"/>
  <c r="O19" i="4"/>
  <c r="O18" i="4"/>
  <c r="O16" i="4"/>
  <c r="O14" i="4"/>
  <c r="O13" i="4"/>
  <c r="O12" i="4"/>
  <c r="O38" i="4"/>
  <c r="O37" i="4"/>
  <c r="O36" i="4"/>
  <c r="O35" i="4"/>
  <c r="O32" i="4"/>
  <c r="O31" i="4"/>
  <c r="O29" i="4"/>
  <c r="O28" i="4"/>
  <c r="O27" i="4"/>
  <c r="O25" i="4"/>
  <c r="O23" i="4"/>
  <c r="O22" i="4"/>
  <c r="O21" i="4"/>
  <c r="O20" i="4"/>
  <c r="O17" i="4"/>
  <c r="O15" i="4"/>
  <c r="O11" i="4"/>
  <c r="O10" i="4"/>
  <c r="O9" i="4"/>
  <c r="L39" i="4"/>
  <c r="L31" i="4"/>
  <c r="L23" i="4"/>
  <c r="L15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H39" i="4"/>
  <c r="H38" i="4"/>
  <c r="H37" i="4"/>
  <c r="L37" i="4" s="1"/>
  <c r="H36" i="4"/>
  <c r="L36" i="4" s="1"/>
  <c r="H35" i="4"/>
  <c r="L35" i="4" s="1"/>
  <c r="H34" i="4"/>
  <c r="H33" i="4"/>
  <c r="L33" i="4" s="1"/>
  <c r="H32" i="4"/>
  <c r="L32" i="4" s="1"/>
  <c r="H31" i="4"/>
  <c r="H30" i="4"/>
  <c r="H29" i="4"/>
  <c r="L29" i="4" s="1"/>
  <c r="H28" i="4"/>
  <c r="L28" i="4" s="1"/>
  <c r="H27" i="4"/>
  <c r="L27" i="4" s="1"/>
  <c r="H26" i="4"/>
  <c r="H25" i="4"/>
  <c r="L25" i="4" s="1"/>
  <c r="H24" i="4"/>
  <c r="L24" i="4" s="1"/>
  <c r="H23" i="4"/>
  <c r="H22" i="4"/>
  <c r="H21" i="4"/>
  <c r="L21" i="4" s="1"/>
  <c r="H20" i="4"/>
  <c r="L20" i="4" s="1"/>
  <c r="H19" i="4"/>
  <c r="L19" i="4" s="1"/>
  <c r="H18" i="4"/>
  <c r="H17" i="4"/>
  <c r="L17" i="4" s="1"/>
  <c r="H16" i="4"/>
  <c r="L16" i="4" s="1"/>
  <c r="H15" i="4"/>
  <c r="H14" i="4"/>
  <c r="H13" i="4"/>
  <c r="L13" i="4" s="1"/>
  <c r="H12" i="4"/>
  <c r="L12" i="4" s="1"/>
  <c r="H11" i="4"/>
  <c r="L11" i="4" s="1"/>
  <c r="H10" i="4"/>
  <c r="H9" i="4"/>
  <c r="L9" i="4" s="1"/>
  <c r="L39" i="6" l="1"/>
  <c r="J34" i="1" s="1"/>
  <c r="L10" i="4"/>
  <c r="L22" i="4"/>
  <c r="L26" i="4"/>
  <c r="L30" i="4"/>
  <c r="L34" i="4"/>
  <c r="L38" i="4"/>
  <c r="L14" i="4"/>
  <c r="L18" i="4"/>
  <c r="B5" i="1" l="1"/>
  <c r="C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0" i="6"/>
  <c r="A10" i="6"/>
  <c r="B9" i="6"/>
  <c r="A9" i="6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A12" i="5"/>
  <c r="B12" i="5"/>
  <c r="A10" i="5"/>
  <c r="B10" i="5"/>
  <c r="F9" i="1" l="1"/>
  <c r="H9" i="1"/>
  <c r="I9" i="1"/>
  <c r="F11" i="1"/>
  <c r="H11" i="1"/>
  <c r="I11" i="1"/>
  <c r="F13" i="1"/>
  <c r="H13" i="1"/>
  <c r="I13" i="1"/>
  <c r="F15" i="1"/>
  <c r="H15" i="1"/>
  <c r="I15" i="1"/>
  <c r="F17" i="1"/>
  <c r="H17" i="1"/>
  <c r="I17" i="1"/>
  <c r="F19" i="1"/>
  <c r="H19" i="1"/>
  <c r="I19" i="1"/>
  <c r="F21" i="1"/>
  <c r="H21" i="1"/>
  <c r="I21" i="1"/>
  <c r="F23" i="1"/>
  <c r="H23" i="1"/>
  <c r="I23" i="1"/>
  <c r="F25" i="1"/>
  <c r="H25" i="1"/>
  <c r="I25" i="1"/>
  <c r="F27" i="1"/>
  <c r="H27" i="1"/>
  <c r="I27" i="1"/>
  <c r="F29" i="1"/>
  <c r="H29" i="1"/>
  <c r="I29" i="1"/>
  <c r="F31" i="1"/>
  <c r="I31" i="1"/>
  <c r="H31" i="1"/>
  <c r="F33" i="1"/>
  <c r="H33" i="1"/>
  <c r="I33" i="1"/>
  <c r="F8" i="1"/>
  <c r="H8" i="1"/>
  <c r="I8" i="1"/>
  <c r="F10" i="1"/>
  <c r="I10" i="1"/>
  <c r="H10" i="1"/>
  <c r="F12" i="1"/>
  <c r="H12" i="1"/>
  <c r="I12" i="1"/>
  <c r="F14" i="1"/>
  <c r="I14" i="1"/>
  <c r="H14" i="1"/>
  <c r="F16" i="1"/>
  <c r="I16" i="1"/>
  <c r="H16" i="1"/>
  <c r="F18" i="1"/>
  <c r="I18" i="1"/>
  <c r="H18" i="1"/>
  <c r="F20" i="1"/>
  <c r="H20" i="1"/>
  <c r="I20" i="1"/>
  <c r="F22" i="1"/>
  <c r="I22" i="1"/>
  <c r="H22" i="1"/>
  <c r="F24" i="1"/>
  <c r="I24" i="1"/>
  <c r="H24" i="1"/>
  <c r="F26" i="1"/>
  <c r="I26" i="1"/>
  <c r="H26" i="1"/>
  <c r="F28" i="1"/>
  <c r="I28" i="1"/>
  <c r="H28" i="1"/>
  <c r="F30" i="1"/>
  <c r="I30" i="1"/>
  <c r="H30" i="1"/>
  <c r="F32" i="1"/>
  <c r="H32" i="1"/>
  <c r="I32" i="1"/>
  <c r="F34" i="1"/>
  <c r="I34" i="1"/>
  <c r="H34" i="1"/>
  <c r="F5" i="1"/>
  <c r="H5" i="1"/>
  <c r="I5" i="1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B11" i="6"/>
  <c r="A11" i="6"/>
  <c r="G23" i="1" l="1"/>
  <c r="G13" i="1"/>
  <c r="G11" i="1"/>
  <c r="G15" i="1"/>
  <c r="G29" i="1"/>
  <c r="G19" i="1"/>
  <c r="G18" i="1"/>
  <c r="G28" i="1"/>
  <c r="G20" i="1"/>
  <c r="G17" i="1"/>
  <c r="G10" i="1"/>
  <c r="G32" i="1"/>
  <c r="G34" i="1"/>
  <c r="G25" i="1"/>
  <c r="G21" i="1"/>
  <c r="G12" i="1"/>
  <c r="G31" i="1"/>
  <c r="G24" i="1"/>
  <c r="G16" i="1"/>
  <c r="G30" i="1"/>
  <c r="G27" i="1"/>
  <c r="G33" i="1"/>
  <c r="G14" i="1"/>
  <c r="G22" i="1"/>
  <c r="G26" i="1"/>
  <c r="G9" i="1"/>
  <c r="B23" i="3"/>
  <c r="B12" i="3"/>
  <c r="B17" i="3" s="1"/>
  <c r="L2" i="1"/>
  <c r="J2" i="1"/>
  <c r="H2" i="1"/>
  <c r="F2" i="1"/>
  <c r="B6" i="1"/>
  <c r="C6" i="1"/>
  <c r="B7" i="1"/>
  <c r="C7" i="1"/>
  <c r="C4" i="1"/>
  <c r="B4" i="1"/>
  <c r="A10" i="8"/>
  <c r="B10" i="8"/>
  <c r="A11" i="8"/>
  <c r="B11" i="8"/>
  <c r="A12" i="8"/>
  <c r="B12" i="8"/>
  <c r="B9" i="8"/>
  <c r="A9" i="8"/>
  <c r="A11" i="5"/>
  <c r="B11" i="5"/>
  <c r="B9" i="5"/>
  <c r="A9" i="5"/>
  <c r="M4" i="1" l="1"/>
  <c r="L4" i="1"/>
  <c r="L29" i="1"/>
  <c r="N29" i="1" s="1"/>
  <c r="L18" i="1"/>
  <c r="N18" i="1" s="1"/>
  <c r="L8" i="1"/>
  <c r="N8" i="1" s="1"/>
  <c r="L24" i="1"/>
  <c r="N24" i="1" s="1"/>
  <c r="L9" i="1"/>
  <c r="N9" i="1" s="1"/>
  <c r="L25" i="1"/>
  <c r="N25" i="1" s="1"/>
  <c r="L14" i="1"/>
  <c r="N14" i="1" s="1"/>
  <c r="L34" i="1"/>
  <c r="N34" i="1" s="1"/>
  <c r="L19" i="1"/>
  <c r="N19" i="1" s="1"/>
  <c r="L13" i="1"/>
  <c r="N13" i="1" s="1"/>
  <c r="L33" i="1"/>
  <c r="N33" i="1" s="1"/>
  <c r="L7" i="1"/>
  <c r="L30" i="1"/>
  <c r="N30" i="1" s="1"/>
  <c r="L12" i="1"/>
  <c r="N12" i="1" s="1"/>
  <c r="L28" i="1"/>
  <c r="N28" i="1" s="1"/>
  <c r="L22" i="1"/>
  <c r="N22" i="1" s="1"/>
  <c r="L23" i="1"/>
  <c r="N23" i="1" s="1"/>
  <c r="L16" i="1"/>
  <c r="N16" i="1" s="1"/>
  <c r="L32" i="1"/>
  <c r="N32" i="1" s="1"/>
  <c r="L17" i="1"/>
  <c r="N17" i="1" s="1"/>
  <c r="L6" i="1"/>
  <c r="L26" i="1"/>
  <c r="N26" i="1" s="1"/>
  <c r="L11" i="1"/>
  <c r="N11" i="1" s="1"/>
  <c r="L27" i="1"/>
  <c r="N27" i="1" s="1"/>
  <c r="L21" i="1"/>
  <c r="N21" i="1" s="1"/>
  <c r="L31" i="1"/>
  <c r="N31" i="1" s="1"/>
  <c r="L20" i="1"/>
  <c r="N20" i="1" s="1"/>
  <c r="L5" i="1"/>
  <c r="N5" i="1" s="1"/>
  <c r="L10" i="1"/>
  <c r="N10" i="1" s="1"/>
  <c r="L15" i="1"/>
  <c r="N15" i="1" s="1"/>
  <c r="M34" i="1"/>
  <c r="O34" i="1" s="1"/>
  <c r="M28" i="1"/>
  <c r="O28" i="1" s="1"/>
  <c r="Q28" i="1" s="1"/>
  <c r="T28" i="1" s="1"/>
  <c r="W28" i="1" s="1"/>
  <c r="M29" i="1"/>
  <c r="O29" i="1" s="1"/>
  <c r="Q29" i="1" s="1"/>
  <c r="T29" i="1" s="1"/>
  <c r="W29" i="1" s="1"/>
  <c r="M23" i="1"/>
  <c r="O23" i="1" s="1"/>
  <c r="M31" i="1"/>
  <c r="O31" i="1" s="1"/>
  <c r="M27" i="1"/>
  <c r="O27" i="1" s="1"/>
  <c r="Q27" i="1" s="1"/>
  <c r="T27" i="1" s="1"/>
  <c r="W27" i="1" s="1"/>
  <c r="M30" i="1"/>
  <c r="O30" i="1" s="1"/>
  <c r="Q30" i="1" s="1"/>
  <c r="T30" i="1" s="1"/>
  <c r="W30" i="1" s="1"/>
  <c r="M26" i="1"/>
  <c r="O26" i="1" s="1"/>
  <c r="Q26" i="1" s="1"/>
  <c r="T26" i="1" s="1"/>
  <c r="W26" i="1" s="1"/>
  <c r="M15" i="1"/>
  <c r="O15" i="1" s="1"/>
  <c r="M9" i="1"/>
  <c r="O9" i="1" s="1"/>
  <c r="M11" i="1"/>
  <c r="O11" i="1" s="1"/>
  <c r="Q11" i="1" s="1"/>
  <c r="T11" i="1" s="1"/>
  <c r="W11" i="1" s="1"/>
  <c r="M33" i="1"/>
  <c r="O33" i="1" s="1"/>
  <c r="M21" i="1"/>
  <c r="O21" i="1" s="1"/>
  <c r="M24" i="1"/>
  <c r="O24" i="1" s="1"/>
  <c r="Q24" i="1" s="1"/>
  <c r="T24" i="1" s="1"/>
  <c r="W24" i="1" s="1"/>
  <c r="M20" i="1"/>
  <c r="O20" i="1" s="1"/>
  <c r="Q20" i="1" s="1"/>
  <c r="T20" i="1" s="1"/>
  <c r="W20" i="1" s="1"/>
  <c r="M17" i="1"/>
  <c r="O17" i="1" s="1"/>
  <c r="M12" i="1"/>
  <c r="O12" i="1" s="1"/>
  <c r="M18" i="1"/>
  <c r="O18" i="1" s="1"/>
  <c r="M22" i="1"/>
  <c r="O22" i="1" s="1"/>
  <c r="Q22" i="1" s="1"/>
  <c r="T22" i="1" s="1"/>
  <c r="W22" i="1" s="1"/>
  <c r="M32" i="1"/>
  <c r="O32" i="1" s="1"/>
  <c r="M10" i="1"/>
  <c r="O10" i="1" s="1"/>
  <c r="M25" i="1"/>
  <c r="O25" i="1" s="1"/>
  <c r="M13" i="1"/>
  <c r="O13" i="1" s="1"/>
  <c r="M19" i="1"/>
  <c r="O19" i="1" s="1"/>
  <c r="M8" i="1"/>
  <c r="M14" i="1"/>
  <c r="O14" i="1" s="1"/>
  <c r="Q14" i="1" s="1"/>
  <c r="T14" i="1" s="1"/>
  <c r="W14" i="1" s="1"/>
  <c r="M16" i="1"/>
  <c r="O16" i="1" s="1"/>
  <c r="F4" i="1"/>
  <c r="I4" i="1"/>
  <c r="H4" i="1"/>
  <c r="F6" i="1"/>
  <c r="I6" i="1"/>
  <c r="H6" i="1"/>
  <c r="F7" i="1"/>
  <c r="H7" i="1"/>
  <c r="N7" i="1" s="1"/>
  <c r="I7" i="1"/>
  <c r="Q19" i="1" l="1"/>
  <c r="T19" i="1" s="1"/>
  <c r="W19" i="1" s="1"/>
  <c r="Q32" i="1"/>
  <c r="T32" i="1" s="1"/>
  <c r="W32" i="1" s="1"/>
  <c r="Q17" i="1"/>
  <c r="T17" i="1" s="1"/>
  <c r="W17" i="1" s="1"/>
  <c r="Q33" i="1"/>
  <c r="T33" i="1" s="1"/>
  <c r="W33" i="1" s="1"/>
  <c r="Q23" i="1"/>
  <c r="T23" i="1" s="1"/>
  <c r="W23" i="1" s="1"/>
  <c r="Q34" i="1"/>
  <c r="T34" i="1" s="1"/>
  <c r="W34" i="1" s="1"/>
  <c r="N4" i="1"/>
  <c r="N6" i="1"/>
  <c r="Q10" i="1"/>
  <c r="T10" i="1" s="1"/>
  <c r="W10" i="1" s="1"/>
  <c r="Q21" i="1"/>
  <c r="T21" i="1" s="1"/>
  <c r="W21" i="1" s="1"/>
  <c r="Q9" i="1"/>
  <c r="T9" i="1" s="1"/>
  <c r="W9" i="1" s="1"/>
  <c r="Q16" i="1"/>
  <c r="T16" i="1" s="1"/>
  <c r="W16" i="1" s="1"/>
  <c r="Q13" i="1"/>
  <c r="T13" i="1" s="1"/>
  <c r="W13" i="1" s="1"/>
  <c r="Q25" i="1"/>
  <c r="T25" i="1" s="1"/>
  <c r="W25" i="1" s="1"/>
  <c r="Q18" i="1"/>
  <c r="T18" i="1" s="1"/>
  <c r="W18" i="1" s="1"/>
  <c r="Q12" i="1"/>
  <c r="T12" i="1" s="1"/>
  <c r="W12" i="1" s="1"/>
  <c r="Q15" i="1"/>
  <c r="T15" i="1" s="1"/>
  <c r="W15" i="1" s="1"/>
  <c r="Q31" i="1"/>
  <c r="T31" i="1" s="1"/>
  <c r="W31" i="1" s="1"/>
  <c r="U29" i="1"/>
  <c r="U32" i="1"/>
  <c r="U23" i="1"/>
  <c r="U19" i="1"/>
  <c r="M5" i="1"/>
  <c r="M7" i="1"/>
  <c r="M6" i="1"/>
  <c r="U33" i="1" l="1"/>
  <c r="U13" i="1"/>
  <c r="U21" i="1"/>
  <c r="U9" i="1"/>
  <c r="U17" i="1"/>
  <c r="U34" i="1"/>
  <c r="U27" i="1"/>
  <c r="U22" i="1"/>
  <c r="U15" i="1"/>
  <c r="U20" i="1"/>
  <c r="U24" i="1"/>
  <c r="U11" i="1"/>
  <c r="U18" i="1"/>
  <c r="U14" i="1"/>
  <c r="U30" i="1"/>
  <c r="U28" i="1"/>
  <c r="U10" i="1"/>
  <c r="U25" i="1"/>
  <c r="U16" i="1"/>
  <c r="U31" i="1"/>
  <c r="U12" i="1"/>
  <c r="U26" i="1"/>
  <c r="G8" i="1"/>
  <c r="O8" i="1" s="1"/>
  <c r="Q8" i="1" s="1"/>
  <c r="T8" i="1" s="1"/>
  <c r="W8" i="1" s="1"/>
  <c r="G4" i="1"/>
  <c r="O4" i="1" s="1"/>
  <c r="Q4" i="1" s="1"/>
  <c r="T4" i="1" s="1"/>
  <c r="W4" i="1" s="1"/>
  <c r="G5" i="1"/>
  <c r="O5" i="1" s="1"/>
  <c r="Q5" i="1" s="1"/>
  <c r="T5" i="1" s="1"/>
  <c r="W5" i="1" s="1"/>
  <c r="G7" i="1"/>
  <c r="O7" i="1" s="1"/>
  <c r="Q7" i="1" s="1"/>
  <c r="T7" i="1" s="1"/>
  <c r="W7" i="1" s="1"/>
  <c r="G6" i="1"/>
  <c r="O6" i="1" s="1"/>
  <c r="Q6" i="1" s="1"/>
  <c r="T6" i="1" s="1"/>
  <c r="W6" i="1" s="1"/>
  <c r="U8" i="1" l="1"/>
  <c r="U5" i="1"/>
  <c r="B21" i="3" l="1"/>
  <c r="B19" i="3" l="1"/>
  <c r="U6" i="1" l="1"/>
  <c r="U4" i="1" l="1"/>
  <c r="E15" i="3"/>
  <c r="H15" i="3"/>
  <c r="G15" i="3"/>
  <c r="D15" i="3"/>
  <c r="B15" i="3"/>
  <c r="F15" i="3"/>
  <c r="C15" i="3"/>
  <c r="L15" i="3"/>
  <c r="K15" i="3"/>
  <c r="I15" i="3"/>
  <c r="J15" i="3"/>
  <c r="U7" i="1"/>
</calcChain>
</file>

<file path=xl/comments1.xml><?xml version="1.0" encoding="utf-8"?>
<comments xmlns="http://schemas.openxmlformats.org/spreadsheetml/2006/main">
  <authors>
    <author>Vikash, Rahul</author>
  </authors>
  <commentList>
    <comment ref="J36" authorId="0" shapeId="0">
      <text>
        <r>
          <rPr>
            <b/>
            <sz val="9"/>
            <color indexed="81"/>
            <rFont val="Tahoma"/>
            <family val="2"/>
          </rPr>
          <t>Vikash, Rahul:</t>
        </r>
        <r>
          <rPr>
            <sz val="9"/>
            <color indexed="81"/>
            <rFont val="Tahoma"/>
            <family val="2"/>
          </rPr>
          <t xml:space="preserve">
Explanation should improve</t>
        </r>
      </text>
    </comment>
  </commentList>
</comments>
</file>

<file path=xl/sharedStrings.xml><?xml version="1.0" encoding="utf-8"?>
<sst xmlns="http://schemas.openxmlformats.org/spreadsheetml/2006/main" count="337" uniqueCount="199">
  <si>
    <t>Emp ID</t>
  </si>
  <si>
    <t>NAME</t>
  </si>
  <si>
    <t>L1 Result</t>
  </si>
  <si>
    <t>College</t>
  </si>
  <si>
    <t>State</t>
  </si>
  <si>
    <t>Qual</t>
  </si>
  <si>
    <t>IT/Non-IT</t>
  </si>
  <si>
    <t>Degree %age</t>
  </si>
  <si>
    <t>Status</t>
  </si>
  <si>
    <t>Remarks</t>
  </si>
  <si>
    <t>Module 1</t>
  </si>
  <si>
    <t>Module 2</t>
  </si>
  <si>
    <t>Module 3</t>
  </si>
  <si>
    <t>Module 4</t>
  </si>
  <si>
    <t>L1 Grade</t>
  </si>
  <si>
    <t>Sr No.</t>
  </si>
  <si>
    <t>Summary</t>
  </si>
  <si>
    <t>Batch</t>
  </si>
  <si>
    <t>Batch Start Date</t>
  </si>
  <si>
    <t>Location</t>
  </si>
  <si>
    <t>Module Failures</t>
  </si>
  <si>
    <t>Abscondees/Drop outs</t>
  </si>
  <si>
    <t>Consolidated Result -  Pass</t>
  </si>
  <si>
    <t>Consolidated Result -  Fail</t>
  </si>
  <si>
    <t xml:space="preserve"> Success %</t>
  </si>
  <si>
    <t>Batch Throughput %</t>
  </si>
  <si>
    <t xml:space="preserve">Final Test Date </t>
  </si>
  <si>
    <t>0-10</t>
  </si>
  <si>
    <t>11-20</t>
  </si>
  <si>
    <t>21-30</t>
  </si>
  <si>
    <t>31-40</t>
  </si>
  <si>
    <t>61-70</t>
  </si>
  <si>
    <t>71-80</t>
  </si>
  <si>
    <t>81-90</t>
  </si>
  <si>
    <t>91-100</t>
  </si>
  <si>
    <t>41-49</t>
  </si>
  <si>
    <t>Appeared For Final Test</t>
  </si>
  <si>
    <t># Participants in Range-&gt;</t>
  </si>
  <si>
    <t>Consolidated Score Range</t>
  </si>
  <si>
    <t>NA</t>
  </si>
  <si>
    <t>Consolidated  Score
Out of 100</t>
  </si>
  <si>
    <t xml:space="preserve">Start Date - </t>
  </si>
  <si>
    <t xml:space="preserve">End Date - </t>
  </si>
  <si>
    <t xml:space="preserve">Faculty - </t>
  </si>
  <si>
    <t>EmpID</t>
  </si>
  <si>
    <t>Name</t>
  </si>
  <si>
    <t>Total</t>
  </si>
  <si>
    <t>Employee ID</t>
  </si>
  <si>
    <t>Group Members</t>
  </si>
  <si>
    <t xml:space="preserve">Module Name - </t>
  </si>
  <si>
    <t>Module Name -</t>
  </si>
  <si>
    <t>Batch Start Size</t>
  </si>
  <si>
    <t>Batch Transfer Out</t>
  </si>
  <si>
    <t>Batch Transfer In</t>
  </si>
  <si>
    <t>Batch End Size</t>
  </si>
  <si>
    <t>50-59</t>
  </si>
  <si>
    <t>60</t>
  </si>
  <si>
    <t>English Test Score</t>
  </si>
  <si>
    <t>Pre-Test Level</t>
  </si>
  <si>
    <t>Post-Test Level</t>
  </si>
  <si>
    <t>Typescript Assg</t>
  </si>
  <si>
    <t>Angular 5  Assg</t>
  </si>
  <si>
    <t>Mongo DB Assg</t>
  </si>
  <si>
    <t>Core Java</t>
  </si>
  <si>
    <t>Sprint1</t>
  </si>
  <si>
    <t>Module1 : Core Java</t>
  </si>
  <si>
    <t>Sprint 3</t>
  </si>
  <si>
    <t xml:space="preserve">Average of Sprint </t>
  </si>
  <si>
    <t>MCQ</t>
  </si>
  <si>
    <t>MCQ-Retest</t>
  </si>
  <si>
    <t xml:space="preserve">Rahul Vikash,Satish </t>
  </si>
  <si>
    <t>HTML5+JAVASCRIPT+CSS3+BOOTSTRAP+JPA</t>
  </si>
  <si>
    <t>Rahul Vikash</t>
  </si>
  <si>
    <t>Module2: HTML5+JAVASCRIPT+CSS3+BOOTSTRAP+JPA</t>
  </si>
  <si>
    <t>Evaluated By</t>
  </si>
  <si>
    <t>Satish,Vishal,Abhishek</t>
  </si>
  <si>
    <t>Sprint
out of 100</t>
  </si>
  <si>
    <t>MCQ Marks
(out of 100)</t>
  </si>
  <si>
    <t>Spring Core,MVC,Boot,Data,RestFul</t>
  </si>
  <si>
    <t>Module3: Spring Core,MVC,Boot,Data,RestFul</t>
  </si>
  <si>
    <t>Satish,Abhishek,Rahul</t>
  </si>
  <si>
    <t>Angular 6 &amp; BDD</t>
  </si>
  <si>
    <t>Adarsh Gangadharan</t>
  </si>
  <si>
    <t>Aishwarya Patil</t>
  </si>
  <si>
    <t>Akella K M L R V Virajitha</t>
  </si>
  <si>
    <t>Barna Cherian</t>
  </si>
  <si>
    <t>Bezawada  Sai Krishna</t>
  </si>
  <si>
    <t>Danish Bashir Shaikh</t>
  </si>
  <si>
    <t xml:space="preserve">Jayalakshmi </t>
  </si>
  <si>
    <t>Kishor Prakash Nivalkar</t>
  </si>
  <si>
    <t>Kushal Rawani</t>
  </si>
  <si>
    <t>Manthan Jambuwant Deshmukh</t>
  </si>
  <si>
    <t>Nalamothu Nikhitha</t>
  </si>
  <si>
    <t>Nikita Adinath Deshmukh</t>
  </si>
  <si>
    <t>Onteddu Sirisha Yadav</t>
  </si>
  <si>
    <t>Pradip Shivaji Kalwankar</t>
  </si>
  <si>
    <t>R. Hemavathi</t>
  </si>
  <si>
    <t>Radhika Suresh Yadav</t>
  </si>
  <si>
    <t>Rathod Mahesh Ramesh</t>
  </si>
  <si>
    <t>Rutuja Uday Choudhary</t>
  </si>
  <si>
    <t>Sachin Reddy Yerranagu</t>
  </si>
  <si>
    <t>Shailendra Kumar</t>
  </si>
  <si>
    <t>Somagatta Harish</t>
  </si>
  <si>
    <t>Sonal Vyankat Kulkarni</t>
  </si>
  <si>
    <t>Sulekha</t>
  </si>
  <si>
    <t>Tanaya Rajesh Jadhav</t>
  </si>
  <si>
    <t>Tanul Sanjeev Agarwal</t>
  </si>
  <si>
    <t>Ujjawal Kumar</t>
  </si>
  <si>
    <t>Vijay Singh Sisodiya</t>
  </si>
  <si>
    <t>Vishnu K V</t>
  </si>
  <si>
    <t>Yash Sharma</t>
  </si>
  <si>
    <t>Yashashree Sunil Joshi</t>
  </si>
  <si>
    <t>Vishnuvardhan Kuragayala</t>
  </si>
  <si>
    <t>Trip Advisor</t>
  </si>
  <si>
    <t>https://github.com/adarshkg</t>
  </si>
  <si>
    <t>Room Booking Application</t>
  </si>
  <si>
    <t>https://github.com/aishwaryapatil70668/Room-booking-application</t>
  </si>
  <si>
    <t>Ticket Mangment System</t>
  </si>
  <si>
    <t>https://github.com/virajithacapgemini/Ticket-Management-System</t>
  </si>
  <si>
    <t>Book My Show</t>
  </si>
  <si>
    <t>https://github.com/barnacherian</t>
  </si>
  <si>
    <t>Online Food Ordering</t>
  </si>
  <si>
    <t>https://github.com/skbez1996</t>
  </si>
  <si>
    <t>Online Electricity Bill Payment</t>
  </si>
  <si>
    <t>https://github.com/shaikhdanish9555/OnlineElectricityBillPayment</t>
  </si>
  <si>
    <t>Historical place Application</t>
  </si>
  <si>
    <t>https://github.com/JayalakshmiNarayanasamy1996/HistoricalPlaceGuide</t>
  </si>
  <si>
    <t>MedLife</t>
  </si>
  <si>
    <t>https://github.com/kish209/MedLife</t>
  </si>
  <si>
    <t xml:space="preserve">App-Swasta </t>
  </si>
  <si>
    <t>https://github.com/kushal2106/swachhata-Abhiyan</t>
  </si>
  <si>
    <t>Online Fitness Web Application</t>
  </si>
  <si>
    <t>https://github.com/manthandeshmukh97/Online-Fitness-Applicatio</t>
  </si>
  <si>
    <t>Game Scheduler</t>
  </si>
  <si>
    <t>https://github.com/nikhithacapgemini/Game-Schedular</t>
  </si>
  <si>
    <t>Player Selection System</t>
  </si>
  <si>
    <t>https://github.com/nikitadeshmukh28</t>
  </si>
  <si>
    <t>Online learning App</t>
  </si>
  <si>
    <t>https://github.com/sirishacapgemini/Online-Learning-Application</t>
  </si>
  <si>
    <t>Parking Management System</t>
  </si>
  <si>
    <t>https://github.com/</t>
  </si>
  <si>
    <t>Employee Department Details</t>
  </si>
  <si>
    <t>https://github.com/hemapari/EmployeeDepartmentDetails</t>
  </si>
  <si>
    <t>Online Mobile Recharge</t>
  </si>
  <si>
    <t>https://github.com/rsyadav2595/Online-Mobile-Recharge</t>
  </si>
  <si>
    <t>Car Sharing/Bike Sharing</t>
  </si>
  <si>
    <t>https://github.com/mahesh-116/car-sharing</t>
  </si>
  <si>
    <t>Chat Application</t>
  </si>
  <si>
    <t>https://github.com/rutujachoudhary</t>
  </si>
  <si>
    <t>Curry Point</t>
  </si>
  <si>
    <t>https://github.com/SachinReddy1994</t>
  </si>
  <si>
    <t>E Police</t>
  </si>
  <si>
    <t>https://github.com/shailkumar30</t>
  </si>
  <si>
    <t>Saloon Book Application</t>
  </si>
  <si>
    <t>https://github.com/Harishsomagatta143</t>
  </si>
  <si>
    <t>E Blogger</t>
  </si>
  <si>
    <t>https://github.com/sonakulk/MY-BLOG</t>
  </si>
  <si>
    <t>Health service</t>
  </si>
  <si>
    <t>https://github.com/sulekhasingh8770</t>
  </si>
  <si>
    <t>Test Series Application</t>
  </si>
  <si>
    <t>https://github.com/tanaya-j/TestSeriesApplicationProject</t>
  </si>
  <si>
    <t>Game Application</t>
  </si>
  <si>
    <t>https://github.com/Tanul290895/PUBG-All-Stars</t>
  </si>
  <si>
    <t>Home Tutor</t>
  </si>
  <si>
    <t>https://github.com/ujjawal382/CG_Project</t>
  </si>
  <si>
    <t>Online Car Rental System</t>
  </si>
  <si>
    <t>https://github.com/vijaysisodiyacapgemini/OnlineCarRentalSystem</t>
  </si>
  <si>
    <t>Find Book</t>
  </si>
  <si>
    <t>https://github.com/vishnukv17/FIND-BOOK</t>
  </si>
  <si>
    <t>Rental App</t>
  </si>
  <si>
    <t>https://github.com/Vigilante2T/Rental_app_jpa</t>
  </si>
  <si>
    <t>Job Portal</t>
  </si>
  <si>
    <t>https://github.com/yashashreejoshi/Online-Job-Portal</t>
  </si>
  <si>
    <t>Amazon Inventory management</t>
  </si>
  <si>
    <t>https://github.com/Vishnuvardhan-Kuragayala/Vishnu</t>
  </si>
  <si>
    <t>GitHub</t>
  </si>
  <si>
    <t>Project-Name</t>
  </si>
  <si>
    <t>Sprint 4</t>
  </si>
  <si>
    <t>Sprint</t>
  </si>
  <si>
    <t>Average</t>
  </si>
  <si>
    <t>SoftSkill</t>
  </si>
  <si>
    <t>L1 Exam Score
Out of 60</t>
  </si>
  <si>
    <t xml:space="preserve"> </t>
  </si>
  <si>
    <t>Sprint Average</t>
  </si>
  <si>
    <t xml:space="preserve">Total </t>
  </si>
  <si>
    <t>Module4-Angular 6 &amp; BDD</t>
  </si>
  <si>
    <t>MCQ-Restet</t>
  </si>
  <si>
    <t>L1 Exam Score
35%</t>
  </si>
  <si>
    <t>JEE-EL</t>
  </si>
  <si>
    <t>GLC G 101-TALAWADE</t>
  </si>
  <si>
    <t>Module L1 Score (40% Sprint+20%MCQ)+SoftSkill(5%)
Out of 65</t>
  </si>
  <si>
    <t>Sprint 2</t>
  </si>
  <si>
    <t>Final-MCQ</t>
  </si>
  <si>
    <t>Sprint 7</t>
  </si>
  <si>
    <t>Sprint 5</t>
  </si>
  <si>
    <t>Sprint 6</t>
  </si>
  <si>
    <t>Sprint 1</t>
  </si>
  <si>
    <t>Final- MCQ</t>
  </si>
  <si>
    <t>Satish,abhishek,Prakash,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</si>
</sst>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 x14ac:knownFonts="1"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8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165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2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4" borderId="1" xfId="0" applyFont="1" applyFill="1" applyBorder="1"/>
    <xf numFmtId="49" fontId="5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0" fontId="5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8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left"/>
    </xf>
    <xf numFmtId="0" fontId="11" fillId="0" borderId="0" xfId="0" applyFont="1"/>
    <xf numFmtId="0" fontId="8" fillId="2" borderId="0" xfId="0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0" fillId="0" borderId="1" xfId="0" applyBorder="1" applyAlignment="1">
      <alignment horizontal="center" readingOrder="1"/>
    </xf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 readingOrder="1"/>
    </xf>
    <xf numFmtId="0" fontId="0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0" borderId="1" xfId="0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7" fillId="6" borderId="1" xfId="0" applyNumberFormat="1" applyFont="1" applyFill="1" applyBorder="1" applyAlignment="1">
      <alignment horizontal="center" vertical="center"/>
    </xf>
    <xf numFmtId="2" fontId="14" fillId="7" borderId="1" xfId="2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5" fontId="1" fillId="8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5" fontId="1" fillId="8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/>
    <xf numFmtId="0" fontId="20" fillId="9" borderId="1" xfId="0" applyFont="1" applyFill="1" applyBorder="1" applyAlignment="1">
      <alignment horizontal="left"/>
    </xf>
    <xf numFmtId="0" fontId="21" fillId="9" borderId="1" xfId="0" applyFont="1" applyFill="1" applyBorder="1" applyAlignment="1">
      <alignment horizontal="left"/>
    </xf>
    <xf numFmtId="0" fontId="0" fillId="0" borderId="1" xfId="0" applyBorder="1" applyAlignment="1">
      <alignment horizontal="left" readingOrder="1"/>
    </xf>
    <xf numFmtId="15" fontId="0" fillId="0" borderId="0" xfId="0" applyNumberFormat="1" applyFont="1" applyAlignment="1">
      <alignment horizontal="left"/>
    </xf>
    <xf numFmtId="15" fontId="0" fillId="0" borderId="0" xfId="0" applyNumberFormat="1" applyFont="1"/>
    <xf numFmtId="0" fontId="0" fillId="2" borderId="1" xfId="0" applyFill="1" applyBorder="1" applyAlignment="1">
      <alignment horizontal="center" readingOrder="1"/>
    </xf>
    <xf numFmtId="0" fontId="0" fillId="2" borderId="1" xfId="0" applyFill="1" applyBorder="1" applyAlignment="1">
      <alignment horizontal="left" readingOrder="1"/>
    </xf>
    <xf numFmtId="15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5" fontId="20" fillId="9" borderId="1" xfId="0" applyNumberFormat="1" applyFont="1" applyFill="1" applyBorder="1" applyAlignment="1">
      <alignment horizontal="left"/>
    </xf>
    <xf numFmtId="0" fontId="0" fillId="0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10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1" fillId="9" borderId="9" xfId="0" applyFont="1" applyFill="1" applyBorder="1" applyAlignment="1">
      <alignment horizontal="left"/>
    </xf>
    <xf numFmtId="0" fontId="9" fillId="0" borderId="8" xfId="0" applyFont="1" applyBorder="1" applyAlignment="1">
      <alignment wrapText="1"/>
    </xf>
    <xf numFmtId="2" fontId="14" fillId="10" borderId="1" xfId="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10" borderId="1" xfId="0" applyFill="1" applyBorder="1"/>
    <xf numFmtId="0" fontId="0" fillId="0" borderId="1" xfId="0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" fontId="4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1" xfId="0" applyNumberForma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5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5" fontId="1" fillId="8" borderId="3" xfId="0" applyNumberFormat="1" applyFont="1" applyFill="1" applyBorder="1" applyAlignment="1">
      <alignment horizontal="center" vertical="center" wrapText="1"/>
    </xf>
    <xf numFmtId="15" fontId="1" fillId="8" borderId="5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5" fontId="1" fillId="8" borderId="1" xfId="0" applyNumberFormat="1" applyFont="1" applyFill="1" applyBorder="1" applyAlignment="1">
      <alignment horizontal="center" vertical="center"/>
    </xf>
    <xf numFmtId="15" fontId="1" fillId="8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readingOrder="1"/>
    </xf>
    <xf numFmtId="0" fontId="6" fillId="5" borderId="4" xfId="0" applyFont="1" applyFill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wrapText="1"/>
    </xf>
    <xf numFmtId="0" fontId="15" fillId="5" borderId="0" xfId="0" applyFont="1" applyFill="1" applyBorder="1" applyAlignment="1">
      <alignment wrapText="1"/>
    </xf>
    <xf numFmtId="0" fontId="15" fillId="5" borderId="10" xfId="0" applyFont="1" applyFill="1" applyBorder="1" applyAlignment="1">
      <alignment wrapText="1"/>
    </xf>
    <xf numFmtId="0" fontId="15" fillId="5" borderId="10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</cellXfs>
  <cellStyles count="3">
    <cellStyle name="Norm??" xfId="2"/>
    <cellStyle name="Normal" xfId="0" builtinId="0"/>
    <cellStyle name="Normal 32" xfId="1"/>
  </cellStyles>
  <dxfs count="63"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2"/>
      <tableStyleElement type="headerRow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D4" sqref="D4"/>
    </sheetView>
  </sheetViews>
  <sheetFormatPr defaultColWidth="9.08984375" defaultRowHeight="13.5" x14ac:dyDescent="0.35"/>
  <cols>
    <col min="1" max="1" width="25" style="1" bestFit="1" customWidth="1"/>
    <col min="2" max="2" width="14.54296875" style="1" customWidth="1"/>
    <col min="3" max="3" width="9.36328125" style="1" bestFit="1" customWidth="1"/>
    <col min="4" max="4" width="9.08984375" style="1"/>
    <col min="5" max="5" width="9.36328125" style="1" bestFit="1" customWidth="1"/>
    <col min="6" max="6" width="9.08984375" style="1"/>
    <col min="7" max="7" width="9.36328125" style="1" bestFit="1" customWidth="1"/>
    <col min="8" max="8" width="9.08984375" style="1"/>
    <col min="9" max="9" width="9.36328125" style="1" bestFit="1" customWidth="1"/>
    <col min="10" max="10" width="9.08984375" style="1"/>
    <col min="11" max="11" width="9.36328125" style="1" bestFit="1" customWidth="1"/>
    <col min="12" max="16384" width="9.08984375" style="1"/>
  </cols>
  <sheetData>
    <row r="1" spans="1:12" x14ac:dyDescent="0.35">
      <c r="A1" s="124" t="s">
        <v>16</v>
      </c>
      <c r="B1" s="125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5" t="s">
        <v>17</v>
      </c>
      <c r="B2" s="11" t="s">
        <v>188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35">
      <c r="A3" s="15" t="s">
        <v>18</v>
      </c>
      <c r="B3" s="16">
        <v>43530</v>
      </c>
      <c r="C3" s="17"/>
      <c r="D3" s="14"/>
      <c r="E3" s="14"/>
      <c r="F3" s="14"/>
      <c r="G3" s="14"/>
      <c r="H3" s="14"/>
      <c r="I3" s="14"/>
      <c r="J3" s="14"/>
      <c r="K3" s="14"/>
      <c r="L3" s="14"/>
    </row>
    <row r="4" spans="1:12" ht="27" x14ac:dyDescent="0.35">
      <c r="A4" s="15" t="s">
        <v>19</v>
      </c>
      <c r="B4" s="119" t="s">
        <v>189</v>
      </c>
      <c r="C4" s="18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5">
      <c r="A5" s="15" t="s">
        <v>26</v>
      </c>
      <c r="B5" s="16">
        <v>43629</v>
      </c>
      <c r="C5" s="17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5">
      <c r="A6" s="15"/>
      <c r="B6" s="16"/>
      <c r="C6" s="19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35">
      <c r="A7" s="15" t="s">
        <v>51</v>
      </c>
      <c r="B7" s="11">
        <v>31</v>
      </c>
      <c r="C7" s="20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5">
      <c r="A8" s="15" t="s">
        <v>20</v>
      </c>
      <c r="B8" s="11">
        <v>0</v>
      </c>
      <c r="C8" s="20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5">
      <c r="A9" s="15" t="s">
        <v>21</v>
      </c>
      <c r="B9" s="11">
        <v>0</v>
      </c>
      <c r="C9" s="20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5">
      <c r="A10" s="15" t="s">
        <v>52</v>
      </c>
      <c r="B10" s="21">
        <v>0</v>
      </c>
      <c r="C10" s="20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5">
      <c r="A11" s="15" t="s">
        <v>53</v>
      </c>
      <c r="B11" s="21">
        <v>0</v>
      </c>
      <c r="C11" s="20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5">
      <c r="A12" s="15" t="s">
        <v>54</v>
      </c>
      <c r="B12" s="72">
        <f>B7-B8-B9-B10+B11</f>
        <v>31</v>
      </c>
      <c r="C12" s="20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35">
      <c r="A13" s="23"/>
      <c r="B13" s="20"/>
      <c r="C13" s="20"/>
      <c r="D13" s="24"/>
      <c r="E13" s="24"/>
      <c r="F13" s="24"/>
      <c r="G13" s="24"/>
      <c r="H13" s="24"/>
      <c r="I13" s="24"/>
      <c r="J13" s="24"/>
      <c r="K13" s="24"/>
      <c r="L13" s="14"/>
    </row>
    <row r="14" spans="1:12" x14ac:dyDescent="0.35">
      <c r="A14" s="12" t="s">
        <v>38</v>
      </c>
      <c r="B14" s="72" t="s">
        <v>27</v>
      </c>
      <c r="C14" s="13" t="s">
        <v>28</v>
      </c>
      <c r="D14" s="13" t="s">
        <v>29</v>
      </c>
      <c r="E14" s="13" t="s">
        <v>30</v>
      </c>
      <c r="F14" s="13" t="s">
        <v>35</v>
      </c>
      <c r="G14" s="29" t="s">
        <v>55</v>
      </c>
      <c r="H14" s="13" t="s">
        <v>56</v>
      </c>
      <c r="I14" s="13" t="s">
        <v>31</v>
      </c>
      <c r="J14" s="13" t="s">
        <v>32</v>
      </c>
      <c r="K14" s="13" t="s">
        <v>33</v>
      </c>
      <c r="L14" s="13" t="s">
        <v>34</v>
      </c>
    </row>
    <row r="15" spans="1:12" x14ac:dyDescent="0.35">
      <c r="A15" s="10" t="s">
        <v>37</v>
      </c>
      <c r="B15" s="22">
        <f>COUNTIFS('Consolidated Report'!T$4:T45,"&gt;=0",'Consolidated Report'!T$4:T45,"&lt;=10")</f>
        <v>0</v>
      </c>
      <c r="C15" s="11">
        <f>COUNTIFS('Consolidated Report'!T$4:T45,"&gt;=11",'Consolidated Report'!T$4:T45,"&lt;=20")</f>
        <v>0</v>
      </c>
      <c r="D15" s="11">
        <f>COUNTIFS('Consolidated Report'!T$4:T45,"&gt;=21",'Consolidated Report'!T$4:T45,"&lt;=30")</f>
        <v>0</v>
      </c>
      <c r="E15" s="11">
        <f>COUNTIFS('Consolidated Report'!T$4:T45,"&gt;=31",'Consolidated Report'!T$4:T45,"&lt;=40")</f>
        <v>6</v>
      </c>
      <c r="F15" s="11">
        <f>COUNTIFS('Consolidated Report'!T$4:T45,"&gt;=41",'Consolidated Report'!T$4:T45,"&lt;=49")</f>
        <v>22</v>
      </c>
      <c r="G15" s="11">
        <f>COUNTIFS('Consolidated Report'!T$4:T45,"&gt;=50",'Consolidated Report'!T$4:T45,"&lt;=59")</f>
        <v>3</v>
      </c>
      <c r="H15" s="11">
        <f>COUNTIFS('Consolidated Report'!T$4:T45,"=60")</f>
        <v>0</v>
      </c>
      <c r="I15" s="11">
        <f>COUNTIFS('Consolidated Report'!T$4:T45,"&gt;=61",'Consolidated Report'!T$4:T45,"&lt;=70")</f>
        <v>0</v>
      </c>
      <c r="J15" s="11">
        <f>COUNTIFS('Consolidated Report'!T$4:T45,"&gt;=71",'Consolidated Report'!T$4:T45,"&lt;=80")</f>
        <v>0</v>
      </c>
      <c r="K15" s="11">
        <f>COUNTIFS('Consolidated Report'!T$4:T45,"&gt;=81",'Consolidated Report'!T$4:T45,"&lt;=90")</f>
        <v>0</v>
      </c>
      <c r="L15" s="11">
        <f>COUNTIFS('Consolidated Report'!T$4:T45,"&gt;=91",'Consolidated Report'!T$4:T45,"&lt;=100")</f>
        <v>0</v>
      </c>
    </row>
    <row r="16" spans="1:12" x14ac:dyDescent="0.35">
      <c r="A16" s="25"/>
      <c r="B16" s="26"/>
      <c r="C16" s="20"/>
      <c r="D16" s="20"/>
      <c r="E16" s="20"/>
      <c r="F16" s="20"/>
      <c r="G16" s="20"/>
      <c r="H16" s="20"/>
      <c r="I16" s="20"/>
      <c r="J16" s="20"/>
      <c r="K16" s="20"/>
      <c r="L16" s="14"/>
    </row>
    <row r="17" spans="1:12" x14ac:dyDescent="0.35">
      <c r="A17" s="10" t="s">
        <v>36</v>
      </c>
      <c r="B17" s="72">
        <f>B12</f>
        <v>31</v>
      </c>
      <c r="C17" s="20"/>
      <c r="D17" s="20"/>
      <c r="E17" s="20"/>
      <c r="F17" s="20"/>
      <c r="G17" s="20"/>
      <c r="H17" s="20"/>
      <c r="I17" s="20"/>
      <c r="J17" s="20"/>
      <c r="K17" s="20"/>
      <c r="L17" s="14"/>
    </row>
    <row r="18" spans="1:12" x14ac:dyDescent="0.35">
      <c r="A18" s="10" t="s">
        <v>22</v>
      </c>
      <c r="B18" s="11"/>
      <c r="C18" s="20"/>
      <c r="D18" s="20"/>
      <c r="E18" s="20"/>
      <c r="F18" s="20"/>
      <c r="G18" s="20"/>
      <c r="H18" s="20"/>
      <c r="I18" s="20"/>
      <c r="J18" s="20"/>
      <c r="K18" s="20"/>
      <c r="L18" s="14"/>
    </row>
    <row r="19" spans="1:12" x14ac:dyDescent="0.35">
      <c r="A19" s="10" t="s">
        <v>23</v>
      </c>
      <c r="B19" s="72">
        <f>B17-B18</f>
        <v>31</v>
      </c>
      <c r="C19" s="20"/>
      <c r="D19" s="20"/>
      <c r="E19" s="20"/>
      <c r="F19" s="20"/>
      <c r="G19" s="20"/>
      <c r="H19" s="20"/>
      <c r="I19" s="20"/>
      <c r="J19" s="20"/>
      <c r="K19" s="20"/>
      <c r="L19" s="14"/>
    </row>
    <row r="20" spans="1:12" x14ac:dyDescent="0.35">
      <c r="A20" s="10"/>
      <c r="B20" s="11"/>
      <c r="C20" s="20"/>
      <c r="D20" s="20"/>
      <c r="E20" s="20"/>
      <c r="F20" s="20"/>
      <c r="G20" s="20"/>
      <c r="H20" s="20"/>
      <c r="I20" s="20"/>
      <c r="J20" s="20"/>
      <c r="K20" s="20"/>
      <c r="L20" s="14"/>
    </row>
    <row r="21" spans="1:12" x14ac:dyDescent="0.35">
      <c r="A21" s="10" t="s">
        <v>24</v>
      </c>
      <c r="B21" s="27">
        <f>B18/B17</f>
        <v>0</v>
      </c>
      <c r="C21" s="20"/>
      <c r="D21" s="20"/>
      <c r="E21" s="20"/>
      <c r="F21" s="20"/>
      <c r="G21" s="20"/>
      <c r="H21" s="20"/>
      <c r="I21" s="20"/>
      <c r="J21" s="20"/>
      <c r="K21" s="20"/>
      <c r="L21" s="14"/>
    </row>
    <row r="22" spans="1:12" x14ac:dyDescent="0.35">
      <c r="A22" s="10"/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14"/>
    </row>
    <row r="23" spans="1:12" x14ac:dyDescent="0.35">
      <c r="A23" s="10" t="s">
        <v>25</v>
      </c>
      <c r="B23" s="27">
        <f>B18/(B7+B11)</f>
        <v>0</v>
      </c>
      <c r="C23" s="20"/>
      <c r="D23" s="20"/>
      <c r="E23" s="20"/>
      <c r="F23" s="20"/>
      <c r="G23" s="20"/>
      <c r="H23" s="20"/>
      <c r="I23" s="20"/>
      <c r="J23" s="20"/>
      <c r="K23" s="20"/>
      <c r="L23" s="14"/>
    </row>
    <row r="24" spans="1:12" x14ac:dyDescent="0.35">
      <c r="C24" s="8"/>
    </row>
    <row r="25" spans="1:12" x14ac:dyDescent="0.35">
      <c r="C25" s="8"/>
    </row>
    <row r="26" spans="1:12" x14ac:dyDescent="0.35">
      <c r="C26" s="8"/>
    </row>
    <row r="27" spans="1:12" x14ac:dyDescent="0.35">
      <c r="C27" s="8"/>
    </row>
    <row r="28" spans="1:12" x14ac:dyDescent="0.35">
      <c r="C28" s="9"/>
    </row>
    <row r="29" spans="1:12" x14ac:dyDescent="0.35">
      <c r="C29" s="8"/>
    </row>
    <row r="30" spans="1:12" x14ac:dyDescent="0.35">
      <c r="C30" s="9"/>
    </row>
  </sheetData>
  <mergeCells count="1">
    <mergeCell ref="A1:B1"/>
  </mergeCells>
  <conditionalFormatting sqref="C18">
    <cfRule type="expression" dxfId="60" priority="2" stopIfTrue="1">
      <formula>$B$18 &lt;&gt; SUM($H$15:$L$15)</formula>
    </cfRule>
  </conditionalFormatting>
  <conditionalFormatting sqref="C19">
    <cfRule type="expression" dxfId="59" priority="1" stopIfTrue="1">
      <formula>$B$19&lt;&gt;SUM($B$15:$G$15)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Normal="100" workbookViewId="0">
      <pane xSplit="3" ySplit="3" topLeftCell="N34" activePane="bottomRight" state="frozen"/>
      <selection pane="topRight" activeCell="D1" sqref="D1"/>
      <selection pane="bottomLeft" activeCell="A4" sqref="A4"/>
      <selection pane="bottomRight" activeCell="Q17" sqref="Q17"/>
    </sheetView>
  </sheetViews>
  <sheetFormatPr defaultColWidth="9.08984375" defaultRowHeight="13.5" x14ac:dyDescent="0.35"/>
  <cols>
    <col min="1" max="1" width="3.6328125" style="1" customWidth="1"/>
    <col min="2" max="2" width="7" style="3" bestFit="1" customWidth="1"/>
    <col min="3" max="3" width="20.6328125" style="77" customWidth="1"/>
    <col min="4" max="4" width="15.08984375" style="122" customWidth="1"/>
    <col min="5" max="5" width="15.90625" style="77" customWidth="1"/>
    <col min="6" max="6" width="10.90625" style="1" bestFit="1" customWidth="1"/>
    <col min="7" max="7" width="11.90625" style="1" bestFit="1" customWidth="1"/>
    <col min="8" max="8" width="9.08984375" style="1"/>
    <col min="9" max="9" width="11.90625" style="1" customWidth="1"/>
    <col min="10" max="10" width="9.08984375" style="1"/>
    <col min="11" max="11" width="11.90625" style="1" bestFit="1" customWidth="1"/>
    <col min="12" max="12" width="10.08984375" style="1" bestFit="1" customWidth="1"/>
    <col min="13" max="13" width="11.6328125" style="1" bestFit="1" customWidth="1"/>
    <col min="14" max="16" width="11.6328125" style="1" customWidth="1"/>
    <col min="17" max="17" width="12.08984375" style="1" customWidth="1"/>
    <col min="18" max="18" width="14.453125" style="2" bestFit="1" customWidth="1"/>
    <col min="19" max="20" width="14.453125" style="2" customWidth="1"/>
    <col min="21" max="21" width="9.08984375" style="1"/>
    <col min="22" max="22" width="13.36328125" style="3" bestFit="1" customWidth="1"/>
    <col min="23" max="23" width="11.6328125" style="3" customWidth="1"/>
    <col min="24" max="24" width="9.453125" style="3" customWidth="1"/>
    <col min="25" max="25" width="13.08984375" style="3" customWidth="1"/>
    <col min="26" max="26" width="30" style="1" customWidth="1"/>
    <col min="27" max="27" width="16" style="1" bestFit="1" customWidth="1"/>
    <col min="28" max="28" width="9.54296875" style="1" bestFit="1" customWidth="1"/>
    <col min="29" max="29" width="9.36328125" style="1" bestFit="1" customWidth="1"/>
    <col min="30" max="30" width="12" style="1" bestFit="1" customWidth="1"/>
    <col min="31" max="16384" width="9.08984375" style="1"/>
  </cols>
  <sheetData>
    <row r="1" spans="1:30" ht="15" customHeight="1" x14ac:dyDescent="0.35">
      <c r="A1" s="128" t="s">
        <v>15</v>
      </c>
      <c r="B1" s="128" t="s">
        <v>0</v>
      </c>
      <c r="C1" s="128" t="s">
        <v>1</v>
      </c>
      <c r="D1" s="128" t="s">
        <v>176</v>
      </c>
      <c r="E1" s="128" t="s">
        <v>175</v>
      </c>
      <c r="F1" s="127" t="s">
        <v>10</v>
      </c>
      <c r="G1" s="127"/>
      <c r="H1" s="127" t="s">
        <v>11</v>
      </c>
      <c r="I1" s="127"/>
      <c r="J1" s="127" t="s">
        <v>12</v>
      </c>
      <c r="K1" s="127"/>
      <c r="L1" s="127" t="s">
        <v>13</v>
      </c>
      <c r="M1" s="127"/>
      <c r="N1" s="88" t="s">
        <v>178</v>
      </c>
      <c r="O1" s="88" t="s">
        <v>68</v>
      </c>
      <c r="P1" s="88" t="s">
        <v>180</v>
      </c>
      <c r="Q1" s="135" t="s">
        <v>2</v>
      </c>
      <c r="R1" s="135"/>
      <c r="S1" s="135"/>
      <c r="T1" s="135"/>
      <c r="U1" s="135"/>
      <c r="V1" s="135"/>
      <c r="W1" s="135"/>
      <c r="X1" s="136" t="s">
        <v>57</v>
      </c>
      <c r="Y1" s="137"/>
      <c r="Z1" s="133" t="s">
        <v>3</v>
      </c>
      <c r="AA1" s="133" t="s">
        <v>4</v>
      </c>
      <c r="AB1" s="133" t="s">
        <v>5</v>
      </c>
      <c r="AC1" s="133" t="s">
        <v>6</v>
      </c>
      <c r="AD1" s="134" t="s">
        <v>7</v>
      </c>
    </row>
    <row r="2" spans="1:30" ht="13.5" customHeight="1" x14ac:dyDescent="0.35">
      <c r="A2" s="129"/>
      <c r="B2" s="129"/>
      <c r="C2" s="129"/>
      <c r="D2" s="129"/>
      <c r="E2" s="129"/>
      <c r="F2" s="126" t="str">
        <f>'Module 1'!B1</f>
        <v>Core Java</v>
      </c>
      <c r="G2" s="126"/>
      <c r="H2" s="131" t="str">
        <f>'Module 2'!B1</f>
        <v>HTML5+JAVASCRIPT+CSS3+BOOTSTRAP+JPA</v>
      </c>
      <c r="I2" s="132"/>
      <c r="J2" s="126" t="str">
        <f>'Module 3'!B1</f>
        <v>Spring Core,MVC,Boot,Data,RestFul</v>
      </c>
      <c r="K2" s="126"/>
      <c r="L2" s="126" t="str">
        <f>'Module 4'!B1</f>
        <v>Angular 6 &amp; BDD</v>
      </c>
      <c r="M2" s="126"/>
      <c r="N2" s="87" t="s">
        <v>179</v>
      </c>
      <c r="O2" s="87" t="s">
        <v>179</v>
      </c>
      <c r="P2" s="87"/>
      <c r="Q2" s="135"/>
      <c r="R2" s="135"/>
      <c r="S2" s="135"/>
      <c r="T2" s="135"/>
      <c r="U2" s="135"/>
      <c r="V2" s="135"/>
      <c r="W2" s="135"/>
      <c r="X2" s="138"/>
      <c r="Y2" s="139"/>
      <c r="Z2" s="133"/>
      <c r="AA2" s="133"/>
      <c r="AB2" s="133"/>
      <c r="AC2" s="133"/>
      <c r="AD2" s="134"/>
    </row>
    <row r="3" spans="1:30" ht="81" x14ac:dyDescent="0.35">
      <c r="A3" s="130"/>
      <c r="B3" s="130"/>
      <c r="C3" s="130"/>
      <c r="D3" s="130"/>
      <c r="E3" s="130"/>
      <c r="F3" s="73" t="s">
        <v>76</v>
      </c>
      <c r="G3" s="73" t="s">
        <v>77</v>
      </c>
      <c r="H3" s="89" t="s">
        <v>76</v>
      </c>
      <c r="I3" s="89" t="s">
        <v>77</v>
      </c>
      <c r="J3" s="89" t="s">
        <v>76</v>
      </c>
      <c r="K3" s="89" t="s">
        <v>77</v>
      </c>
      <c r="L3" s="89" t="s">
        <v>76</v>
      </c>
      <c r="M3" s="89" t="s">
        <v>77</v>
      </c>
      <c r="N3" s="89">
        <v>100</v>
      </c>
      <c r="O3" s="89">
        <v>100</v>
      </c>
      <c r="P3" s="89">
        <v>100</v>
      </c>
      <c r="Q3" s="73" t="s">
        <v>190</v>
      </c>
      <c r="R3" s="74" t="s">
        <v>181</v>
      </c>
      <c r="S3" s="74" t="s">
        <v>187</v>
      </c>
      <c r="T3" s="74" t="s">
        <v>40</v>
      </c>
      <c r="U3" s="75" t="s">
        <v>8</v>
      </c>
      <c r="V3" s="73" t="s">
        <v>9</v>
      </c>
      <c r="W3" s="75" t="s">
        <v>14</v>
      </c>
      <c r="X3" s="78" t="s">
        <v>58</v>
      </c>
      <c r="Y3" s="78" t="s">
        <v>59</v>
      </c>
      <c r="Z3" s="133"/>
      <c r="AA3" s="133"/>
      <c r="AB3" s="133"/>
      <c r="AC3" s="133"/>
      <c r="AD3" s="134"/>
    </row>
    <row r="4" spans="1:30" ht="29" x14ac:dyDescent="0.35">
      <c r="A4" s="32">
        <v>1</v>
      </c>
      <c r="B4" s="28">
        <f>'Module 1'!A9</f>
        <v>176259</v>
      </c>
      <c r="C4" s="76" t="str">
        <f>'Module 1'!B9</f>
        <v>Adarsh Gangadharan</v>
      </c>
      <c r="D4" s="120" t="s">
        <v>113</v>
      </c>
      <c r="E4" s="109" t="s">
        <v>114</v>
      </c>
      <c r="F4" s="6">
        <f>VLOOKUP($B4,'Module 1'!$A$9:$O$46,12,FALSE)</f>
        <v>69</v>
      </c>
      <c r="G4" s="6">
        <f>VLOOKUP($B4,'Module 1'!$A$9:$O$45,15,FALSE)</f>
        <v>62</v>
      </c>
      <c r="H4" s="6">
        <f>VLOOKUP($B4,'Module 2'!$A$9:$O$51,8,FALSE)</f>
        <v>66</v>
      </c>
      <c r="I4" s="6">
        <f>VLOOKUP($B4,'Module 2'!$A$8:$P$51,11,FALSE)</f>
        <v>65</v>
      </c>
      <c r="J4" s="6">
        <f>VLOOKUP($B4,'Module 3'!$A$8:$R$42,12,FALSE)</f>
        <v>66</v>
      </c>
      <c r="K4" s="6">
        <f>VLOOKUP($B4,'Module 3'!$A$8:$R$42,15,FALSE)</f>
        <v>65</v>
      </c>
      <c r="L4" s="6">
        <f>VLOOKUP($B4,'Module 4'!$A$8:$P$42,5,FALSE)</f>
        <v>76</v>
      </c>
      <c r="M4" s="6">
        <f>VLOOKUP($B4,'Module 4'!$A$8:$P$42,8,FALSE)</f>
        <v>73</v>
      </c>
      <c r="N4" s="118">
        <f>AVERAGE(F4,H4,J4,L4)</f>
        <v>69.25</v>
      </c>
      <c r="O4" s="118">
        <f>AVERAGE(G4,I4,K4,M4)</f>
        <v>66.25</v>
      </c>
      <c r="P4" s="113">
        <v>82</v>
      </c>
      <c r="Q4" s="7">
        <f>ROUND((0.2*O4)+(0.4*N4)+(0.05*P4),0)</f>
        <v>45</v>
      </c>
      <c r="R4" s="30">
        <v>0</v>
      </c>
      <c r="S4" s="30">
        <f>ROUND((((R4/60)*100)*0.35),0)</f>
        <v>0</v>
      </c>
      <c r="T4" s="5">
        <f>IF(((Q4="NA")*AND(R4="NA")),"NA",SUM(Q4,S4))</f>
        <v>45</v>
      </c>
      <c r="U4" s="7" t="str">
        <f>IF( T4="NA","NA", IF(T4&gt;=60,"Pass","Retest"))</f>
        <v>Retest</v>
      </c>
      <c r="V4" s="5"/>
      <c r="W4" s="28" t="str">
        <f>IF(T4="NA","NA",IF($T4&gt;=80,"A",IF($T4&gt;=60,"B",IF($T4&gt;60,"F","F"))))</f>
        <v>F</v>
      </c>
      <c r="X4" s="5"/>
      <c r="Y4" s="5"/>
      <c r="Z4" s="4"/>
      <c r="AA4" s="31"/>
      <c r="AB4" s="31"/>
      <c r="AC4" s="31"/>
      <c r="AD4" s="31"/>
    </row>
    <row r="5" spans="1:30" ht="72.5" x14ac:dyDescent="0.35">
      <c r="A5" s="32">
        <v>2</v>
      </c>
      <c r="B5" s="28">
        <f>'Module 1'!A10</f>
        <v>176476</v>
      </c>
      <c r="C5" s="76" t="str">
        <f>'Module 1'!B10</f>
        <v>Aishwarya Patil</v>
      </c>
      <c r="D5" s="121" t="s">
        <v>115</v>
      </c>
      <c r="E5" s="109" t="s">
        <v>116</v>
      </c>
      <c r="F5" s="6">
        <f>VLOOKUP($B5,'Module 1'!$A$9:$O$46,12,FALSE)</f>
        <v>62</v>
      </c>
      <c r="G5" s="6">
        <f>VLOOKUP($B5,'Module 1'!$A$9:$O$45,15,FALSE)</f>
        <v>67</v>
      </c>
      <c r="H5" s="6">
        <f>VLOOKUP($B5,'Module 2'!$A$9:$O$51,8,FALSE)</f>
        <v>60</v>
      </c>
      <c r="I5" s="6">
        <f>VLOOKUP($B5,'Module 2'!$A$8:$P$51,11,FALSE)</f>
        <v>83</v>
      </c>
      <c r="J5" s="6">
        <f>VLOOKUP($B5,'Module 3'!$A$8:$R$42,12,FALSE)</f>
        <v>73</v>
      </c>
      <c r="K5" s="6">
        <f>VLOOKUP($B5,'Module 3'!$A$8:$R$42,15,FALSE)</f>
        <v>70</v>
      </c>
      <c r="L5" s="6">
        <f>VLOOKUP($B5,'Module 4'!$A$8:$P$42,5,FALSE)</f>
        <v>78</v>
      </c>
      <c r="M5" s="6">
        <f>VLOOKUP($B5,'Module 4'!$A$8:$P$42,8,FALSE)</f>
        <v>75</v>
      </c>
      <c r="N5" s="118">
        <f t="shared" ref="N5:N34" si="0">AVERAGE(F5,H5,J5,L5)</f>
        <v>68.25</v>
      </c>
      <c r="O5" s="118">
        <f t="shared" ref="O5:O34" si="1">AVERAGE(G5,I5,K5,M5)</f>
        <v>73.75</v>
      </c>
      <c r="P5" s="113">
        <v>82</v>
      </c>
      <c r="Q5" s="7">
        <f t="shared" ref="Q5:Q34" si="2">ROUND((0.2*O5)+(0.4*N5)+(0.05*P5),0)</f>
        <v>46</v>
      </c>
      <c r="R5" s="30">
        <v>0</v>
      </c>
      <c r="S5" s="30">
        <f t="shared" ref="S5:S34" si="3">ROUND((((R5/60)*100)*0.35),0)</f>
        <v>0</v>
      </c>
      <c r="T5" s="5">
        <f t="shared" ref="T5:T34" si="4">IF(((Q5="NA")*AND(R5="NA")),"NA",SUM(Q5,S5))</f>
        <v>46</v>
      </c>
      <c r="U5" s="7" t="str">
        <f>IF( T5="NA","NA", IF(T5&gt;=60,"Pass","Retest"))</f>
        <v>Retest</v>
      </c>
      <c r="V5" s="5"/>
      <c r="W5" s="28" t="str">
        <f t="shared" ref="W5:W34" si="5">IF(T5="NA","NA",IF($T5&gt;=80,"A",IF($T5&gt;=60,"B",IF($T5&gt;60,"F","F"))))</f>
        <v>F</v>
      </c>
      <c r="X5" s="5"/>
      <c r="Y5" s="5"/>
      <c r="Z5" s="4"/>
      <c r="AA5" s="31"/>
      <c r="AB5" s="31"/>
      <c r="AC5" s="31"/>
      <c r="AD5" s="31"/>
    </row>
    <row r="6" spans="1:30" ht="72.5" x14ac:dyDescent="0.35">
      <c r="A6" s="32">
        <v>3</v>
      </c>
      <c r="B6" s="28">
        <f>'Module 1'!A11</f>
        <v>176473</v>
      </c>
      <c r="C6" s="76" t="str">
        <f>'Module 1'!B11</f>
        <v>Akella K M L R V Virajitha</v>
      </c>
      <c r="D6" s="121" t="s">
        <v>117</v>
      </c>
      <c r="E6" s="109" t="s">
        <v>118</v>
      </c>
      <c r="F6" s="6">
        <f>VLOOKUP($B6,'Module 1'!$A$9:$O$46,12,FALSE)</f>
        <v>59</v>
      </c>
      <c r="G6" s="6">
        <f>VLOOKUP($B6,'Module 1'!$A$9:$O$45,15,FALSE)</f>
        <v>63</v>
      </c>
      <c r="H6" s="6">
        <f>VLOOKUP($B6,'Module 2'!$A$9:$O$51,8,FALSE)</f>
        <v>75</v>
      </c>
      <c r="I6" s="6">
        <f>VLOOKUP($B6,'Module 2'!$A$8:$P$51,11,FALSE)</f>
        <v>70</v>
      </c>
      <c r="J6" s="6">
        <f>VLOOKUP($B6,'Module 3'!$A$8:$R$42,12,FALSE)</f>
        <v>73</v>
      </c>
      <c r="K6" s="6">
        <f>VLOOKUP($B6,'Module 3'!$A$8:$R$42,15,FALSE)</f>
        <v>60</v>
      </c>
      <c r="L6" s="6">
        <f>VLOOKUP($B6,'Module 4'!$A$8:$P$42,5,FALSE)</f>
        <v>74</v>
      </c>
      <c r="M6" s="6">
        <f>VLOOKUP($B6,'Module 4'!$A$8:$P$42,8,FALSE)</f>
        <v>65</v>
      </c>
      <c r="N6" s="118">
        <f t="shared" si="0"/>
        <v>70.25</v>
      </c>
      <c r="O6" s="118">
        <f t="shared" si="1"/>
        <v>64.5</v>
      </c>
      <c r="P6" s="113">
        <v>83</v>
      </c>
      <c r="Q6" s="7">
        <f t="shared" si="2"/>
        <v>45</v>
      </c>
      <c r="R6" s="30">
        <v>0</v>
      </c>
      <c r="S6" s="30">
        <f t="shared" si="3"/>
        <v>0</v>
      </c>
      <c r="T6" s="5">
        <f t="shared" si="4"/>
        <v>45</v>
      </c>
      <c r="U6" s="7" t="str">
        <f t="shared" ref="U6:U7" si="6">IF( T6="NA","NA", IF(T6&gt;=60,"Pass","Retest"))</f>
        <v>Retest</v>
      </c>
      <c r="V6" s="5"/>
      <c r="W6" s="28" t="str">
        <f t="shared" si="5"/>
        <v>F</v>
      </c>
      <c r="X6" s="5"/>
      <c r="Y6" s="5"/>
      <c r="Z6" s="4"/>
      <c r="AA6" s="31"/>
      <c r="AB6" s="31"/>
      <c r="AC6" s="31"/>
      <c r="AD6" s="31"/>
    </row>
    <row r="7" spans="1:30" ht="29" x14ac:dyDescent="0.35">
      <c r="A7" s="32">
        <v>4</v>
      </c>
      <c r="B7" s="28">
        <f>'Module 1'!A12</f>
        <v>176249</v>
      </c>
      <c r="C7" s="76" t="str">
        <f>'Module 1'!B12</f>
        <v>Barna Cherian</v>
      </c>
      <c r="D7" s="121" t="s">
        <v>119</v>
      </c>
      <c r="E7" s="109" t="s">
        <v>120</v>
      </c>
      <c r="F7" s="6">
        <f>VLOOKUP($B7,'Module 1'!$A$9:$O$46,12,FALSE)</f>
        <v>54</v>
      </c>
      <c r="G7" s="6">
        <f>VLOOKUP($B7,'Module 1'!$A$9:$O$45,15,FALSE)</f>
        <v>53</v>
      </c>
      <c r="H7" s="6">
        <f>VLOOKUP($B7,'Module 2'!$A$9:$O$51,8,FALSE)</f>
        <v>60</v>
      </c>
      <c r="I7" s="6">
        <f>VLOOKUP($B7,'Module 2'!$A$8:$P$51,11,FALSE)</f>
        <v>68</v>
      </c>
      <c r="J7" s="6">
        <f>VLOOKUP($B7,'Module 3'!$A$8:$R$42,12,FALSE)</f>
        <v>62.666666666666664</v>
      </c>
      <c r="K7" s="6">
        <f>VLOOKUP($B7,'Module 3'!$A$8:$R$42,15,FALSE)</f>
        <v>60</v>
      </c>
      <c r="L7" s="6">
        <f>VLOOKUP($B7,'Module 4'!$A$8:$P$42,5,FALSE)</f>
        <v>68</v>
      </c>
      <c r="M7" s="6">
        <f>VLOOKUP($B7,'Module 4'!$A$8:$P$42,8,FALSE)</f>
        <v>65</v>
      </c>
      <c r="N7" s="118">
        <f t="shared" si="0"/>
        <v>61.166666666666664</v>
      </c>
      <c r="O7" s="118">
        <f t="shared" si="1"/>
        <v>61.5</v>
      </c>
      <c r="P7" s="113">
        <v>80</v>
      </c>
      <c r="Q7" s="7">
        <f t="shared" si="2"/>
        <v>41</v>
      </c>
      <c r="R7" s="30">
        <v>0</v>
      </c>
      <c r="S7" s="30">
        <v>0</v>
      </c>
      <c r="T7" s="5">
        <f t="shared" si="4"/>
        <v>41</v>
      </c>
      <c r="U7" s="7" t="str">
        <f t="shared" si="6"/>
        <v>Retest</v>
      </c>
      <c r="V7" s="5"/>
      <c r="W7" s="28" t="str">
        <f t="shared" si="5"/>
        <v>F</v>
      </c>
      <c r="X7" s="5"/>
      <c r="Y7" s="5"/>
      <c r="Z7" s="4"/>
      <c r="AA7" s="31"/>
      <c r="AB7" s="31"/>
      <c r="AC7" s="31"/>
      <c r="AD7" s="31"/>
    </row>
    <row r="8" spans="1:30" ht="29" x14ac:dyDescent="0.35">
      <c r="A8" s="32">
        <v>5</v>
      </c>
      <c r="B8" s="28">
        <f>'Module 1'!A13</f>
        <v>176260</v>
      </c>
      <c r="C8" s="76" t="str">
        <f>'Module 1'!B13</f>
        <v>Bezawada  Sai Krishna</v>
      </c>
      <c r="D8" s="121" t="s">
        <v>121</v>
      </c>
      <c r="E8" s="109" t="s">
        <v>122</v>
      </c>
      <c r="F8" s="6">
        <f>VLOOKUP($B8,'Module 1'!$A$9:$O$46,12,FALSE)</f>
        <v>50</v>
      </c>
      <c r="G8" s="6">
        <f>VLOOKUP($B8,'Module 1'!$A$9:$O$45,15,FALSE)</f>
        <v>32</v>
      </c>
      <c r="H8" s="6">
        <f>VLOOKUP($B8,'Module 2'!$A$9:$O$51,8,FALSE)</f>
        <v>68</v>
      </c>
      <c r="I8" s="6">
        <f>VLOOKUP($B8,'Module 2'!$A$8:$P$51,11,FALSE)</f>
        <v>70</v>
      </c>
      <c r="J8" s="6">
        <f>VLOOKUP($B8,'Module 3'!$A$8:$R$42,12,FALSE)</f>
        <v>60.333333333333336</v>
      </c>
      <c r="K8" s="6">
        <f>VLOOKUP($B8,'Module 3'!$A$8:$R$42,15,FALSE)</f>
        <v>70</v>
      </c>
      <c r="L8" s="6">
        <f>VLOOKUP($B8,'Module 4'!$A$8:$P$42,5,FALSE)</f>
        <v>55</v>
      </c>
      <c r="M8" s="6">
        <f>VLOOKUP($B8,'Module 4'!$A$8:$P$42,8,FALSE)</f>
        <v>68</v>
      </c>
      <c r="N8" s="118">
        <f t="shared" si="0"/>
        <v>58.333333333333336</v>
      </c>
      <c r="O8" s="118">
        <f t="shared" si="1"/>
        <v>60</v>
      </c>
      <c r="P8" s="113">
        <v>80</v>
      </c>
      <c r="Q8" s="7">
        <f t="shared" si="2"/>
        <v>39</v>
      </c>
      <c r="R8" s="30">
        <v>0</v>
      </c>
      <c r="S8" s="30">
        <f t="shared" si="3"/>
        <v>0</v>
      </c>
      <c r="T8" s="5">
        <f t="shared" si="4"/>
        <v>39</v>
      </c>
      <c r="U8" s="7" t="str">
        <f t="shared" ref="U8:U34" si="7">IF( T8="NA","NA", IF(T8&gt;=60,"Pass","Retest"))</f>
        <v>Retest</v>
      </c>
      <c r="V8" s="5"/>
      <c r="W8" s="28" t="str">
        <f t="shared" si="5"/>
        <v>F</v>
      </c>
      <c r="X8" s="5"/>
      <c r="Y8" s="5"/>
      <c r="Z8" s="4"/>
      <c r="AA8" s="31"/>
      <c r="AB8" s="31"/>
      <c r="AC8" s="31"/>
      <c r="AD8" s="31"/>
    </row>
    <row r="9" spans="1:30" ht="58" x14ac:dyDescent="0.35">
      <c r="A9" s="32">
        <v>6</v>
      </c>
      <c r="B9" s="28">
        <f>'Module 1'!A14</f>
        <v>176251</v>
      </c>
      <c r="C9" s="76" t="str">
        <f>'Module 1'!B14</f>
        <v>Danish Bashir Shaikh</v>
      </c>
      <c r="D9" s="121" t="s">
        <v>123</v>
      </c>
      <c r="E9" s="109" t="s">
        <v>124</v>
      </c>
      <c r="F9" s="6">
        <f>VLOOKUP($B9,'Module 1'!$A$9:$O$46,12,FALSE)</f>
        <v>46</v>
      </c>
      <c r="G9" s="6">
        <f>VLOOKUP($B9,'Module 1'!$A$9:$O$45,15,FALSE)</f>
        <v>60</v>
      </c>
      <c r="H9" s="6">
        <f>VLOOKUP($B9,'Module 2'!$A$9:$O$51,8,FALSE)</f>
        <v>35</v>
      </c>
      <c r="I9" s="6">
        <f>VLOOKUP($B9,'Module 2'!$A$8:$P$51,11,FALSE)</f>
        <v>75</v>
      </c>
      <c r="J9" s="6">
        <f>VLOOKUP($B9,'Module 3'!$A$8:$R$42,12,FALSE)</f>
        <v>61.333333333333336</v>
      </c>
      <c r="K9" s="6">
        <f>VLOOKUP($B9,'Module 3'!$A$8:$R$42,15,FALSE)</f>
        <v>60</v>
      </c>
      <c r="L9" s="6">
        <f>VLOOKUP($B9,'Module 4'!$A$8:$P$42,5,FALSE)</f>
        <v>60</v>
      </c>
      <c r="M9" s="6">
        <f>VLOOKUP($B9,'Module 4'!$A$8:$P$42,8,FALSE)</f>
        <v>68</v>
      </c>
      <c r="N9" s="118">
        <f t="shared" si="0"/>
        <v>50.583333333333336</v>
      </c>
      <c r="O9" s="118">
        <f t="shared" si="1"/>
        <v>65.75</v>
      </c>
      <c r="P9" s="113">
        <v>80</v>
      </c>
      <c r="Q9" s="7">
        <f t="shared" si="2"/>
        <v>37</v>
      </c>
      <c r="R9" s="30">
        <v>0</v>
      </c>
      <c r="S9" s="30">
        <f t="shared" si="3"/>
        <v>0</v>
      </c>
      <c r="T9" s="5">
        <f t="shared" si="4"/>
        <v>37</v>
      </c>
      <c r="U9" s="7" t="str">
        <f t="shared" si="7"/>
        <v>Retest</v>
      </c>
      <c r="V9" s="5"/>
      <c r="W9" s="28" t="str">
        <f t="shared" si="5"/>
        <v>F</v>
      </c>
      <c r="X9" s="5"/>
      <c r="Y9" s="5"/>
      <c r="Z9" s="4"/>
      <c r="AA9" s="31"/>
      <c r="AB9" s="31"/>
      <c r="AC9" s="31"/>
      <c r="AD9" s="31"/>
    </row>
    <row r="10" spans="1:30" ht="72.5" x14ac:dyDescent="0.35">
      <c r="A10" s="32">
        <v>7</v>
      </c>
      <c r="B10" s="28">
        <f>'Module 1'!A15</f>
        <v>176269</v>
      </c>
      <c r="C10" s="76" t="str">
        <f>'Module 1'!B15</f>
        <v xml:space="preserve">Jayalakshmi </v>
      </c>
      <c r="D10" s="121" t="s">
        <v>125</v>
      </c>
      <c r="E10" s="109" t="s">
        <v>126</v>
      </c>
      <c r="F10" s="6">
        <f>VLOOKUP($B10,'Module 1'!$A$9:$O$46,12,FALSE)</f>
        <v>63</v>
      </c>
      <c r="G10" s="6">
        <f>VLOOKUP($B10,'Module 1'!$A$9:$O$45,15,FALSE)</f>
        <v>73</v>
      </c>
      <c r="H10" s="6">
        <f>VLOOKUP($B10,'Module 2'!$A$9:$O$51,8,FALSE)</f>
        <v>90</v>
      </c>
      <c r="I10" s="6">
        <f>VLOOKUP($B10,'Module 2'!$A$8:$P$51,11,FALSE)</f>
        <v>73</v>
      </c>
      <c r="J10" s="6">
        <f>VLOOKUP($B10,'Module 3'!$A$8:$R$42,12,FALSE)</f>
        <v>69.666666666666671</v>
      </c>
      <c r="K10" s="6">
        <f>VLOOKUP($B10,'Module 3'!$A$8:$R$42,15,FALSE)</f>
        <v>78</v>
      </c>
      <c r="L10" s="6">
        <f>VLOOKUP($B10,'Module 4'!$A$8:$P$42,5,FALSE)</f>
        <v>86</v>
      </c>
      <c r="M10" s="6">
        <f>VLOOKUP($B10,'Module 4'!$A$8:$P$42,8,FALSE)</f>
        <v>63</v>
      </c>
      <c r="N10" s="118">
        <f t="shared" si="0"/>
        <v>77.166666666666671</v>
      </c>
      <c r="O10" s="118">
        <f t="shared" si="1"/>
        <v>71.75</v>
      </c>
      <c r="P10" s="113">
        <v>85</v>
      </c>
      <c r="Q10" s="7">
        <f t="shared" si="2"/>
        <v>49</v>
      </c>
      <c r="R10" s="30">
        <v>0</v>
      </c>
      <c r="S10" s="30">
        <f t="shared" si="3"/>
        <v>0</v>
      </c>
      <c r="T10" s="5">
        <f t="shared" si="4"/>
        <v>49</v>
      </c>
      <c r="U10" s="7" t="str">
        <f t="shared" si="7"/>
        <v>Retest</v>
      </c>
      <c r="V10" s="5"/>
      <c r="W10" s="28" t="str">
        <f t="shared" si="5"/>
        <v>F</v>
      </c>
      <c r="X10" s="5"/>
      <c r="Y10" s="5"/>
      <c r="Z10" s="4"/>
      <c r="AA10" s="31"/>
      <c r="AB10" s="31"/>
      <c r="AC10" s="31"/>
      <c r="AD10" s="31"/>
    </row>
    <row r="11" spans="1:30" ht="43.5" x14ac:dyDescent="0.35">
      <c r="A11" s="32">
        <v>8</v>
      </c>
      <c r="B11" s="28">
        <f>'Module 1'!A16</f>
        <v>176268</v>
      </c>
      <c r="C11" s="76" t="str">
        <f>'Module 1'!B16</f>
        <v>Kishor Prakash Nivalkar</v>
      </c>
      <c r="D11" s="121" t="s">
        <v>127</v>
      </c>
      <c r="E11" s="109" t="s">
        <v>128</v>
      </c>
      <c r="F11" s="6">
        <f>VLOOKUP($B11,'Module 1'!$A$9:$O$46,12,FALSE)</f>
        <v>70</v>
      </c>
      <c r="G11" s="6">
        <f>VLOOKUP($B11,'Module 1'!$A$9:$O$45,15,FALSE)</f>
        <v>78</v>
      </c>
      <c r="H11" s="6">
        <f>VLOOKUP($B11,'Module 2'!$A$9:$O$51,8,FALSE)</f>
        <v>78</v>
      </c>
      <c r="I11" s="6">
        <f>VLOOKUP($B11,'Module 2'!$A$8:$P$51,11,FALSE)</f>
        <v>73</v>
      </c>
      <c r="J11" s="6">
        <f>VLOOKUP($B11,'Module 3'!$A$8:$R$42,12,FALSE)</f>
        <v>73</v>
      </c>
      <c r="K11" s="6">
        <f>VLOOKUP($B11,'Module 3'!$A$8:$R$42,15,FALSE)</f>
        <v>73</v>
      </c>
      <c r="L11" s="6">
        <f>VLOOKUP($B11,'Module 4'!$A$8:$P$42,5,FALSE)</f>
        <v>81</v>
      </c>
      <c r="M11" s="6">
        <f>VLOOKUP($B11,'Module 4'!$A$8:$P$42,8,FALSE)</f>
        <v>68</v>
      </c>
      <c r="N11" s="118">
        <f t="shared" si="0"/>
        <v>75.5</v>
      </c>
      <c r="O11" s="118">
        <f t="shared" si="1"/>
        <v>73</v>
      </c>
      <c r="P11" s="113">
        <v>85</v>
      </c>
      <c r="Q11" s="7">
        <f t="shared" si="2"/>
        <v>49</v>
      </c>
      <c r="R11" s="30">
        <v>0</v>
      </c>
      <c r="S11" s="30">
        <f t="shared" si="3"/>
        <v>0</v>
      </c>
      <c r="T11" s="5">
        <f t="shared" si="4"/>
        <v>49</v>
      </c>
      <c r="U11" s="7" t="str">
        <f t="shared" si="7"/>
        <v>Retest</v>
      </c>
      <c r="V11" s="5"/>
      <c r="W11" s="28" t="str">
        <f t="shared" si="5"/>
        <v>F</v>
      </c>
      <c r="X11" s="5"/>
      <c r="Y11" s="5"/>
      <c r="Z11" s="4"/>
      <c r="AA11" s="31"/>
      <c r="AB11" s="31"/>
      <c r="AC11" s="31"/>
      <c r="AD11" s="31"/>
    </row>
    <row r="12" spans="1:30" ht="43.5" x14ac:dyDescent="0.35">
      <c r="A12" s="32">
        <v>9</v>
      </c>
      <c r="B12" s="28">
        <f>'Module 1'!A17</f>
        <v>176281</v>
      </c>
      <c r="C12" s="76" t="str">
        <f>'Module 1'!B17</f>
        <v>Kushal Rawani</v>
      </c>
      <c r="D12" s="121" t="s">
        <v>129</v>
      </c>
      <c r="E12" s="109" t="s">
        <v>130</v>
      </c>
      <c r="F12" s="6">
        <f>VLOOKUP($B12,'Module 1'!$A$9:$O$46,12,FALSE)</f>
        <v>71</v>
      </c>
      <c r="G12" s="6">
        <f>VLOOKUP($B12,'Module 1'!$A$9:$O$45,15,FALSE)</f>
        <v>67</v>
      </c>
      <c r="H12" s="6">
        <f>VLOOKUP($B12,'Module 2'!$A$9:$O$51,8,FALSE)</f>
        <v>67</v>
      </c>
      <c r="I12" s="6">
        <f>VLOOKUP($B12,'Module 2'!$A$8:$P$51,11,FALSE)</f>
        <v>60</v>
      </c>
      <c r="J12" s="6">
        <f>VLOOKUP($B12,'Module 3'!$A$8:$R$42,12,FALSE)</f>
        <v>68.666666666666671</v>
      </c>
      <c r="K12" s="6">
        <f>VLOOKUP($B12,'Module 3'!$A$8:$R$42,15,FALSE)</f>
        <v>68</v>
      </c>
      <c r="L12" s="6">
        <f>VLOOKUP($B12,'Module 4'!$A$8:$P$42,5,FALSE)</f>
        <v>81</v>
      </c>
      <c r="M12" s="6">
        <f>VLOOKUP($B12,'Module 4'!$A$8:$P$42,8,FALSE)</f>
        <v>70</v>
      </c>
      <c r="N12" s="118">
        <f t="shared" si="0"/>
        <v>71.916666666666671</v>
      </c>
      <c r="O12" s="118">
        <f t="shared" si="1"/>
        <v>66.25</v>
      </c>
      <c r="P12" s="113">
        <v>83</v>
      </c>
      <c r="Q12" s="7">
        <f t="shared" si="2"/>
        <v>46</v>
      </c>
      <c r="R12" s="30">
        <v>0</v>
      </c>
      <c r="S12" s="30">
        <f t="shared" si="3"/>
        <v>0</v>
      </c>
      <c r="T12" s="5">
        <f t="shared" si="4"/>
        <v>46</v>
      </c>
      <c r="U12" s="7" t="str">
        <f t="shared" si="7"/>
        <v>Retest</v>
      </c>
      <c r="V12" s="5"/>
      <c r="W12" s="28" t="str">
        <f t="shared" si="5"/>
        <v>F</v>
      </c>
      <c r="X12" s="5"/>
      <c r="Y12" s="5"/>
      <c r="Z12" s="4"/>
      <c r="AA12" s="31"/>
      <c r="AB12" s="31"/>
      <c r="AC12" s="31"/>
      <c r="AD12" s="31"/>
    </row>
    <row r="13" spans="1:30" ht="58" x14ac:dyDescent="0.35">
      <c r="A13" s="32">
        <v>10</v>
      </c>
      <c r="B13" s="28">
        <f>'Module 1'!A18</f>
        <v>176472</v>
      </c>
      <c r="C13" s="76" t="str">
        <f>'Module 1'!B18</f>
        <v>Manthan Jambuwant Deshmukh</v>
      </c>
      <c r="D13" s="121" t="s">
        <v>131</v>
      </c>
      <c r="E13" s="109" t="s">
        <v>132</v>
      </c>
      <c r="F13" s="6">
        <f>VLOOKUP($B13,'Module 1'!$A$9:$O$46,12,FALSE)</f>
        <v>50</v>
      </c>
      <c r="G13" s="6">
        <f>VLOOKUP($B13,'Module 1'!$A$9:$O$45,15,FALSE)</f>
        <v>52</v>
      </c>
      <c r="H13" s="6">
        <f>VLOOKUP($B13,'Module 2'!$A$9:$O$51,8,FALSE)</f>
        <v>50</v>
      </c>
      <c r="I13" s="6">
        <f>VLOOKUP($B13,'Module 2'!$A$8:$P$51,11,FALSE)</f>
        <v>65</v>
      </c>
      <c r="J13" s="6">
        <f>VLOOKUP($B13,'Module 3'!$A$8:$R$42,12,FALSE)</f>
        <v>58</v>
      </c>
      <c r="K13" s="6">
        <f>VLOOKUP($B13,'Module 3'!$A$8:$R$42,15,FALSE)</f>
        <v>63</v>
      </c>
      <c r="L13" s="6">
        <f>VLOOKUP($B13,'Module 4'!$A$8:$P$42,5,FALSE)</f>
        <v>79</v>
      </c>
      <c r="M13" s="6">
        <f>VLOOKUP($B13,'Module 4'!$A$8:$P$42,8,FALSE)</f>
        <v>70</v>
      </c>
      <c r="N13" s="118">
        <f t="shared" si="0"/>
        <v>59.25</v>
      </c>
      <c r="O13" s="118">
        <f t="shared" si="1"/>
        <v>62.5</v>
      </c>
      <c r="P13" s="113">
        <v>83</v>
      </c>
      <c r="Q13" s="7">
        <f t="shared" si="2"/>
        <v>40</v>
      </c>
      <c r="R13" s="30">
        <v>0</v>
      </c>
      <c r="S13" s="30">
        <f t="shared" si="3"/>
        <v>0</v>
      </c>
      <c r="T13" s="5">
        <f t="shared" si="4"/>
        <v>40</v>
      </c>
      <c r="U13" s="7" t="str">
        <f t="shared" si="7"/>
        <v>Retest</v>
      </c>
      <c r="V13" s="5"/>
      <c r="W13" s="28" t="str">
        <f t="shared" si="5"/>
        <v>F</v>
      </c>
      <c r="X13" s="5"/>
      <c r="Y13" s="5"/>
      <c r="Z13" s="4"/>
      <c r="AA13" s="31"/>
      <c r="AB13" s="31"/>
      <c r="AC13" s="31"/>
      <c r="AD13" s="31"/>
    </row>
    <row r="14" spans="1:30" ht="58" x14ac:dyDescent="0.35">
      <c r="A14" s="32">
        <v>11</v>
      </c>
      <c r="B14" s="28">
        <f>'Module 1'!A19</f>
        <v>176279</v>
      </c>
      <c r="C14" s="76" t="str">
        <f>'Module 1'!B19</f>
        <v>Nalamothu Nikhitha</v>
      </c>
      <c r="D14" s="121" t="s">
        <v>133</v>
      </c>
      <c r="E14" s="109" t="s">
        <v>134</v>
      </c>
      <c r="F14" s="6">
        <f>VLOOKUP($B14,'Module 1'!$A$9:$O$46,12,FALSE)</f>
        <v>64</v>
      </c>
      <c r="G14" s="6">
        <f>VLOOKUP($B14,'Module 1'!$A$9:$O$45,15,FALSE)</f>
        <v>53</v>
      </c>
      <c r="H14" s="6">
        <f>VLOOKUP($B14,'Module 2'!$A$9:$O$51,8,FALSE)</f>
        <v>60</v>
      </c>
      <c r="I14" s="6">
        <f>VLOOKUP($B14,'Module 2'!$A$8:$P$51,11,FALSE)</f>
        <v>65</v>
      </c>
      <c r="J14" s="6">
        <f>VLOOKUP($B14,'Module 3'!$A$8:$R$42,12,FALSE)</f>
        <v>67.666666666666671</v>
      </c>
      <c r="K14" s="6">
        <f>VLOOKUP($B14,'Module 3'!$A$8:$R$42,15,FALSE)</f>
        <v>55</v>
      </c>
      <c r="L14" s="6">
        <f>VLOOKUP($B14,'Module 4'!$A$8:$P$42,5,FALSE)</f>
        <v>76</v>
      </c>
      <c r="M14" s="6">
        <f>VLOOKUP($B14,'Module 4'!$A$8:$P$42,8,FALSE)</f>
        <v>60</v>
      </c>
      <c r="N14" s="118">
        <f t="shared" si="0"/>
        <v>66.916666666666671</v>
      </c>
      <c r="O14" s="118">
        <f t="shared" si="1"/>
        <v>58.25</v>
      </c>
      <c r="P14" s="113">
        <v>83</v>
      </c>
      <c r="Q14" s="7">
        <f t="shared" si="2"/>
        <v>43</v>
      </c>
      <c r="R14" s="30">
        <v>0</v>
      </c>
      <c r="S14" s="30">
        <f t="shared" si="3"/>
        <v>0</v>
      </c>
      <c r="T14" s="5">
        <f t="shared" si="4"/>
        <v>43</v>
      </c>
      <c r="U14" s="7" t="str">
        <f t="shared" si="7"/>
        <v>Retest</v>
      </c>
      <c r="V14" s="5"/>
      <c r="W14" s="28" t="str">
        <f t="shared" si="5"/>
        <v>F</v>
      </c>
      <c r="X14" s="5"/>
      <c r="Y14" s="5"/>
      <c r="Z14" s="4"/>
      <c r="AA14" s="31"/>
      <c r="AB14" s="31"/>
      <c r="AC14" s="31"/>
      <c r="AD14" s="31"/>
    </row>
    <row r="15" spans="1:30" ht="43.5" x14ac:dyDescent="0.35">
      <c r="A15" s="32">
        <v>12</v>
      </c>
      <c r="B15" s="28">
        <f>'Module 1'!A20</f>
        <v>176286</v>
      </c>
      <c r="C15" s="76" t="str">
        <f>'Module 1'!B20</f>
        <v>Nikita Adinath Deshmukh</v>
      </c>
      <c r="D15" s="121" t="s">
        <v>135</v>
      </c>
      <c r="E15" s="109" t="s">
        <v>136</v>
      </c>
      <c r="F15" s="6">
        <f>VLOOKUP($B15,'Module 1'!$A$9:$O$46,12,FALSE)</f>
        <v>67</v>
      </c>
      <c r="G15" s="6">
        <f>VLOOKUP($B15,'Module 1'!$A$9:$O$45,15,FALSE)</f>
        <v>60</v>
      </c>
      <c r="H15" s="6">
        <f>VLOOKUP($B15,'Module 2'!$A$9:$O$51,8,FALSE)</f>
        <v>70</v>
      </c>
      <c r="I15" s="6">
        <f>VLOOKUP($B15,'Module 2'!$A$8:$P$51,11,FALSE)</f>
        <v>73</v>
      </c>
      <c r="J15" s="6">
        <f>VLOOKUP($B15,'Module 3'!$A$8:$R$42,12,FALSE)</f>
        <v>69.666666666666671</v>
      </c>
      <c r="K15" s="6">
        <f>VLOOKUP($B15,'Module 3'!$A$8:$R$42,15,FALSE)</f>
        <v>55</v>
      </c>
      <c r="L15" s="6">
        <f>VLOOKUP($B15,'Module 4'!$A$8:$P$42,5,FALSE)</f>
        <v>72</v>
      </c>
      <c r="M15" s="6">
        <f>VLOOKUP($B15,'Module 4'!$A$8:$P$42,8,FALSE)</f>
        <v>78</v>
      </c>
      <c r="N15" s="118">
        <f t="shared" si="0"/>
        <v>69.666666666666671</v>
      </c>
      <c r="O15" s="118">
        <f t="shared" si="1"/>
        <v>66.5</v>
      </c>
      <c r="P15" s="113">
        <v>83</v>
      </c>
      <c r="Q15" s="7">
        <f t="shared" si="2"/>
        <v>45</v>
      </c>
      <c r="R15" s="30">
        <v>0</v>
      </c>
      <c r="S15" s="30">
        <f t="shared" si="3"/>
        <v>0</v>
      </c>
      <c r="T15" s="5">
        <f t="shared" si="4"/>
        <v>45</v>
      </c>
      <c r="U15" s="7" t="str">
        <f t="shared" si="7"/>
        <v>Retest</v>
      </c>
      <c r="V15" s="5"/>
      <c r="W15" s="28" t="str">
        <f t="shared" si="5"/>
        <v>F</v>
      </c>
      <c r="X15" s="5"/>
      <c r="Y15" s="5"/>
      <c r="Z15" s="4"/>
      <c r="AA15" s="31"/>
      <c r="AB15" s="31"/>
      <c r="AC15" s="31"/>
      <c r="AD15" s="31"/>
    </row>
    <row r="16" spans="1:30" ht="72.5" x14ac:dyDescent="0.35">
      <c r="A16" s="32">
        <v>13</v>
      </c>
      <c r="B16" s="28">
        <f>'Module 1'!A21</f>
        <v>176280</v>
      </c>
      <c r="C16" s="76" t="str">
        <f>'Module 1'!B21</f>
        <v>Onteddu Sirisha Yadav</v>
      </c>
      <c r="D16" s="120" t="s">
        <v>137</v>
      </c>
      <c r="E16" s="109" t="s">
        <v>138</v>
      </c>
      <c r="F16" s="6">
        <f>VLOOKUP($B16,'Module 1'!$A$9:$O$46,12,FALSE)</f>
        <v>78</v>
      </c>
      <c r="G16" s="6">
        <f>VLOOKUP($B16,'Module 1'!$A$9:$O$45,15,FALSE)</f>
        <v>68</v>
      </c>
      <c r="H16" s="6">
        <f>VLOOKUP($B16,'Module 2'!$A$9:$O$51,8,FALSE)</f>
        <v>80</v>
      </c>
      <c r="I16" s="6">
        <f>VLOOKUP($B16,'Module 2'!$A$8:$P$51,11,FALSE)</f>
        <v>63</v>
      </c>
      <c r="J16" s="6">
        <f>VLOOKUP($B16,'Module 3'!$A$8:$R$42,12,FALSE)</f>
        <v>76</v>
      </c>
      <c r="K16" s="6">
        <f>VLOOKUP($B16,'Module 3'!$A$8:$R$42,15,FALSE)</f>
        <v>53</v>
      </c>
      <c r="L16" s="6">
        <f>VLOOKUP($B16,'Module 4'!$A$8:$P$42,5,FALSE)</f>
        <v>77</v>
      </c>
      <c r="M16" s="6">
        <f>VLOOKUP($B16,'Module 4'!$A$8:$P$42,8,FALSE)</f>
        <v>73</v>
      </c>
      <c r="N16" s="118">
        <f t="shared" si="0"/>
        <v>77.75</v>
      </c>
      <c r="O16" s="118">
        <f t="shared" si="1"/>
        <v>64.25</v>
      </c>
      <c r="P16" s="113">
        <v>88</v>
      </c>
      <c r="Q16" s="7">
        <f t="shared" si="2"/>
        <v>48</v>
      </c>
      <c r="R16" s="30">
        <v>0</v>
      </c>
      <c r="S16" s="30">
        <f t="shared" si="3"/>
        <v>0</v>
      </c>
      <c r="T16" s="5">
        <f t="shared" si="4"/>
        <v>48</v>
      </c>
      <c r="U16" s="7" t="str">
        <f t="shared" si="7"/>
        <v>Retest</v>
      </c>
      <c r="V16" s="5"/>
      <c r="W16" s="28" t="str">
        <f t="shared" si="5"/>
        <v>F</v>
      </c>
      <c r="X16" s="5"/>
      <c r="Y16" s="5"/>
      <c r="Z16" s="4"/>
      <c r="AA16" s="31"/>
      <c r="AB16" s="31"/>
      <c r="AC16" s="31"/>
      <c r="AD16" s="31"/>
    </row>
    <row r="17" spans="1:30" ht="43.5" x14ac:dyDescent="0.35">
      <c r="A17" s="32">
        <v>14</v>
      </c>
      <c r="B17" s="28">
        <f>'Module 1'!A22</f>
        <v>176294</v>
      </c>
      <c r="C17" s="76" t="str">
        <f>'Module 1'!B22</f>
        <v>Pradip Shivaji Kalwankar</v>
      </c>
      <c r="D17" s="121" t="s">
        <v>139</v>
      </c>
      <c r="E17" s="109" t="s">
        <v>140</v>
      </c>
      <c r="F17" s="6">
        <f>VLOOKUP($B17,'Module 1'!$A$9:$O$46,12,FALSE)</f>
        <v>74</v>
      </c>
      <c r="G17" s="6">
        <f>VLOOKUP($B17,'Module 1'!$A$9:$O$45,15,FALSE)</f>
        <v>70</v>
      </c>
      <c r="H17" s="6">
        <f>VLOOKUP($B17,'Module 2'!$A$9:$O$51,8,FALSE)</f>
        <v>81</v>
      </c>
      <c r="I17" s="6">
        <f>VLOOKUP($B17,'Module 2'!$A$8:$P$51,11,FALSE)</f>
        <v>68</v>
      </c>
      <c r="J17" s="6">
        <f>VLOOKUP($B17,'Module 3'!$A$8:$R$42,12,FALSE)</f>
        <v>73.666666666666671</v>
      </c>
      <c r="K17" s="6">
        <f>VLOOKUP($B17,'Module 3'!$A$8:$R$42,15,FALSE)</f>
        <v>80</v>
      </c>
      <c r="L17" s="6">
        <f>VLOOKUP($B17,'Module 4'!$A$8:$P$42,5,FALSE)</f>
        <v>87</v>
      </c>
      <c r="M17" s="6">
        <f>VLOOKUP($B17,'Module 4'!$A$8:$P$42,8,FALSE)</f>
        <v>65</v>
      </c>
      <c r="N17" s="118">
        <f t="shared" si="0"/>
        <v>78.916666666666671</v>
      </c>
      <c r="O17" s="118">
        <f t="shared" si="1"/>
        <v>70.75</v>
      </c>
      <c r="P17" s="113">
        <v>88</v>
      </c>
      <c r="Q17" s="7">
        <f t="shared" si="2"/>
        <v>50</v>
      </c>
      <c r="R17" s="30">
        <v>0</v>
      </c>
      <c r="S17" s="30">
        <f t="shared" si="3"/>
        <v>0</v>
      </c>
      <c r="T17" s="5">
        <f t="shared" si="4"/>
        <v>50</v>
      </c>
      <c r="U17" s="7" t="str">
        <f t="shared" si="7"/>
        <v>Retest</v>
      </c>
      <c r="V17" s="5"/>
      <c r="W17" s="28" t="str">
        <f t="shared" si="5"/>
        <v>F</v>
      </c>
      <c r="X17" s="5"/>
      <c r="Y17" s="5"/>
      <c r="Z17" s="4"/>
      <c r="AA17" s="31"/>
      <c r="AB17" s="31"/>
      <c r="AC17" s="31"/>
      <c r="AD17" s="31"/>
    </row>
    <row r="18" spans="1:30" ht="58" x14ac:dyDescent="0.35">
      <c r="A18" s="32">
        <v>15</v>
      </c>
      <c r="B18" s="28">
        <f>'Module 1'!A23</f>
        <v>176292</v>
      </c>
      <c r="C18" s="76" t="str">
        <f>'Module 1'!B23</f>
        <v>R. Hemavathi</v>
      </c>
      <c r="D18" s="121" t="s">
        <v>141</v>
      </c>
      <c r="E18" s="109" t="s">
        <v>142</v>
      </c>
      <c r="F18" s="6">
        <f>VLOOKUP($B18,'Module 1'!$A$9:$O$46,12,FALSE)</f>
        <v>70</v>
      </c>
      <c r="G18" s="6">
        <f>VLOOKUP($B18,'Module 1'!$A$9:$O$45,15,FALSE)</f>
        <v>70</v>
      </c>
      <c r="H18" s="6">
        <f>VLOOKUP($B18,'Module 2'!$A$9:$O$51,8,FALSE)</f>
        <v>75</v>
      </c>
      <c r="I18" s="6">
        <f>VLOOKUP($B18,'Module 2'!$A$8:$P$51,11,FALSE)</f>
        <v>63</v>
      </c>
      <c r="J18" s="6">
        <f>VLOOKUP($B18,'Module 3'!$A$8:$R$42,12,FALSE)</f>
        <v>72</v>
      </c>
      <c r="K18" s="6">
        <f>VLOOKUP($B18,'Module 3'!$A$8:$R$42,15,FALSE)</f>
        <v>70</v>
      </c>
      <c r="L18" s="6">
        <f>VLOOKUP($B18,'Module 4'!$A$8:$P$42,5,FALSE)</f>
        <v>80</v>
      </c>
      <c r="M18" s="6">
        <f>VLOOKUP($B18,'Module 4'!$A$8:$P$42,8,FALSE)</f>
        <v>63</v>
      </c>
      <c r="N18" s="118">
        <f t="shared" si="0"/>
        <v>74.25</v>
      </c>
      <c r="O18" s="118">
        <f t="shared" si="1"/>
        <v>66.5</v>
      </c>
      <c r="P18" s="113">
        <v>85</v>
      </c>
      <c r="Q18" s="7">
        <f t="shared" si="2"/>
        <v>47</v>
      </c>
      <c r="R18" s="30">
        <v>0</v>
      </c>
      <c r="S18" s="30">
        <f t="shared" si="3"/>
        <v>0</v>
      </c>
      <c r="T18" s="5">
        <f t="shared" si="4"/>
        <v>47</v>
      </c>
      <c r="U18" s="7" t="str">
        <f t="shared" si="7"/>
        <v>Retest</v>
      </c>
      <c r="V18" s="5"/>
      <c r="W18" s="28" t="str">
        <f t="shared" si="5"/>
        <v>F</v>
      </c>
      <c r="X18" s="5"/>
      <c r="Y18" s="5"/>
      <c r="Z18" s="4"/>
      <c r="AA18" s="31"/>
      <c r="AB18" s="31"/>
      <c r="AC18" s="31"/>
      <c r="AD18" s="31"/>
    </row>
    <row r="19" spans="1:30" ht="58" x14ac:dyDescent="0.35">
      <c r="A19" s="32">
        <v>16</v>
      </c>
      <c r="B19" s="28">
        <f>'Module 1'!A24</f>
        <v>176293</v>
      </c>
      <c r="C19" s="76" t="str">
        <f>'Module 1'!B24</f>
        <v>Radhika Suresh Yadav</v>
      </c>
      <c r="D19" s="120" t="s">
        <v>143</v>
      </c>
      <c r="E19" s="109" t="s">
        <v>144</v>
      </c>
      <c r="F19" s="6">
        <f>VLOOKUP($B19,'Module 1'!$A$9:$O$46,12,FALSE)</f>
        <v>54</v>
      </c>
      <c r="G19" s="6">
        <f>VLOOKUP($B19,'Module 1'!$A$9:$O$45,15,FALSE)</f>
        <v>42</v>
      </c>
      <c r="H19" s="6">
        <f>VLOOKUP($B19,'Module 2'!$A$9:$O$51,8,FALSE)</f>
        <v>63</v>
      </c>
      <c r="I19" s="6">
        <f>VLOOKUP($B19,'Module 2'!$A$8:$P$51,11,FALSE)</f>
        <v>65</v>
      </c>
      <c r="J19" s="6">
        <f>VLOOKUP($B19,'Module 3'!$A$8:$R$42,12,FALSE)</f>
        <v>59.666666666666664</v>
      </c>
      <c r="K19" s="6">
        <f>VLOOKUP($B19,'Module 3'!$A$8:$R$42,15,FALSE)</f>
        <v>65</v>
      </c>
      <c r="L19" s="6">
        <f>VLOOKUP($B19,'Module 4'!$A$8:$P$42,5,FALSE)</f>
        <v>70</v>
      </c>
      <c r="M19" s="6">
        <f>VLOOKUP($B19,'Module 4'!$A$8:$P$42,8,FALSE)</f>
        <v>60</v>
      </c>
      <c r="N19" s="118">
        <f t="shared" si="0"/>
        <v>61.666666666666664</v>
      </c>
      <c r="O19" s="118">
        <f t="shared" si="1"/>
        <v>58</v>
      </c>
      <c r="P19" s="113">
        <v>83</v>
      </c>
      <c r="Q19" s="7">
        <f t="shared" si="2"/>
        <v>40</v>
      </c>
      <c r="R19" s="30">
        <v>0</v>
      </c>
      <c r="S19" s="30">
        <f t="shared" si="3"/>
        <v>0</v>
      </c>
      <c r="T19" s="5">
        <f t="shared" si="4"/>
        <v>40</v>
      </c>
      <c r="U19" s="7" t="str">
        <f t="shared" si="7"/>
        <v>Retest</v>
      </c>
      <c r="V19" s="5"/>
      <c r="W19" s="28" t="str">
        <f t="shared" si="5"/>
        <v>F</v>
      </c>
      <c r="X19" s="5"/>
      <c r="Y19" s="5"/>
      <c r="Z19" s="4"/>
      <c r="AA19" s="31"/>
      <c r="AB19" s="31"/>
      <c r="AC19" s="31"/>
      <c r="AD19" s="31"/>
    </row>
    <row r="20" spans="1:30" ht="43.5" x14ac:dyDescent="0.35">
      <c r="A20" s="32">
        <v>17</v>
      </c>
      <c r="B20" s="28">
        <f>'Module 1'!A25</f>
        <v>176296</v>
      </c>
      <c r="C20" s="76" t="str">
        <f>'Module 1'!B25</f>
        <v>Rathod Mahesh Ramesh</v>
      </c>
      <c r="D20" s="120" t="s">
        <v>145</v>
      </c>
      <c r="E20" s="109" t="s">
        <v>146</v>
      </c>
      <c r="F20" s="6">
        <f>VLOOKUP($B20,'Module 1'!$A$9:$O$46,12,FALSE)</f>
        <v>56</v>
      </c>
      <c r="G20" s="6">
        <f>VLOOKUP($B20,'Module 1'!$A$9:$O$45,15,FALSE)</f>
        <v>62</v>
      </c>
      <c r="H20" s="6">
        <f>VLOOKUP($B20,'Module 2'!$A$9:$O$51,8,FALSE)</f>
        <v>40</v>
      </c>
      <c r="I20" s="6">
        <f>VLOOKUP($B20,'Module 2'!$A$8:$P$51,11,FALSE)</f>
        <v>63</v>
      </c>
      <c r="J20" s="6">
        <f>VLOOKUP($B20,'Module 3'!$A$8:$R$42,12,FALSE)</f>
        <v>68.666666666666671</v>
      </c>
      <c r="K20" s="6">
        <f>VLOOKUP($B20,'Module 3'!$A$8:$R$42,15,FALSE)</f>
        <v>63</v>
      </c>
      <c r="L20" s="6">
        <f>VLOOKUP($B20,'Module 4'!$A$8:$P$42,5,FALSE)</f>
        <v>79</v>
      </c>
      <c r="M20" s="6">
        <f>VLOOKUP($B20,'Module 4'!$A$8:$P$42,8,FALSE)</f>
        <v>73</v>
      </c>
      <c r="N20" s="118">
        <f t="shared" si="0"/>
        <v>60.916666666666671</v>
      </c>
      <c r="O20" s="118">
        <f t="shared" si="1"/>
        <v>65.25</v>
      </c>
      <c r="P20" s="113">
        <v>84</v>
      </c>
      <c r="Q20" s="7">
        <f t="shared" si="2"/>
        <v>42</v>
      </c>
      <c r="R20" s="30">
        <v>0</v>
      </c>
      <c r="S20" s="30">
        <f t="shared" si="3"/>
        <v>0</v>
      </c>
      <c r="T20" s="5">
        <f t="shared" si="4"/>
        <v>42</v>
      </c>
      <c r="U20" s="7" t="str">
        <f t="shared" si="7"/>
        <v>Retest</v>
      </c>
      <c r="V20" s="5"/>
      <c r="W20" s="28" t="str">
        <f t="shared" si="5"/>
        <v>F</v>
      </c>
      <c r="X20" s="5"/>
      <c r="Y20" s="5"/>
      <c r="Z20" s="4"/>
      <c r="AA20" s="31"/>
      <c r="AB20" s="31"/>
      <c r="AC20" s="31"/>
      <c r="AD20" s="31"/>
    </row>
    <row r="21" spans="1:30" ht="43.5" x14ac:dyDescent="0.35">
      <c r="A21" s="32">
        <v>18</v>
      </c>
      <c r="B21" s="28">
        <f>'Module 1'!A26</f>
        <v>176295</v>
      </c>
      <c r="C21" s="76" t="str">
        <f>'Module 1'!B26</f>
        <v>Rutuja Uday Choudhary</v>
      </c>
      <c r="D21" s="120" t="s">
        <v>147</v>
      </c>
      <c r="E21" s="109" t="s">
        <v>148</v>
      </c>
      <c r="F21" s="6">
        <f>VLOOKUP($B21,'Module 1'!$A$9:$O$46,12,FALSE)</f>
        <v>65</v>
      </c>
      <c r="G21" s="6">
        <f>VLOOKUP($B21,'Module 1'!$A$9:$O$45,15,FALSE)</f>
        <v>52</v>
      </c>
      <c r="H21" s="6">
        <f>VLOOKUP($B21,'Module 2'!$A$9:$O$51,8,FALSE)</f>
        <v>60</v>
      </c>
      <c r="I21" s="6">
        <f>VLOOKUP($B21,'Module 2'!$A$8:$P$51,11,FALSE)</f>
        <v>80</v>
      </c>
      <c r="J21" s="6">
        <f>VLOOKUP($B21,'Module 3'!$A$8:$R$42,12,FALSE)</f>
        <v>74.666666666666671</v>
      </c>
      <c r="K21" s="6">
        <f>VLOOKUP($B21,'Module 3'!$A$8:$R$42,15,FALSE)</f>
        <v>58</v>
      </c>
      <c r="L21" s="6">
        <f>VLOOKUP($B21,'Module 4'!$A$8:$P$42,5,FALSE)</f>
        <v>71</v>
      </c>
      <c r="M21" s="6">
        <f>VLOOKUP($B21,'Module 4'!$A$8:$P$42,8,FALSE)</f>
        <v>75</v>
      </c>
      <c r="N21" s="118">
        <f t="shared" si="0"/>
        <v>67.666666666666671</v>
      </c>
      <c r="O21" s="118">
        <f t="shared" si="1"/>
        <v>66.25</v>
      </c>
      <c r="P21" s="113">
        <v>84</v>
      </c>
      <c r="Q21" s="7">
        <f t="shared" si="2"/>
        <v>45</v>
      </c>
      <c r="R21" s="30">
        <v>0</v>
      </c>
      <c r="S21" s="30">
        <f t="shared" si="3"/>
        <v>0</v>
      </c>
      <c r="T21" s="5">
        <f t="shared" si="4"/>
        <v>45</v>
      </c>
      <c r="U21" s="7" t="str">
        <f t="shared" si="7"/>
        <v>Retest</v>
      </c>
      <c r="V21" s="5"/>
      <c r="W21" s="28" t="str">
        <f t="shared" si="5"/>
        <v>F</v>
      </c>
      <c r="X21" s="5"/>
      <c r="Y21" s="5"/>
      <c r="Z21" s="4"/>
      <c r="AA21" s="31"/>
      <c r="AB21" s="31"/>
      <c r="AC21" s="31"/>
      <c r="AD21" s="31"/>
    </row>
    <row r="22" spans="1:30" ht="43.5" x14ac:dyDescent="0.35">
      <c r="A22" s="32">
        <v>19</v>
      </c>
      <c r="B22" s="28">
        <f>'Module 1'!A27</f>
        <v>176307</v>
      </c>
      <c r="C22" s="76" t="str">
        <f>'Module 1'!B27</f>
        <v>Sachin Reddy Yerranagu</v>
      </c>
      <c r="D22" s="120" t="s">
        <v>149</v>
      </c>
      <c r="E22" s="109" t="s">
        <v>150</v>
      </c>
      <c r="F22" s="6">
        <f>VLOOKUP($B22,'Module 1'!$A$9:$O$46,12,FALSE)</f>
        <v>68</v>
      </c>
      <c r="G22" s="6">
        <f>VLOOKUP($B22,'Module 1'!$A$9:$O$45,15,FALSE)</f>
        <v>67</v>
      </c>
      <c r="H22" s="6">
        <f>VLOOKUP($B22,'Module 2'!$A$9:$O$51,8,FALSE)</f>
        <v>85</v>
      </c>
      <c r="I22" s="6">
        <f>VLOOKUP($B22,'Module 2'!$A$8:$P$51,11,FALSE)</f>
        <v>70</v>
      </c>
      <c r="J22" s="6">
        <f>VLOOKUP($B22,'Module 3'!$A$8:$R$42,12,FALSE)</f>
        <v>72.666666666666671</v>
      </c>
      <c r="K22" s="6">
        <f>VLOOKUP($B22,'Module 3'!$A$8:$R$42,15,FALSE)</f>
        <v>70</v>
      </c>
      <c r="L22" s="6">
        <f>VLOOKUP($B22,'Module 4'!$A$8:$P$42,5,FALSE)</f>
        <v>65</v>
      </c>
      <c r="M22" s="6">
        <f>VLOOKUP($B22,'Module 4'!$A$8:$P$42,8,FALSE)</f>
        <v>70</v>
      </c>
      <c r="N22" s="118">
        <f t="shared" si="0"/>
        <v>72.666666666666671</v>
      </c>
      <c r="O22" s="118">
        <f t="shared" si="1"/>
        <v>69.25</v>
      </c>
      <c r="P22" s="113">
        <v>85</v>
      </c>
      <c r="Q22" s="7">
        <f t="shared" si="2"/>
        <v>47</v>
      </c>
      <c r="R22" s="30">
        <v>0</v>
      </c>
      <c r="S22" s="30">
        <f t="shared" si="3"/>
        <v>0</v>
      </c>
      <c r="T22" s="5">
        <f t="shared" si="4"/>
        <v>47</v>
      </c>
      <c r="U22" s="7" t="str">
        <f t="shared" si="7"/>
        <v>Retest</v>
      </c>
      <c r="V22" s="5"/>
      <c r="W22" s="28" t="str">
        <f t="shared" si="5"/>
        <v>F</v>
      </c>
      <c r="X22" s="5"/>
      <c r="Y22" s="5"/>
      <c r="Z22" s="4"/>
      <c r="AA22" s="31"/>
      <c r="AB22" s="31"/>
      <c r="AC22" s="31"/>
      <c r="AD22" s="31"/>
    </row>
    <row r="23" spans="1:30" ht="29" x14ac:dyDescent="0.35">
      <c r="A23" s="32">
        <v>20</v>
      </c>
      <c r="B23" s="28">
        <f>'Module 1'!A28</f>
        <v>176315</v>
      </c>
      <c r="C23" s="76" t="str">
        <f>'Module 1'!B28</f>
        <v>Shailendra Kumar</v>
      </c>
      <c r="D23" s="120" t="s">
        <v>151</v>
      </c>
      <c r="E23" s="109" t="s">
        <v>152</v>
      </c>
      <c r="F23" s="6">
        <f>VLOOKUP($B23,'Module 1'!$A$9:$O$46,12,FALSE)</f>
        <v>61</v>
      </c>
      <c r="G23" s="6">
        <f>VLOOKUP($B23,'Module 1'!$A$9:$O$45,15,FALSE)</f>
        <v>60</v>
      </c>
      <c r="H23" s="6">
        <f>VLOOKUP($B23,'Module 2'!$A$9:$O$51,8,FALSE)</f>
        <v>70</v>
      </c>
      <c r="I23" s="6">
        <f>VLOOKUP($B23,'Module 2'!$A$8:$P$51,11,FALSE)</f>
        <v>63</v>
      </c>
      <c r="J23" s="6">
        <f>VLOOKUP($B23,'Module 3'!$A$8:$R$42,12,FALSE)</f>
        <v>63.666666666666664</v>
      </c>
      <c r="K23" s="6">
        <f>VLOOKUP($B23,'Module 3'!$A$8:$R$42,15,FALSE)</f>
        <v>70</v>
      </c>
      <c r="L23" s="6">
        <f>VLOOKUP($B23,'Module 4'!$A$8:$P$42,5,FALSE)</f>
        <v>68</v>
      </c>
      <c r="M23" s="6">
        <f>VLOOKUP($B23,'Module 4'!$A$8:$P$42,8,FALSE)</f>
        <v>60</v>
      </c>
      <c r="N23" s="118">
        <f t="shared" si="0"/>
        <v>65.666666666666657</v>
      </c>
      <c r="O23" s="118">
        <f t="shared" si="1"/>
        <v>63.25</v>
      </c>
      <c r="P23" s="113">
        <v>84</v>
      </c>
      <c r="Q23" s="7">
        <f t="shared" si="2"/>
        <v>43</v>
      </c>
      <c r="R23" s="30">
        <v>0</v>
      </c>
      <c r="S23" s="30">
        <f t="shared" si="3"/>
        <v>0</v>
      </c>
      <c r="T23" s="5">
        <f t="shared" si="4"/>
        <v>43</v>
      </c>
      <c r="U23" s="7" t="str">
        <f t="shared" si="7"/>
        <v>Retest</v>
      </c>
      <c r="V23" s="5"/>
      <c r="W23" s="28" t="str">
        <f t="shared" si="5"/>
        <v>F</v>
      </c>
      <c r="X23" s="5"/>
      <c r="Y23" s="5"/>
      <c r="Z23" s="4"/>
      <c r="AA23" s="31"/>
      <c r="AB23" s="31"/>
      <c r="AC23" s="31"/>
      <c r="AD23" s="31"/>
    </row>
    <row r="24" spans="1:30" ht="43.5" x14ac:dyDescent="0.35">
      <c r="A24" s="32">
        <v>21</v>
      </c>
      <c r="B24" s="28">
        <f>'Module 1'!A29</f>
        <v>176302</v>
      </c>
      <c r="C24" s="76" t="str">
        <f>'Module 1'!B29</f>
        <v>Somagatta Harish</v>
      </c>
      <c r="D24" s="120" t="s">
        <v>153</v>
      </c>
      <c r="E24" s="109" t="s">
        <v>154</v>
      </c>
      <c r="F24" s="6">
        <f>VLOOKUP($B24,'Module 1'!$A$9:$O$46,12,FALSE)</f>
        <v>56</v>
      </c>
      <c r="G24" s="6">
        <f>VLOOKUP($B24,'Module 1'!$A$9:$O$45,15,FALSE)</f>
        <v>62</v>
      </c>
      <c r="H24" s="6">
        <f>VLOOKUP($B24,'Module 2'!$A$9:$O$51,8,FALSE)</f>
        <v>66</v>
      </c>
      <c r="I24" s="6">
        <f>VLOOKUP($B24,'Module 2'!$A$8:$P$51,11,FALSE)</f>
        <v>68</v>
      </c>
      <c r="J24" s="6">
        <f>VLOOKUP($B24,'Module 3'!$A$8:$R$42,12,FALSE)</f>
        <v>63</v>
      </c>
      <c r="K24" s="6">
        <f>VLOOKUP($B24,'Module 3'!$A$8:$R$42,15,FALSE)</f>
        <v>68</v>
      </c>
      <c r="L24" s="6">
        <f>VLOOKUP($B24,'Module 4'!$A$8:$P$42,5,FALSE)</f>
        <v>60</v>
      </c>
      <c r="M24" s="6">
        <f>VLOOKUP($B24,'Module 4'!$A$8:$P$42,8,FALSE)</f>
        <v>63</v>
      </c>
      <c r="N24" s="118">
        <f t="shared" si="0"/>
        <v>61.25</v>
      </c>
      <c r="O24" s="118">
        <f t="shared" si="1"/>
        <v>65.25</v>
      </c>
      <c r="P24" s="113">
        <v>84</v>
      </c>
      <c r="Q24" s="7">
        <f t="shared" si="2"/>
        <v>42</v>
      </c>
      <c r="R24" s="30">
        <v>0</v>
      </c>
      <c r="S24" s="30">
        <f t="shared" si="3"/>
        <v>0</v>
      </c>
      <c r="T24" s="5">
        <f t="shared" si="4"/>
        <v>42</v>
      </c>
      <c r="U24" s="7" t="str">
        <f t="shared" si="7"/>
        <v>Retest</v>
      </c>
      <c r="V24" s="5"/>
      <c r="W24" s="28" t="str">
        <f t="shared" si="5"/>
        <v>F</v>
      </c>
      <c r="X24" s="5"/>
      <c r="Y24" s="5"/>
      <c r="Z24" s="4"/>
      <c r="AA24" s="31"/>
      <c r="AB24" s="31"/>
      <c r="AC24" s="31"/>
      <c r="AD24" s="31"/>
    </row>
    <row r="25" spans="1:30" ht="43.5" x14ac:dyDescent="0.35">
      <c r="A25" s="32">
        <v>22</v>
      </c>
      <c r="B25" s="28">
        <f>'Module 1'!A30</f>
        <v>176309</v>
      </c>
      <c r="C25" s="76" t="str">
        <f>'Module 1'!B30</f>
        <v>Sonal Vyankat Kulkarni</v>
      </c>
      <c r="D25" s="120" t="s">
        <v>155</v>
      </c>
      <c r="E25" s="109" t="s">
        <v>156</v>
      </c>
      <c r="F25" s="6">
        <f>VLOOKUP($B25,'Module 1'!$A$9:$O$46,12,FALSE)</f>
        <v>69</v>
      </c>
      <c r="G25" s="6">
        <f>VLOOKUP($B25,'Module 1'!$A$9:$O$45,15,FALSE)</f>
        <v>70</v>
      </c>
      <c r="H25" s="6">
        <f>VLOOKUP($B25,'Module 2'!$A$9:$O$51,8,FALSE)</f>
        <v>80</v>
      </c>
      <c r="I25" s="6">
        <f>VLOOKUP($B25,'Module 2'!$A$8:$P$51,11,FALSE)</f>
        <v>73</v>
      </c>
      <c r="J25" s="6">
        <f>VLOOKUP($B25,'Module 3'!$A$8:$R$42,12,FALSE)</f>
        <v>82</v>
      </c>
      <c r="K25" s="6">
        <f>VLOOKUP($B25,'Module 3'!$A$8:$R$42,15,FALSE)</f>
        <v>70</v>
      </c>
      <c r="L25" s="6">
        <f>VLOOKUP($B25,'Module 4'!$A$8:$P$42,5,FALSE)</f>
        <v>74</v>
      </c>
      <c r="M25" s="6">
        <f>VLOOKUP($B25,'Module 4'!$A$8:$P$42,8,FALSE)</f>
        <v>73</v>
      </c>
      <c r="N25" s="118">
        <f t="shared" si="0"/>
        <v>76.25</v>
      </c>
      <c r="O25" s="118">
        <f t="shared" si="1"/>
        <v>71.5</v>
      </c>
      <c r="P25" s="113">
        <v>90</v>
      </c>
      <c r="Q25" s="7">
        <f t="shared" si="2"/>
        <v>49</v>
      </c>
      <c r="R25" s="30">
        <v>0</v>
      </c>
      <c r="S25" s="30">
        <f t="shared" si="3"/>
        <v>0</v>
      </c>
      <c r="T25" s="5">
        <f t="shared" si="4"/>
        <v>49</v>
      </c>
      <c r="U25" s="7" t="str">
        <f t="shared" si="7"/>
        <v>Retest</v>
      </c>
      <c r="V25" s="5"/>
      <c r="W25" s="28" t="str">
        <f t="shared" si="5"/>
        <v>F</v>
      </c>
      <c r="X25" s="5"/>
      <c r="Y25" s="5"/>
      <c r="Z25" s="4"/>
      <c r="AA25" s="31"/>
      <c r="AB25" s="31"/>
      <c r="AC25" s="31"/>
      <c r="AD25" s="31"/>
    </row>
    <row r="26" spans="1:30" ht="43.5" x14ac:dyDescent="0.35">
      <c r="A26" s="32">
        <v>23</v>
      </c>
      <c r="B26" s="28">
        <f>'Module 1'!A31</f>
        <v>176314</v>
      </c>
      <c r="C26" s="76" t="str">
        <f>'Module 1'!B31</f>
        <v>Sulekha</v>
      </c>
      <c r="D26" s="120" t="s">
        <v>157</v>
      </c>
      <c r="E26" s="109" t="s">
        <v>158</v>
      </c>
      <c r="F26" s="6">
        <f>VLOOKUP($B26,'Module 1'!$A$9:$O$46,12,FALSE)</f>
        <v>85</v>
      </c>
      <c r="G26" s="6">
        <f>VLOOKUP($B26,'Module 1'!$A$9:$O$45,15,FALSE)</f>
        <v>80</v>
      </c>
      <c r="H26" s="6">
        <f>VLOOKUP($B26,'Module 2'!$A$9:$O$51,8,FALSE)</f>
        <v>80</v>
      </c>
      <c r="I26" s="6">
        <f>VLOOKUP($B26,'Module 2'!$A$8:$P$51,11,FALSE)</f>
        <v>70</v>
      </c>
      <c r="J26" s="6">
        <f>VLOOKUP($B26,'Module 3'!$A$8:$R$42,12,FALSE)</f>
        <v>84</v>
      </c>
      <c r="K26" s="6">
        <f>VLOOKUP($B26,'Module 3'!$A$8:$R$42,15,FALSE)</f>
        <v>83</v>
      </c>
      <c r="L26" s="6">
        <f>VLOOKUP($B26,'Module 4'!$A$8:$P$42,5,FALSE)</f>
        <v>86</v>
      </c>
      <c r="M26" s="6">
        <f>VLOOKUP($B26,'Module 4'!$A$8:$P$42,8,FALSE)</f>
        <v>80</v>
      </c>
      <c r="N26" s="118">
        <f t="shared" si="0"/>
        <v>83.75</v>
      </c>
      <c r="O26" s="118">
        <f t="shared" si="1"/>
        <v>78.25</v>
      </c>
      <c r="P26" s="113">
        <v>92</v>
      </c>
      <c r="Q26" s="7">
        <f t="shared" si="2"/>
        <v>54</v>
      </c>
      <c r="R26" s="30">
        <v>0</v>
      </c>
      <c r="S26" s="30">
        <f t="shared" si="3"/>
        <v>0</v>
      </c>
      <c r="T26" s="5">
        <f t="shared" si="4"/>
        <v>54</v>
      </c>
      <c r="U26" s="7" t="str">
        <f t="shared" si="7"/>
        <v>Retest</v>
      </c>
      <c r="V26" s="5"/>
      <c r="W26" s="28" t="str">
        <f t="shared" si="5"/>
        <v>F</v>
      </c>
      <c r="X26" s="5"/>
      <c r="Y26" s="5"/>
      <c r="Z26" s="4"/>
      <c r="AA26" s="31"/>
      <c r="AB26" s="31"/>
      <c r="AC26" s="31"/>
      <c r="AD26" s="31"/>
    </row>
    <row r="27" spans="1:30" ht="58" x14ac:dyDescent="0.35">
      <c r="A27" s="32">
        <v>24</v>
      </c>
      <c r="B27" s="28">
        <f>'Module 1'!A32</f>
        <v>176312</v>
      </c>
      <c r="C27" s="76" t="str">
        <f>'Module 1'!B32</f>
        <v>Tanaya Rajesh Jadhav</v>
      </c>
      <c r="D27" s="121" t="s">
        <v>159</v>
      </c>
      <c r="E27" s="109" t="s">
        <v>160</v>
      </c>
      <c r="F27" s="6">
        <f>VLOOKUP($B27,'Module 1'!$A$9:$O$46,12,FALSE)</f>
        <v>68</v>
      </c>
      <c r="G27" s="6">
        <f>VLOOKUP($B27,'Module 1'!$A$9:$O$45,15,FALSE)</f>
        <v>62</v>
      </c>
      <c r="H27" s="6">
        <f>VLOOKUP($B27,'Module 2'!$A$9:$O$51,8,FALSE)</f>
        <v>76</v>
      </c>
      <c r="I27" s="6">
        <f>VLOOKUP($B27,'Module 2'!$A$8:$P$51,11,FALSE)</f>
        <v>75</v>
      </c>
      <c r="J27" s="6">
        <f>VLOOKUP($B27,'Module 3'!$A$8:$R$42,12,FALSE)</f>
        <v>70.333333333333329</v>
      </c>
      <c r="K27" s="6">
        <f>VLOOKUP($B27,'Module 3'!$A$8:$R$42,15,FALSE)</f>
        <v>65</v>
      </c>
      <c r="L27" s="6">
        <f>VLOOKUP($B27,'Module 4'!$A$8:$P$42,5,FALSE)</f>
        <v>76</v>
      </c>
      <c r="M27" s="6">
        <f>VLOOKUP($B27,'Module 4'!$A$8:$P$42,8,FALSE)</f>
        <v>73</v>
      </c>
      <c r="N27" s="118">
        <f t="shared" si="0"/>
        <v>72.583333333333329</v>
      </c>
      <c r="O27" s="118">
        <f t="shared" si="1"/>
        <v>68.75</v>
      </c>
      <c r="P27" s="113">
        <v>84</v>
      </c>
      <c r="Q27" s="7">
        <f t="shared" si="2"/>
        <v>47</v>
      </c>
      <c r="R27" s="30">
        <v>0</v>
      </c>
      <c r="S27" s="30">
        <f t="shared" si="3"/>
        <v>0</v>
      </c>
      <c r="T27" s="5">
        <f t="shared" si="4"/>
        <v>47</v>
      </c>
      <c r="U27" s="7" t="str">
        <f t="shared" si="7"/>
        <v>Retest</v>
      </c>
      <c r="V27" s="5"/>
      <c r="W27" s="28" t="str">
        <f t="shared" si="5"/>
        <v>F</v>
      </c>
      <c r="X27" s="5"/>
      <c r="Y27" s="5"/>
      <c r="Z27" s="4"/>
      <c r="AA27" s="31"/>
      <c r="AB27" s="31"/>
      <c r="AC27" s="31"/>
      <c r="AD27" s="31"/>
    </row>
    <row r="28" spans="1:30" ht="43.5" x14ac:dyDescent="0.35">
      <c r="A28" s="32">
        <v>25</v>
      </c>
      <c r="B28" s="28">
        <f>'Module 1'!A33</f>
        <v>176319</v>
      </c>
      <c r="C28" s="76" t="str">
        <f>'Module 1'!B33</f>
        <v>Tanul Sanjeev Agarwal</v>
      </c>
      <c r="D28" s="120" t="s">
        <v>161</v>
      </c>
      <c r="E28" s="109" t="s">
        <v>162</v>
      </c>
      <c r="F28" s="6">
        <f>VLOOKUP($B28,'Module 1'!$A$9:$O$46,12,FALSE)</f>
        <v>43</v>
      </c>
      <c r="G28" s="6">
        <f>VLOOKUP($B28,'Module 1'!$A$9:$O$45,15,FALSE)</f>
        <v>58</v>
      </c>
      <c r="H28" s="6">
        <f>VLOOKUP($B28,'Module 2'!$A$9:$O$51,8,FALSE)</f>
        <v>30</v>
      </c>
      <c r="I28" s="6">
        <f>VLOOKUP($B28,'Module 2'!$A$8:$P$51,11,FALSE)</f>
        <v>75</v>
      </c>
      <c r="J28" s="6">
        <f>VLOOKUP($B28,'Module 3'!$A$8:$R$42,12,FALSE)</f>
        <v>66</v>
      </c>
      <c r="K28" s="6">
        <f>VLOOKUP($B28,'Module 3'!$A$8:$R$42,15,FALSE)</f>
        <v>65</v>
      </c>
      <c r="L28" s="6">
        <f>VLOOKUP($B28,'Module 4'!$A$8:$P$42,5,FALSE)</f>
        <v>74</v>
      </c>
      <c r="M28" s="6">
        <f>VLOOKUP($B28,'Module 4'!$A$8:$P$42,8,FALSE)</f>
        <v>73</v>
      </c>
      <c r="N28" s="118">
        <f t="shared" si="0"/>
        <v>53.25</v>
      </c>
      <c r="O28" s="118">
        <f t="shared" si="1"/>
        <v>67.75</v>
      </c>
      <c r="P28" s="113">
        <v>85</v>
      </c>
      <c r="Q28" s="7">
        <f t="shared" si="2"/>
        <v>39</v>
      </c>
      <c r="R28" s="30">
        <v>0</v>
      </c>
      <c r="S28" s="30">
        <f t="shared" si="3"/>
        <v>0</v>
      </c>
      <c r="T28" s="5">
        <f t="shared" si="4"/>
        <v>39</v>
      </c>
      <c r="U28" s="7" t="str">
        <f t="shared" si="7"/>
        <v>Retest</v>
      </c>
      <c r="V28" s="5"/>
      <c r="W28" s="28" t="str">
        <f t="shared" si="5"/>
        <v>F</v>
      </c>
      <c r="X28" s="5"/>
      <c r="Y28" s="5"/>
      <c r="Z28" s="4"/>
      <c r="AA28" s="31"/>
      <c r="AB28" s="31"/>
      <c r="AC28" s="31"/>
      <c r="AD28" s="31"/>
    </row>
    <row r="29" spans="1:30" ht="43.5" x14ac:dyDescent="0.35">
      <c r="A29" s="32">
        <v>26</v>
      </c>
      <c r="B29" s="28">
        <f>'Module 1'!A34</f>
        <v>176321</v>
      </c>
      <c r="C29" s="76" t="str">
        <f>'Module 1'!B34</f>
        <v>Ujjawal Kumar</v>
      </c>
      <c r="D29" s="120" t="s">
        <v>163</v>
      </c>
      <c r="E29" s="109" t="s">
        <v>164</v>
      </c>
      <c r="F29" s="6">
        <f>VLOOKUP($B29,'Module 1'!$A$9:$O$46,12,FALSE)</f>
        <v>66</v>
      </c>
      <c r="G29" s="6">
        <f>VLOOKUP($B29,'Module 1'!$A$9:$O$45,15,FALSE)</f>
        <v>55</v>
      </c>
      <c r="H29" s="6">
        <f>VLOOKUP($B29,'Module 2'!$A$9:$O$51,8,FALSE)</f>
        <v>80</v>
      </c>
      <c r="I29" s="6">
        <f>VLOOKUP($B29,'Module 2'!$A$8:$P$51,11,FALSE)</f>
        <v>70</v>
      </c>
      <c r="J29" s="6">
        <f>VLOOKUP($B29,'Module 3'!$A$8:$R$42,12,FALSE)</f>
        <v>70</v>
      </c>
      <c r="K29" s="6">
        <f>VLOOKUP($B29,'Module 3'!$A$8:$R$42,15,FALSE)</f>
        <v>65</v>
      </c>
      <c r="L29" s="6">
        <f>VLOOKUP($B29,'Module 4'!$A$8:$P$42,5,FALSE)</f>
        <v>70</v>
      </c>
      <c r="M29" s="6">
        <f>VLOOKUP($B29,'Module 4'!$A$8:$P$42,8,FALSE)</f>
        <v>70</v>
      </c>
      <c r="N29" s="118">
        <f t="shared" si="0"/>
        <v>71.5</v>
      </c>
      <c r="O29" s="118">
        <f t="shared" si="1"/>
        <v>65</v>
      </c>
      <c r="P29" s="113">
        <v>85</v>
      </c>
      <c r="Q29" s="7">
        <f t="shared" si="2"/>
        <v>46</v>
      </c>
      <c r="R29" s="30">
        <v>0</v>
      </c>
      <c r="S29" s="30">
        <f t="shared" si="3"/>
        <v>0</v>
      </c>
      <c r="T29" s="5">
        <f t="shared" si="4"/>
        <v>46</v>
      </c>
      <c r="U29" s="7" t="str">
        <f t="shared" si="7"/>
        <v>Retest</v>
      </c>
      <c r="V29" s="5"/>
      <c r="W29" s="28" t="str">
        <f t="shared" si="5"/>
        <v>F</v>
      </c>
      <c r="X29" s="5"/>
      <c r="Y29" s="5"/>
      <c r="Z29" s="4"/>
      <c r="AA29" s="31"/>
      <c r="AB29" s="31"/>
      <c r="AC29" s="31"/>
      <c r="AD29" s="31"/>
    </row>
    <row r="30" spans="1:30" ht="58" x14ac:dyDescent="0.35">
      <c r="A30" s="32">
        <v>27</v>
      </c>
      <c r="B30" s="28">
        <f>'Module 1'!A35</f>
        <v>176320</v>
      </c>
      <c r="C30" s="76" t="str">
        <f>'Module 1'!B35</f>
        <v>Vijay Singh Sisodiya</v>
      </c>
      <c r="D30" s="120" t="s">
        <v>165</v>
      </c>
      <c r="E30" s="109" t="s">
        <v>166</v>
      </c>
      <c r="F30" s="6">
        <f>VLOOKUP($B30,'Module 1'!$A$9:$O$46,12,FALSE)</f>
        <v>70</v>
      </c>
      <c r="G30" s="6">
        <f>VLOOKUP($B30,'Module 1'!$A$9:$O$45,15,FALSE)</f>
        <v>60</v>
      </c>
      <c r="H30" s="6">
        <f>VLOOKUP($B30,'Module 2'!$A$9:$O$51,8,FALSE)</f>
        <v>80</v>
      </c>
      <c r="I30" s="6">
        <f>VLOOKUP($B30,'Module 2'!$A$8:$P$51,11,FALSE)</f>
        <v>70</v>
      </c>
      <c r="J30" s="6">
        <f>VLOOKUP($B30,'Module 3'!$A$8:$R$42,12,FALSE)</f>
        <v>69</v>
      </c>
      <c r="K30" s="6">
        <f>VLOOKUP($B30,'Module 3'!$A$8:$R$42,15,FALSE)</f>
        <v>68</v>
      </c>
      <c r="L30" s="6">
        <f>VLOOKUP($B30,'Module 4'!$A$8:$P$42,5,FALSE)</f>
        <v>82</v>
      </c>
      <c r="M30" s="6">
        <f>VLOOKUP($B30,'Module 4'!$A$8:$P$42,8,FALSE)</f>
        <v>60</v>
      </c>
      <c r="N30" s="118">
        <f t="shared" si="0"/>
        <v>75.25</v>
      </c>
      <c r="O30" s="118">
        <f t="shared" si="1"/>
        <v>64.5</v>
      </c>
      <c r="P30" s="113">
        <v>83</v>
      </c>
      <c r="Q30" s="7">
        <f t="shared" si="2"/>
        <v>47</v>
      </c>
      <c r="R30" s="30">
        <v>0</v>
      </c>
      <c r="S30" s="30">
        <f t="shared" si="3"/>
        <v>0</v>
      </c>
      <c r="T30" s="5">
        <f t="shared" si="4"/>
        <v>47</v>
      </c>
      <c r="U30" s="7" t="str">
        <f t="shared" si="7"/>
        <v>Retest</v>
      </c>
      <c r="V30" s="5"/>
      <c r="W30" s="28" t="str">
        <f t="shared" si="5"/>
        <v>F</v>
      </c>
      <c r="X30" s="5"/>
      <c r="Y30" s="5"/>
      <c r="Z30" s="4"/>
      <c r="AA30" s="31"/>
      <c r="AB30" s="31"/>
      <c r="AC30" s="31"/>
      <c r="AD30" s="31"/>
    </row>
    <row r="31" spans="1:30" ht="43.5" x14ac:dyDescent="0.35">
      <c r="A31" s="32">
        <v>28</v>
      </c>
      <c r="B31" s="28">
        <f>'Module 1'!A36</f>
        <v>176322</v>
      </c>
      <c r="C31" s="76" t="str">
        <f>'Module 1'!B36</f>
        <v>Vishnu K V</v>
      </c>
      <c r="D31" s="120" t="s">
        <v>167</v>
      </c>
      <c r="E31" s="109" t="s">
        <v>168</v>
      </c>
      <c r="F31" s="6">
        <f>VLOOKUP($B31,'Module 1'!$A$9:$O$46,12,FALSE)</f>
        <v>73</v>
      </c>
      <c r="G31" s="6">
        <f>VLOOKUP($B31,'Module 1'!$A$9:$O$45,15,FALSE)</f>
        <v>62</v>
      </c>
      <c r="H31" s="6">
        <f>VLOOKUP($B31,'Module 2'!$A$9:$O$51,8,FALSE)</f>
        <v>85</v>
      </c>
      <c r="I31" s="6">
        <f>VLOOKUP($B31,'Module 2'!$A$8:$P$51,11,FALSE)</f>
        <v>85</v>
      </c>
      <c r="J31" s="6">
        <f>VLOOKUP($B31,'Module 3'!$A$8:$R$42,12,FALSE)</f>
        <v>85.333333333333329</v>
      </c>
      <c r="K31" s="6">
        <f>VLOOKUP($B31,'Module 3'!$A$8:$R$42,15,FALSE)</f>
        <v>78</v>
      </c>
      <c r="L31" s="6">
        <f>VLOOKUP($B31,'Module 4'!$A$8:$P$42,5,FALSE)</f>
        <v>83</v>
      </c>
      <c r="M31" s="6">
        <f>VLOOKUP($B31,'Module 4'!$A$8:$P$42,8,FALSE)</f>
        <v>68</v>
      </c>
      <c r="N31" s="118">
        <f t="shared" si="0"/>
        <v>81.583333333333329</v>
      </c>
      <c r="O31" s="118">
        <f t="shared" si="1"/>
        <v>73.25</v>
      </c>
      <c r="P31" s="113">
        <v>96</v>
      </c>
      <c r="Q31" s="7">
        <f t="shared" si="2"/>
        <v>52</v>
      </c>
      <c r="R31" s="30">
        <v>0</v>
      </c>
      <c r="S31" s="30">
        <f t="shared" si="3"/>
        <v>0</v>
      </c>
      <c r="T31" s="5">
        <f t="shared" si="4"/>
        <v>52</v>
      </c>
      <c r="U31" s="7" t="str">
        <f t="shared" si="7"/>
        <v>Retest</v>
      </c>
      <c r="V31" s="5"/>
      <c r="W31" s="28" t="str">
        <f t="shared" si="5"/>
        <v>F</v>
      </c>
      <c r="X31" s="5"/>
      <c r="Y31" s="5"/>
      <c r="Z31" s="4"/>
      <c r="AA31" s="31"/>
      <c r="AB31" s="31"/>
      <c r="AC31" s="31"/>
      <c r="AD31" s="31"/>
    </row>
    <row r="32" spans="1:30" ht="43.5" x14ac:dyDescent="0.35">
      <c r="A32" s="32">
        <v>29</v>
      </c>
      <c r="B32" s="28">
        <f>'Module 1'!A37</f>
        <v>176318</v>
      </c>
      <c r="C32" s="76" t="str">
        <f>'Module 1'!B37</f>
        <v>Yash Sharma</v>
      </c>
      <c r="D32" s="120" t="s">
        <v>169</v>
      </c>
      <c r="E32" s="109" t="s">
        <v>170</v>
      </c>
      <c r="F32" s="6">
        <f>VLOOKUP($B32,'Module 1'!$A$9:$O$46,12,FALSE)</f>
        <v>62</v>
      </c>
      <c r="G32" s="6">
        <f>VLOOKUP($B32,'Module 1'!$A$9:$O$45,15,FALSE)</f>
        <v>67</v>
      </c>
      <c r="H32" s="6">
        <f>VLOOKUP($B32,'Module 2'!$A$9:$O$51,8,FALSE)</f>
        <v>57</v>
      </c>
      <c r="I32" s="6">
        <f>VLOOKUP($B32,'Module 2'!$A$8:$P$51,11,FALSE)</f>
        <v>65</v>
      </c>
      <c r="J32" s="6">
        <f>VLOOKUP($B32,'Module 3'!$A$8:$R$42,12,FALSE)</f>
        <v>66.333333333333329</v>
      </c>
      <c r="K32" s="6">
        <f>VLOOKUP($B32,'Module 3'!$A$8:$R$42,15,FALSE)</f>
        <v>65</v>
      </c>
      <c r="L32" s="6">
        <f>VLOOKUP($B32,'Module 4'!$A$8:$P$42,5,FALSE)</f>
        <v>81</v>
      </c>
      <c r="M32" s="6">
        <f>VLOOKUP($B32,'Module 4'!$A$8:$P$42,8,FALSE)</f>
        <v>75</v>
      </c>
      <c r="N32" s="118">
        <f t="shared" si="0"/>
        <v>66.583333333333329</v>
      </c>
      <c r="O32" s="118">
        <f t="shared" si="1"/>
        <v>68</v>
      </c>
      <c r="P32" s="113">
        <v>85</v>
      </c>
      <c r="Q32" s="7">
        <f t="shared" si="2"/>
        <v>44</v>
      </c>
      <c r="R32" s="30">
        <v>0</v>
      </c>
      <c r="S32" s="30">
        <f t="shared" si="3"/>
        <v>0</v>
      </c>
      <c r="T32" s="5">
        <f t="shared" si="4"/>
        <v>44</v>
      </c>
      <c r="U32" s="7" t="str">
        <f t="shared" si="7"/>
        <v>Retest</v>
      </c>
      <c r="V32" s="5"/>
      <c r="W32" s="28" t="str">
        <f t="shared" si="5"/>
        <v>F</v>
      </c>
      <c r="X32" s="5"/>
      <c r="Y32" s="5"/>
      <c r="Z32" s="4"/>
      <c r="AA32" s="31"/>
      <c r="AB32" s="31"/>
      <c r="AC32" s="31"/>
      <c r="AD32" s="31"/>
    </row>
    <row r="33" spans="1:30" ht="14.5" x14ac:dyDescent="0.35">
      <c r="A33" s="32">
        <v>30</v>
      </c>
      <c r="B33" s="28">
        <f>'Module 1'!A38</f>
        <v>176471</v>
      </c>
      <c r="C33" s="76" t="str">
        <f>'Module 1'!B38</f>
        <v>Yashashree Sunil Joshi</v>
      </c>
      <c r="D33" s="120" t="s">
        <v>171</v>
      </c>
      <c r="E33" t="s">
        <v>172</v>
      </c>
      <c r="F33" s="6">
        <f>VLOOKUP($B33,'Module 1'!$A$9:$O$46,12,FALSE)</f>
        <v>79</v>
      </c>
      <c r="G33" s="6">
        <f>VLOOKUP($B33,'Module 1'!$A$9:$O$45,15,FALSE)</f>
        <v>62</v>
      </c>
      <c r="H33" s="6">
        <f>VLOOKUP($B33,'Module 2'!$A$9:$O$51,8,FALSE)</f>
        <v>70</v>
      </c>
      <c r="I33" s="6">
        <f>VLOOKUP($B33,'Module 2'!$A$8:$P$51,11,FALSE)</f>
        <v>75</v>
      </c>
      <c r="J33" s="6">
        <f>VLOOKUP($B33,'Module 3'!$A$8:$R$42,12,FALSE)</f>
        <v>77.666666666666671</v>
      </c>
      <c r="K33" s="6">
        <f>VLOOKUP($B33,'Module 3'!$A$8:$R$42,15,FALSE)</f>
        <v>65</v>
      </c>
      <c r="L33" s="6">
        <f>VLOOKUP($B33,'Module 4'!$A$8:$P$42,5,FALSE)</f>
        <v>77</v>
      </c>
      <c r="M33" s="6">
        <f>VLOOKUP($B33,'Module 4'!$A$8:$P$42,8,FALSE)</f>
        <v>73</v>
      </c>
      <c r="N33" s="118">
        <f t="shared" si="0"/>
        <v>75.916666666666671</v>
      </c>
      <c r="O33" s="118">
        <f t="shared" si="1"/>
        <v>68.75</v>
      </c>
      <c r="P33" s="113">
        <v>90</v>
      </c>
      <c r="Q33" s="7">
        <f t="shared" si="2"/>
        <v>49</v>
      </c>
      <c r="R33" s="30">
        <v>0</v>
      </c>
      <c r="S33" s="30">
        <f t="shared" si="3"/>
        <v>0</v>
      </c>
      <c r="T33" s="5">
        <f t="shared" si="4"/>
        <v>49</v>
      </c>
      <c r="U33" s="7" t="str">
        <f t="shared" si="7"/>
        <v>Retest</v>
      </c>
      <c r="V33" s="5"/>
      <c r="W33" s="28" t="str">
        <f t="shared" si="5"/>
        <v>F</v>
      </c>
      <c r="X33" s="5"/>
      <c r="Y33" s="5"/>
      <c r="Z33" s="4"/>
      <c r="AA33" s="31"/>
      <c r="AB33" s="31"/>
      <c r="AC33" s="31"/>
      <c r="AD33" s="31"/>
    </row>
    <row r="34" spans="1:30" ht="58" x14ac:dyDescent="0.35">
      <c r="A34" s="32">
        <v>31</v>
      </c>
      <c r="B34" s="28">
        <f>'Module 1'!A39</f>
        <v>176323</v>
      </c>
      <c r="C34" s="76" t="str">
        <f>'Module 1'!B39</f>
        <v>Vishnuvardhan Kuragayala</v>
      </c>
      <c r="D34" s="120" t="s">
        <v>173</v>
      </c>
      <c r="E34" s="109" t="s">
        <v>174</v>
      </c>
      <c r="F34" s="6">
        <f>VLOOKUP($B34,'Module 1'!$A$9:$O$46,12,FALSE)</f>
        <v>47</v>
      </c>
      <c r="G34" s="6">
        <f>VLOOKUP($B34,'Module 1'!$A$9:$O$45,15,FALSE)</f>
        <v>40</v>
      </c>
      <c r="H34" s="6">
        <f>VLOOKUP($B34,'Module 2'!$A$9:$O$51,8,FALSE)</f>
        <v>70</v>
      </c>
      <c r="I34" s="6">
        <f>VLOOKUP($B34,'Module 2'!$A$8:$P$51,11,FALSE)</f>
        <v>70</v>
      </c>
      <c r="J34" s="6">
        <f>VLOOKUP($B34,'Module 3'!$A$8:$R$42,12,FALSE)</f>
        <v>66.333333333333329</v>
      </c>
      <c r="K34" s="6">
        <f>VLOOKUP($B34,'Module 3'!$A$8:$R$42,15,FALSE)</f>
        <v>53</v>
      </c>
      <c r="L34" s="6">
        <f>VLOOKUP($B34,'Module 4'!$A$8:$P$42,5,FALSE)</f>
        <v>53</v>
      </c>
      <c r="M34" s="6">
        <f>VLOOKUP($B34,'Module 4'!$A$8:$P$42,8,FALSE)</f>
        <v>78</v>
      </c>
      <c r="N34" s="118">
        <f t="shared" si="0"/>
        <v>59.083333333333329</v>
      </c>
      <c r="O34" s="118">
        <f t="shared" si="1"/>
        <v>60.25</v>
      </c>
      <c r="P34" s="113">
        <v>82</v>
      </c>
      <c r="Q34" s="7">
        <f t="shared" si="2"/>
        <v>40</v>
      </c>
      <c r="R34" s="30">
        <v>0</v>
      </c>
      <c r="S34" s="30">
        <f t="shared" si="3"/>
        <v>0</v>
      </c>
      <c r="T34" s="5">
        <f t="shared" si="4"/>
        <v>40</v>
      </c>
      <c r="U34" s="7" t="str">
        <f t="shared" si="7"/>
        <v>Retest</v>
      </c>
      <c r="V34" s="5"/>
      <c r="W34" s="28" t="str">
        <f t="shared" si="5"/>
        <v>F</v>
      </c>
      <c r="X34" s="5"/>
      <c r="Y34" s="5"/>
      <c r="Z34" s="4"/>
      <c r="AA34" s="31"/>
      <c r="AB34" s="31"/>
      <c r="AC34" s="31"/>
      <c r="AD34" s="31"/>
    </row>
  </sheetData>
  <autoFilter ref="Q1:Q34"/>
  <mergeCells count="20">
    <mergeCell ref="AA1:AA3"/>
    <mergeCell ref="AB1:AB3"/>
    <mergeCell ref="AC1:AC3"/>
    <mergeCell ref="AD1:AD3"/>
    <mergeCell ref="L2:M2"/>
    <mergeCell ref="Q1:W2"/>
    <mergeCell ref="Z1:Z3"/>
    <mergeCell ref="L1:M1"/>
    <mergeCell ref="X1:Y2"/>
    <mergeCell ref="J2:K2"/>
    <mergeCell ref="F1:G1"/>
    <mergeCell ref="H1:I1"/>
    <mergeCell ref="J1:K1"/>
    <mergeCell ref="A1:A3"/>
    <mergeCell ref="B1:B3"/>
    <mergeCell ref="C1:C3"/>
    <mergeCell ref="F2:G2"/>
    <mergeCell ref="H2:I2"/>
    <mergeCell ref="D1:D3"/>
    <mergeCell ref="E1:E3"/>
  </mergeCells>
  <conditionalFormatting sqref="I6 G7:G34 V7:V34 H4:H34 I7:K34 N4:P34">
    <cfRule type="cellIs" dxfId="58" priority="483" stopIfTrue="1" operator="equal">
      <formula>"F"</formula>
    </cfRule>
  </conditionalFormatting>
  <conditionalFormatting sqref="F4:K34">
    <cfRule type="cellIs" dxfId="57" priority="482" stopIfTrue="1" operator="lessThan">
      <formula>60</formula>
    </cfRule>
  </conditionalFormatting>
  <conditionalFormatting sqref="V7:V34 N4:P34">
    <cfRule type="cellIs" dxfId="56" priority="463" stopIfTrue="1" operator="equal">
      <formula>"F"</formula>
    </cfRule>
  </conditionalFormatting>
  <conditionalFormatting sqref="I6">
    <cfRule type="cellIs" dxfId="55" priority="462" stopIfTrue="1" operator="lessThan">
      <formula>60</formula>
    </cfRule>
  </conditionalFormatting>
  <conditionalFormatting sqref="J7:J34">
    <cfRule type="cellIs" dxfId="54" priority="393" stopIfTrue="1" operator="lessThan">
      <formula>50</formula>
    </cfRule>
  </conditionalFormatting>
  <conditionalFormatting sqref="N4:P34">
    <cfRule type="colorScale" priority="383">
      <colorScale>
        <cfvo type="num" val="1"/>
        <cfvo type="num" val="2"/>
        <color rgb="FFFF0000"/>
        <color rgb="FFFFEF9C"/>
      </colorScale>
    </cfRule>
    <cfRule type="cellIs" dxfId="53" priority="384" stopIfTrue="1" operator="between">
      <formula>1</formula>
      <formula>2</formula>
    </cfRule>
  </conditionalFormatting>
  <conditionalFormatting sqref="G7:G34">
    <cfRule type="cellIs" dxfId="52" priority="92" stopIfTrue="1" operator="equal">
      <formula>"F"</formula>
    </cfRule>
  </conditionalFormatting>
  <conditionalFormatting sqref="F4:G34">
    <cfRule type="cellIs" dxfId="51" priority="91" stopIfTrue="1" operator="lessThan">
      <formula>60</formula>
    </cfRule>
  </conditionalFormatting>
  <conditionalFormatting sqref="F4:G34">
    <cfRule type="cellIs" dxfId="50" priority="90" stopIfTrue="1" operator="lessThan">
      <formula>60</formula>
    </cfRule>
  </conditionalFormatting>
  <conditionalFormatting sqref="H6:I34 H4:H34">
    <cfRule type="cellIs" dxfId="49" priority="89" stopIfTrue="1" operator="equal">
      <formula>"F"</formula>
    </cfRule>
  </conditionalFormatting>
  <conditionalFormatting sqref="H4:I34">
    <cfRule type="cellIs" dxfId="48" priority="88" stopIfTrue="1" operator="lessThan">
      <formula>60</formula>
    </cfRule>
  </conditionalFormatting>
  <conditionalFormatting sqref="I6">
    <cfRule type="cellIs" dxfId="47" priority="87" stopIfTrue="1" operator="lessThan">
      <formula>60</formula>
    </cfRule>
  </conditionalFormatting>
  <conditionalFormatting sqref="H4:I34">
    <cfRule type="cellIs" dxfId="46" priority="86" stopIfTrue="1" operator="lessThan">
      <formula>60</formula>
    </cfRule>
  </conditionalFormatting>
  <conditionalFormatting sqref="J7:K34">
    <cfRule type="cellIs" dxfId="45" priority="85" stopIfTrue="1" operator="equal">
      <formula>"F"</formula>
    </cfRule>
  </conditionalFormatting>
  <conditionalFormatting sqref="J4:K34">
    <cfRule type="cellIs" dxfId="44" priority="84" stopIfTrue="1" operator="lessThan">
      <formula>60</formula>
    </cfRule>
  </conditionalFormatting>
  <conditionalFormatting sqref="J7:J34">
    <cfRule type="cellIs" dxfId="43" priority="83" stopIfTrue="1" operator="lessThan">
      <formula>50</formula>
    </cfRule>
  </conditionalFormatting>
  <conditionalFormatting sqref="J4:K34">
    <cfRule type="cellIs" dxfId="42" priority="82" stopIfTrue="1" operator="lessThan">
      <formula>60</formula>
    </cfRule>
  </conditionalFormatting>
  <conditionalFormatting sqref="N4:P34">
    <cfRule type="cellIs" dxfId="41" priority="69" stopIfTrue="1" operator="equal">
      <formula>"F"</formula>
    </cfRule>
  </conditionalFormatting>
  <conditionalFormatting sqref="N4:P34">
    <cfRule type="cellIs" dxfId="40" priority="67" stopIfTrue="1" operator="equal">
      <formula>"F"</formula>
    </cfRule>
  </conditionalFormatting>
  <conditionalFormatting sqref="N4:P34">
    <cfRule type="colorScale" priority="63">
      <colorScale>
        <cfvo type="num" val="1"/>
        <cfvo type="num" val="2"/>
        <color rgb="FFFF0000"/>
        <color rgb="FFFFEF9C"/>
      </colorScale>
    </cfRule>
    <cfRule type="cellIs" dxfId="39" priority="64" stopIfTrue="1" operator="between">
      <formula>1</formula>
      <formula>2</formula>
    </cfRule>
  </conditionalFormatting>
  <conditionalFormatting sqref="N4:P34">
    <cfRule type="cellIs" dxfId="38" priority="62" stopIfTrue="1" operator="equal">
      <formula>"F"</formula>
    </cfRule>
  </conditionalFormatting>
  <conditionalFormatting sqref="N4:P34">
    <cfRule type="cellIs" dxfId="37" priority="60" stopIfTrue="1" operator="equal">
      <formula>"F"</formula>
    </cfRule>
  </conditionalFormatting>
  <conditionalFormatting sqref="N4:P34">
    <cfRule type="colorScale" priority="56">
      <colorScale>
        <cfvo type="num" val="1"/>
        <cfvo type="num" val="2"/>
        <color rgb="FFFF0000"/>
        <color rgb="FFFFEF9C"/>
      </colorScale>
    </cfRule>
    <cfRule type="cellIs" dxfId="36" priority="57" stopIfTrue="1" operator="between">
      <formula>1</formula>
      <formula>2</formula>
    </cfRule>
  </conditionalFormatting>
  <conditionalFormatting sqref="I4:I34">
    <cfRule type="cellIs" dxfId="35" priority="55" stopIfTrue="1" operator="equal">
      <formula>"F"</formula>
    </cfRule>
  </conditionalFormatting>
  <conditionalFormatting sqref="I4:I34">
    <cfRule type="cellIs" dxfId="34" priority="54" stopIfTrue="1" operator="equal">
      <formula>"F"</formula>
    </cfRule>
  </conditionalFormatting>
  <conditionalFormatting sqref="L5:L34">
    <cfRule type="cellIs" dxfId="33" priority="48" stopIfTrue="1" operator="lessThan">
      <formula>60</formula>
    </cfRule>
  </conditionalFormatting>
  <conditionalFormatting sqref="L5:L34">
    <cfRule type="cellIs" dxfId="32" priority="47" stopIfTrue="1" operator="equal">
      <formula>"F"</formula>
    </cfRule>
  </conditionalFormatting>
  <conditionalFormatting sqref="L5:L34">
    <cfRule type="cellIs" dxfId="31" priority="46" stopIfTrue="1" operator="lessThan">
      <formula>60</formula>
    </cfRule>
  </conditionalFormatting>
  <conditionalFormatting sqref="L5:L34">
    <cfRule type="cellIs" dxfId="30" priority="45" stopIfTrue="1" operator="lessThan">
      <formula>50</formula>
    </cfRule>
  </conditionalFormatting>
  <conditionalFormatting sqref="L5:L34">
    <cfRule type="cellIs" dxfId="29" priority="44" stopIfTrue="1" operator="lessThan">
      <formula>60</formula>
    </cfRule>
  </conditionalFormatting>
  <conditionalFormatting sqref="L5:L34">
    <cfRule type="cellIs" dxfId="28" priority="43" stopIfTrue="1" operator="equal">
      <formula>"F"</formula>
    </cfRule>
  </conditionalFormatting>
  <conditionalFormatting sqref="L5:L34">
    <cfRule type="cellIs" dxfId="27" priority="42" stopIfTrue="1" operator="lessThan">
      <formula>60</formula>
    </cfRule>
  </conditionalFormatting>
  <conditionalFormatting sqref="L5:L34">
    <cfRule type="cellIs" dxfId="26" priority="41" stopIfTrue="1" operator="lessThan">
      <formula>50</formula>
    </cfRule>
  </conditionalFormatting>
  <conditionalFormatting sqref="L5:L34">
    <cfRule type="cellIs" dxfId="25" priority="40" stopIfTrue="1" operator="lessThan">
      <formula>60</formula>
    </cfRule>
  </conditionalFormatting>
  <conditionalFormatting sqref="L5:L34">
    <cfRule type="cellIs" dxfId="24" priority="39" stopIfTrue="1" operator="equal">
      <formula>"F"</formula>
    </cfRule>
  </conditionalFormatting>
  <conditionalFormatting sqref="L5:L34">
    <cfRule type="cellIs" dxfId="23" priority="38" stopIfTrue="1" operator="lessThan">
      <formula>60</formula>
    </cfRule>
  </conditionalFormatting>
  <conditionalFormatting sqref="L5:L34">
    <cfRule type="cellIs" dxfId="22" priority="37" stopIfTrue="1" operator="lessThan">
      <formula>50</formula>
    </cfRule>
  </conditionalFormatting>
  <conditionalFormatting sqref="L5:L34">
    <cfRule type="cellIs" dxfId="21" priority="36" stopIfTrue="1" operator="lessThan">
      <formula>60</formula>
    </cfRule>
  </conditionalFormatting>
  <conditionalFormatting sqref="L5:L34">
    <cfRule type="cellIs" dxfId="20" priority="35" stopIfTrue="1" operator="lessThan">
      <formula>60</formula>
    </cfRule>
  </conditionalFormatting>
  <conditionalFormatting sqref="M5:M34">
    <cfRule type="cellIs" dxfId="19" priority="34" stopIfTrue="1" operator="lessThan">
      <formula>60</formula>
    </cfRule>
  </conditionalFormatting>
  <conditionalFormatting sqref="M5:M34">
    <cfRule type="cellIs" dxfId="18" priority="33" stopIfTrue="1" operator="lessThan">
      <formula>60</formula>
    </cfRule>
  </conditionalFormatting>
  <conditionalFormatting sqref="M5:M34">
    <cfRule type="cellIs" dxfId="17" priority="32" stopIfTrue="1" operator="lessThan">
      <formula>60</formula>
    </cfRule>
  </conditionalFormatting>
  <conditionalFormatting sqref="M4">
    <cfRule type="cellIs" dxfId="16" priority="17" stopIfTrue="1" operator="lessThan">
      <formula>60</formula>
    </cfRule>
  </conditionalFormatting>
  <conditionalFormatting sqref="M4">
    <cfRule type="cellIs" dxfId="15" priority="16" stopIfTrue="1" operator="lessThan">
      <formula>60</formula>
    </cfRule>
  </conditionalFormatting>
  <conditionalFormatting sqref="M4">
    <cfRule type="cellIs" dxfId="14" priority="15" stopIfTrue="1" operator="lessThan">
      <formula>60</formula>
    </cfRule>
  </conditionalFormatting>
  <conditionalFormatting sqref="L4">
    <cfRule type="cellIs" dxfId="13" priority="14" stopIfTrue="1" operator="lessThan">
      <formula>60</formula>
    </cfRule>
  </conditionalFormatting>
  <conditionalFormatting sqref="L4">
    <cfRule type="cellIs" dxfId="12" priority="13" stopIfTrue="1" operator="equal">
      <formula>"F"</formula>
    </cfRule>
  </conditionalFormatting>
  <conditionalFormatting sqref="L4">
    <cfRule type="cellIs" dxfId="11" priority="12" stopIfTrue="1" operator="lessThan">
      <formula>60</formula>
    </cfRule>
  </conditionalFormatting>
  <conditionalFormatting sqref="L4">
    <cfRule type="cellIs" dxfId="10" priority="11" stopIfTrue="1" operator="lessThan">
      <formula>50</formula>
    </cfRule>
  </conditionalFormatting>
  <conditionalFormatting sqref="L4">
    <cfRule type="cellIs" dxfId="9" priority="10" stopIfTrue="1" operator="lessThan">
      <formula>60</formula>
    </cfRule>
  </conditionalFormatting>
  <conditionalFormatting sqref="L4">
    <cfRule type="cellIs" dxfId="8" priority="9" stopIfTrue="1" operator="equal">
      <formula>"F"</formula>
    </cfRule>
  </conditionalFormatting>
  <conditionalFormatting sqref="L4">
    <cfRule type="cellIs" dxfId="7" priority="8" stopIfTrue="1" operator="lessThan">
      <formula>60</formula>
    </cfRule>
  </conditionalFormatting>
  <conditionalFormatting sqref="L4">
    <cfRule type="cellIs" dxfId="6" priority="7" stopIfTrue="1" operator="lessThan">
      <formula>50</formula>
    </cfRule>
  </conditionalFormatting>
  <conditionalFormatting sqref="L4">
    <cfRule type="cellIs" dxfId="5" priority="6" stopIfTrue="1" operator="lessThan">
      <formula>60</formula>
    </cfRule>
  </conditionalFormatting>
  <conditionalFormatting sqref="L4">
    <cfRule type="cellIs" dxfId="4" priority="5" stopIfTrue="1" operator="equal">
      <formula>"F"</formula>
    </cfRule>
  </conditionalFormatting>
  <conditionalFormatting sqref="L4">
    <cfRule type="cellIs" dxfId="3" priority="4" stopIfTrue="1" operator="lessThan">
      <formula>60</formula>
    </cfRule>
  </conditionalFormatting>
  <conditionalFormatting sqref="L4">
    <cfRule type="cellIs" dxfId="2" priority="3" stopIfTrue="1" operator="lessThan">
      <formula>50</formula>
    </cfRule>
  </conditionalFormatting>
  <conditionalFormatting sqref="L4">
    <cfRule type="cellIs" dxfId="1" priority="2" stopIfTrue="1" operator="lessThan">
      <formula>60</formula>
    </cfRule>
  </conditionalFormatting>
  <conditionalFormatting sqref="L4">
    <cfRule type="cellIs" dxfId="0" priority="1" stopIfTrue="1" operator="lessThan">
      <formula>60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A19" workbookViewId="0">
      <selection activeCell="A30" sqref="A30:B30"/>
    </sheetView>
  </sheetViews>
  <sheetFormatPr defaultColWidth="9.08984375" defaultRowHeight="14.5" x14ac:dyDescent="0.35"/>
  <cols>
    <col min="1" max="1" width="18.36328125" style="49" bestFit="1" customWidth="1"/>
    <col min="2" max="2" width="21.6328125" style="34" customWidth="1"/>
    <col min="3" max="3" width="6" style="35" hidden="1" customWidth="1"/>
    <col min="4" max="4" width="4.36328125" style="35" hidden="1" customWidth="1"/>
    <col min="5" max="5" width="5" style="35" hidden="1" customWidth="1"/>
    <col min="6" max="6" width="7.54296875" style="35" customWidth="1"/>
    <col min="7" max="7" width="7" style="35" customWidth="1"/>
    <col min="8" max="8" width="7.08984375" style="35" customWidth="1"/>
    <col min="9" max="9" width="7.1796875" style="35" customWidth="1"/>
    <col min="10" max="10" width="5.90625" style="35" customWidth="1"/>
    <col min="11" max="11" width="9.08984375" style="35" customWidth="1"/>
    <col min="12" max="12" width="7" style="36" customWidth="1"/>
    <col min="13" max="13" width="4.90625" style="35" bestFit="1" customWidth="1"/>
    <col min="14" max="14" width="5" style="37" bestFit="1" customWidth="1"/>
    <col min="15" max="15" width="7" style="37" bestFit="1" customWidth="1"/>
    <col min="16" max="16384" width="9.08984375" style="38"/>
  </cols>
  <sheetData>
    <row r="1" spans="1:15" ht="15.5" x14ac:dyDescent="0.35">
      <c r="A1" s="33" t="s">
        <v>49</v>
      </c>
      <c r="B1" s="33" t="s">
        <v>63</v>
      </c>
    </row>
    <row r="2" spans="1:15" ht="15.5" x14ac:dyDescent="0.35">
      <c r="A2" s="39" t="s">
        <v>41</v>
      </c>
      <c r="B2" s="94"/>
    </row>
    <row r="3" spans="1:15" ht="15.5" x14ac:dyDescent="0.35">
      <c r="A3" s="39" t="s">
        <v>42</v>
      </c>
      <c r="B3" s="80"/>
    </row>
    <row r="4" spans="1:15" ht="15.5" x14ac:dyDescent="0.35">
      <c r="A4" s="39" t="s">
        <v>43</v>
      </c>
      <c r="B4" s="81" t="s">
        <v>70</v>
      </c>
    </row>
    <row r="5" spans="1:15" ht="15.5" x14ac:dyDescent="0.35">
      <c r="A5" s="39" t="s">
        <v>74</v>
      </c>
      <c r="B5" s="106" t="s">
        <v>72</v>
      </c>
    </row>
    <row r="6" spans="1:15" s="40" customFormat="1" ht="15.5" x14ac:dyDescent="0.35">
      <c r="A6" s="149" t="s">
        <v>65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s="41" customFormat="1" ht="43.5" x14ac:dyDescent="0.35">
      <c r="A7" s="150" t="s">
        <v>44</v>
      </c>
      <c r="B7" s="152" t="s">
        <v>45</v>
      </c>
      <c r="C7" s="154" t="s">
        <v>64</v>
      </c>
      <c r="D7" s="155"/>
      <c r="E7" s="91" t="s">
        <v>46</v>
      </c>
      <c r="F7" s="154" t="s">
        <v>196</v>
      </c>
      <c r="G7" s="155"/>
      <c r="H7" s="90" t="s">
        <v>46</v>
      </c>
      <c r="I7" s="154" t="s">
        <v>191</v>
      </c>
      <c r="J7" s="155"/>
      <c r="K7" s="90" t="s">
        <v>46</v>
      </c>
      <c r="L7" s="70" t="s">
        <v>67</v>
      </c>
      <c r="M7" s="70" t="s">
        <v>68</v>
      </c>
      <c r="N7" s="70" t="s">
        <v>69</v>
      </c>
      <c r="O7" s="70" t="s">
        <v>192</v>
      </c>
    </row>
    <row r="8" spans="1:15" s="44" customFormat="1" x14ac:dyDescent="0.35">
      <c r="A8" s="151"/>
      <c r="B8" s="153"/>
      <c r="C8" s="42">
        <v>70</v>
      </c>
      <c r="D8" s="42">
        <v>30</v>
      </c>
      <c r="E8" s="42">
        <v>100</v>
      </c>
      <c r="F8" s="42">
        <v>70</v>
      </c>
      <c r="G8" s="42">
        <v>30</v>
      </c>
      <c r="H8" s="42">
        <v>100</v>
      </c>
      <c r="I8" s="42">
        <v>70</v>
      </c>
      <c r="J8" s="42">
        <v>30</v>
      </c>
      <c r="K8" s="42">
        <v>100</v>
      </c>
      <c r="L8" s="42">
        <v>100</v>
      </c>
      <c r="M8" s="42">
        <v>60</v>
      </c>
      <c r="N8" s="42">
        <v>60</v>
      </c>
      <c r="O8" s="43">
        <v>100</v>
      </c>
    </row>
    <row r="9" spans="1:15" s="48" customFormat="1" x14ac:dyDescent="0.35">
      <c r="A9" s="92">
        <v>176259</v>
      </c>
      <c r="B9" s="46" t="s">
        <v>82</v>
      </c>
      <c r="C9" s="140" t="s">
        <v>39</v>
      </c>
      <c r="D9" s="141"/>
      <c r="E9" s="142"/>
      <c r="F9" s="55">
        <v>54</v>
      </c>
      <c r="G9" s="55">
        <v>10</v>
      </c>
      <c r="H9" s="47">
        <f>SUM(F9,G9)</f>
        <v>64</v>
      </c>
      <c r="I9" s="55">
        <v>60</v>
      </c>
      <c r="J9" s="55">
        <v>14</v>
      </c>
      <c r="K9" s="47">
        <f>SUM(I9:J9)</f>
        <v>74</v>
      </c>
      <c r="L9" s="42">
        <f>ROUND(AVERAGE(H9,K9),0)</f>
        <v>69</v>
      </c>
      <c r="M9" s="95">
        <v>37</v>
      </c>
      <c r="N9" s="103" t="s">
        <v>39</v>
      </c>
      <c r="O9" s="69">
        <f>ROUND((M9*100)/60,0)</f>
        <v>62</v>
      </c>
    </row>
    <row r="10" spans="1:15" s="48" customFormat="1" x14ac:dyDescent="0.35">
      <c r="A10" s="92">
        <v>176476</v>
      </c>
      <c r="B10" s="46" t="s">
        <v>83</v>
      </c>
      <c r="C10" s="143"/>
      <c r="D10" s="144"/>
      <c r="E10" s="145"/>
      <c r="F10" s="93">
        <v>55</v>
      </c>
      <c r="G10" s="93">
        <v>9</v>
      </c>
      <c r="H10" s="47">
        <f t="shared" ref="H10:H39" si="0">SUM(F10,G10)</f>
        <v>64</v>
      </c>
      <c r="I10" s="93">
        <v>44</v>
      </c>
      <c r="J10" s="93">
        <v>16</v>
      </c>
      <c r="K10" s="47">
        <f t="shared" ref="K10:K39" si="1">SUM(I10:J10)</f>
        <v>60</v>
      </c>
      <c r="L10" s="42">
        <f t="shared" ref="L10:L39" si="2">ROUND(AVERAGE(H10,K10),0)</f>
        <v>62</v>
      </c>
      <c r="M10" s="95">
        <v>40</v>
      </c>
      <c r="N10" s="103" t="s">
        <v>39</v>
      </c>
      <c r="O10" s="69">
        <f t="shared" ref="O10:O38" si="3">ROUND((M10*100)/60,0)</f>
        <v>67</v>
      </c>
    </row>
    <row r="11" spans="1:15" s="48" customFormat="1" x14ac:dyDescent="0.35">
      <c r="A11" s="92">
        <v>176473</v>
      </c>
      <c r="B11" s="46" t="s">
        <v>84</v>
      </c>
      <c r="C11" s="143"/>
      <c r="D11" s="144"/>
      <c r="E11" s="145"/>
      <c r="F11" s="93">
        <v>55</v>
      </c>
      <c r="G11" s="93">
        <v>10</v>
      </c>
      <c r="H11" s="47">
        <f t="shared" si="0"/>
        <v>65</v>
      </c>
      <c r="I11" s="93">
        <v>53</v>
      </c>
      <c r="J11" s="93">
        <v>0</v>
      </c>
      <c r="K11" s="47">
        <f t="shared" si="1"/>
        <v>53</v>
      </c>
      <c r="L11" s="102">
        <f t="shared" si="2"/>
        <v>59</v>
      </c>
      <c r="M11" s="96">
        <v>38</v>
      </c>
      <c r="N11" s="103" t="s">
        <v>39</v>
      </c>
      <c r="O11" s="69">
        <f t="shared" si="3"/>
        <v>63</v>
      </c>
    </row>
    <row r="12" spans="1:15" s="48" customFormat="1" x14ac:dyDescent="0.35">
      <c r="A12" s="92">
        <v>176249</v>
      </c>
      <c r="B12" s="46" t="s">
        <v>85</v>
      </c>
      <c r="C12" s="143"/>
      <c r="D12" s="144"/>
      <c r="E12" s="145"/>
      <c r="F12" s="93">
        <v>50</v>
      </c>
      <c r="G12" s="93">
        <v>5</v>
      </c>
      <c r="H12" s="47">
        <f t="shared" si="0"/>
        <v>55</v>
      </c>
      <c r="I12" s="93">
        <v>35</v>
      </c>
      <c r="J12" s="93">
        <v>18</v>
      </c>
      <c r="K12" s="47">
        <f t="shared" si="1"/>
        <v>53</v>
      </c>
      <c r="L12" s="102">
        <f t="shared" si="2"/>
        <v>54</v>
      </c>
      <c r="M12" s="97">
        <v>25</v>
      </c>
      <c r="N12" s="104">
        <v>32</v>
      </c>
      <c r="O12" s="108">
        <f>ROUND((N12*100)/60,0)</f>
        <v>53</v>
      </c>
    </row>
    <row r="13" spans="1:15" x14ac:dyDescent="0.35">
      <c r="A13" s="92">
        <v>176260</v>
      </c>
      <c r="B13" s="46" t="s">
        <v>86</v>
      </c>
      <c r="C13" s="143"/>
      <c r="D13" s="144"/>
      <c r="E13" s="145"/>
      <c r="F13" s="93">
        <v>50</v>
      </c>
      <c r="G13" s="93">
        <v>0</v>
      </c>
      <c r="H13" s="47">
        <f t="shared" si="0"/>
        <v>50</v>
      </c>
      <c r="I13" s="93">
        <v>50</v>
      </c>
      <c r="J13" s="93">
        <v>0</v>
      </c>
      <c r="K13" s="47">
        <f t="shared" si="1"/>
        <v>50</v>
      </c>
      <c r="L13" s="102">
        <f t="shared" si="2"/>
        <v>50</v>
      </c>
      <c r="M13" s="98">
        <v>29</v>
      </c>
      <c r="N13" s="104">
        <v>19</v>
      </c>
      <c r="O13" s="108">
        <f>ROUND((N13*100)/60,0)</f>
        <v>32</v>
      </c>
    </row>
    <row r="14" spans="1:15" x14ac:dyDescent="0.35">
      <c r="A14" s="92">
        <v>176251</v>
      </c>
      <c r="B14" s="46" t="s">
        <v>87</v>
      </c>
      <c r="C14" s="143"/>
      <c r="D14" s="144"/>
      <c r="E14" s="145"/>
      <c r="F14" s="93">
        <v>58</v>
      </c>
      <c r="G14" s="93">
        <v>8</v>
      </c>
      <c r="H14" s="47">
        <f t="shared" si="0"/>
        <v>66</v>
      </c>
      <c r="I14" s="93">
        <v>20</v>
      </c>
      <c r="J14" s="93">
        <v>5</v>
      </c>
      <c r="K14" s="47">
        <f t="shared" si="1"/>
        <v>25</v>
      </c>
      <c r="L14" s="102">
        <f t="shared" si="2"/>
        <v>46</v>
      </c>
      <c r="M14" s="99">
        <v>36</v>
      </c>
      <c r="N14" s="103" t="s">
        <v>39</v>
      </c>
      <c r="O14" s="69">
        <f>ROUND((M14*100)/60,0)</f>
        <v>60</v>
      </c>
    </row>
    <row r="15" spans="1:15" x14ac:dyDescent="0.35">
      <c r="A15" s="92">
        <v>176269</v>
      </c>
      <c r="B15" s="46" t="s">
        <v>88</v>
      </c>
      <c r="C15" s="143"/>
      <c r="D15" s="144"/>
      <c r="E15" s="145"/>
      <c r="F15" s="93">
        <v>58</v>
      </c>
      <c r="G15" s="93">
        <v>2</v>
      </c>
      <c r="H15" s="47">
        <f t="shared" si="0"/>
        <v>60</v>
      </c>
      <c r="I15" s="93">
        <v>52</v>
      </c>
      <c r="J15" s="93">
        <v>13</v>
      </c>
      <c r="K15" s="47">
        <f t="shared" si="1"/>
        <v>65</v>
      </c>
      <c r="L15" s="42">
        <f t="shared" si="2"/>
        <v>63</v>
      </c>
      <c r="M15" s="99">
        <v>44</v>
      </c>
      <c r="N15" s="103" t="s">
        <v>39</v>
      </c>
      <c r="O15" s="69">
        <f t="shared" si="3"/>
        <v>73</v>
      </c>
    </row>
    <row r="16" spans="1:15" x14ac:dyDescent="0.35">
      <c r="A16" s="92">
        <v>176268</v>
      </c>
      <c r="B16" s="46" t="s">
        <v>89</v>
      </c>
      <c r="C16" s="143"/>
      <c r="D16" s="144"/>
      <c r="E16" s="145"/>
      <c r="F16" s="93">
        <v>55</v>
      </c>
      <c r="G16" s="93">
        <v>10</v>
      </c>
      <c r="H16" s="47">
        <f t="shared" si="0"/>
        <v>65</v>
      </c>
      <c r="I16" s="93">
        <v>60</v>
      </c>
      <c r="J16" s="93">
        <v>15</v>
      </c>
      <c r="K16" s="47">
        <f t="shared" si="1"/>
        <v>75</v>
      </c>
      <c r="L16" s="42">
        <f t="shared" si="2"/>
        <v>70</v>
      </c>
      <c r="M16" s="98">
        <v>35</v>
      </c>
      <c r="N16" s="93">
        <v>47</v>
      </c>
      <c r="O16" s="69">
        <f>ROUND((N16*100)/60,0)</f>
        <v>78</v>
      </c>
    </row>
    <row r="17" spans="1:15" x14ac:dyDescent="0.35">
      <c r="A17" s="92">
        <v>176281</v>
      </c>
      <c r="B17" s="46" t="s">
        <v>90</v>
      </c>
      <c r="C17" s="143"/>
      <c r="D17" s="144"/>
      <c r="E17" s="145"/>
      <c r="F17" s="93">
        <v>55</v>
      </c>
      <c r="G17" s="93">
        <v>12</v>
      </c>
      <c r="H17" s="47">
        <f t="shared" si="0"/>
        <v>67</v>
      </c>
      <c r="I17" s="93">
        <v>54</v>
      </c>
      <c r="J17" s="93">
        <v>20</v>
      </c>
      <c r="K17" s="47">
        <f t="shared" si="1"/>
        <v>74</v>
      </c>
      <c r="L17" s="42">
        <f t="shared" si="2"/>
        <v>71</v>
      </c>
      <c r="M17" s="100">
        <v>40</v>
      </c>
      <c r="N17" s="103">
        <v>0</v>
      </c>
      <c r="O17" s="69">
        <f t="shared" si="3"/>
        <v>67</v>
      </c>
    </row>
    <row r="18" spans="1:15" x14ac:dyDescent="0.35">
      <c r="A18" s="92">
        <v>176472</v>
      </c>
      <c r="B18" s="46" t="s">
        <v>91</v>
      </c>
      <c r="C18" s="143"/>
      <c r="D18" s="144"/>
      <c r="E18" s="145"/>
      <c r="F18" s="93">
        <v>55</v>
      </c>
      <c r="G18" s="93">
        <v>2</v>
      </c>
      <c r="H18" s="47">
        <f t="shared" si="0"/>
        <v>57</v>
      </c>
      <c r="I18" s="93">
        <v>30</v>
      </c>
      <c r="J18" s="93">
        <v>12</v>
      </c>
      <c r="K18" s="47">
        <f t="shared" si="1"/>
        <v>42</v>
      </c>
      <c r="L18" s="102">
        <f t="shared" si="2"/>
        <v>50</v>
      </c>
      <c r="M18" s="98">
        <v>28</v>
      </c>
      <c r="N18" s="104">
        <v>31</v>
      </c>
      <c r="O18" s="108">
        <f>ROUND((N18*100)/60,0)</f>
        <v>52</v>
      </c>
    </row>
    <row r="19" spans="1:15" x14ac:dyDescent="0.35">
      <c r="A19" s="92">
        <v>176279</v>
      </c>
      <c r="B19" s="46" t="s">
        <v>92</v>
      </c>
      <c r="C19" s="143"/>
      <c r="D19" s="144"/>
      <c r="E19" s="145"/>
      <c r="F19" s="93">
        <v>55</v>
      </c>
      <c r="G19" s="93">
        <v>5</v>
      </c>
      <c r="H19" s="47">
        <f t="shared" si="0"/>
        <v>60</v>
      </c>
      <c r="I19" s="93">
        <v>48</v>
      </c>
      <c r="J19" s="93">
        <v>20</v>
      </c>
      <c r="K19" s="47">
        <f t="shared" si="1"/>
        <v>68</v>
      </c>
      <c r="L19" s="42">
        <f t="shared" si="2"/>
        <v>64</v>
      </c>
      <c r="M19" s="98">
        <v>29</v>
      </c>
      <c r="N19" s="105">
        <v>32</v>
      </c>
      <c r="O19" s="108">
        <f>ROUND((N19*100)/60,0)</f>
        <v>53</v>
      </c>
    </row>
    <row r="20" spans="1:15" x14ac:dyDescent="0.35">
      <c r="A20" s="92">
        <v>176286</v>
      </c>
      <c r="B20" s="46" t="s">
        <v>93</v>
      </c>
      <c r="C20" s="143"/>
      <c r="D20" s="144"/>
      <c r="E20" s="145"/>
      <c r="F20" s="93">
        <v>54</v>
      </c>
      <c r="G20" s="93">
        <v>8</v>
      </c>
      <c r="H20" s="47">
        <f t="shared" si="0"/>
        <v>62</v>
      </c>
      <c r="I20" s="93">
        <v>55</v>
      </c>
      <c r="J20" s="93">
        <v>16</v>
      </c>
      <c r="K20" s="47">
        <f t="shared" si="1"/>
        <v>71</v>
      </c>
      <c r="L20" s="42">
        <f t="shared" si="2"/>
        <v>67</v>
      </c>
      <c r="M20" s="100">
        <v>36</v>
      </c>
      <c r="N20" s="103" t="s">
        <v>39</v>
      </c>
      <c r="O20" s="69">
        <f t="shared" si="3"/>
        <v>60</v>
      </c>
    </row>
    <row r="21" spans="1:15" x14ac:dyDescent="0.35">
      <c r="A21" s="92">
        <v>176280</v>
      </c>
      <c r="B21" s="46" t="s">
        <v>94</v>
      </c>
      <c r="C21" s="143"/>
      <c r="D21" s="144"/>
      <c r="E21" s="145"/>
      <c r="F21" s="55">
        <v>60</v>
      </c>
      <c r="G21" s="55">
        <v>22</v>
      </c>
      <c r="H21" s="47">
        <f t="shared" si="0"/>
        <v>82</v>
      </c>
      <c r="I21" s="55">
        <v>55</v>
      </c>
      <c r="J21" s="55">
        <v>18</v>
      </c>
      <c r="K21" s="47">
        <f t="shared" si="1"/>
        <v>73</v>
      </c>
      <c r="L21" s="42">
        <f t="shared" si="2"/>
        <v>78</v>
      </c>
      <c r="M21" s="100">
        <v>41</v>
      </c>
      <c r="N21" s="103" t="s">
        <v>39</v>
      </c>
      <c r="O21" s="69">
        <f t="shared" si="3"/>
        <v>68</v>
      </c>
    </row>
    <row r="22" spans="1:15" x14ac:dyDescent="0.35">
      <c r="A22" s="92">
        <v>176294</v>
      </c>
      <c r="B22" s="46" t="s">
        <v>95</v>
      </c>
      <c r="C22" s="143"/>
      <c r="D22" s="144"/>
      <c r="E22" s="145"/>
      <c r="F22" s="93">
        <v>54</v>
      </c>
      <c r="G22" s="93">
        <v>20</v>
      </c>
      <c r="H22" s="47">
        <f t="shared" si="0"/>
        <v>74</v>
      </c>
      <c r="I22" s="93">
        <v>55</v>
      </c>
      <c r="J22" s="93">
        <v>18</v>
      </c>
      <c r="K22" s="47">
        <f t="shared" si="1"/>
        <v>73</v>
      </c>
      <c r="L22" s="42">
        <f t="shared" si="2"/>
        <v>74</v>
      </c>
      <c r="M22" s="100">
        <v>42</v>
      </c>
      <c r="N22" s="103" t="s">
        <v>39</v>
      </c>
      <c r="O22" s="69">
        <f t="shared" si="3"/>
        <v>70</v>
      </c>
    </row>
    <row r="23" spans="1:15" x14ac:dyDescent="0.35">
      <c r="A23" s="92">
        <v>176292</v>
      </c>
      <c r="B23" s="46" t="s">
        <v>96</v>
      </c>
      <c r="C23" s="143"/>
      <c r="D23" s="144"/>
      <c r="E23" s="145"/>
      <c r="F23" s="55">
        <v>53</v>
      </c>
      <c r="G23" s="55">
        <v>8</v>
      </c>
      <c r="H23" s="47">
        <f t="shared" si="0"/>
        <v>61</v>
      </c>
      <c r="I23" s="55">
        <v>50</v>
      </c>
      <c r="J23" s="55">
        <v>28</v>
      </c>
      <c r="K23" s="47">
        <f t="shared" si="1"/>
        <v>78</v>
      </c>
      <c r="L23" s="42">
        <f t="shared" si="2"/>
        <v>70</v>
      </c>
      <c r="M23" s="100">
        <v>42</v>
      </c>
      <c r="N23" s="103" t="s">
        <v>39</v>
      </c>
      <c r="O23" s="69">
        <f t="shared" si="3"/>
        <v>70</v>
      </c>
    </row>
    <row r="24" spans="1:15" x14ac:dyDescent="0.35">
      <c r="A24" s="92">
        <v>176293</v>
      </c>
      <c r="B24" s="46" t="s">
        <v>97</v>
      </c>
      <c r="C24" s="143"/>
      <c r="D24" s="144"/>
      <c r="E24" s="145"/>
      <c r="F24" s="55">
        <v>55</v>
      </c>
      <c r="G24" s="55">
        <v>5</v>
      </c>
      <c r="H24" s="47">
        <f t="shared" si="0"/>
        <v>60</v>
      </c>
      <c r="I24" s="55">
        <v>40</v>
      </c>
      <c r="J24" s="55">
        <v>8</v>
      </c>
      <c r="K24" s="47">
        <f t="shared" si="1"/>
        <v>48</v>
      </c>
      <c r="L24" s="102">
        <f t="shared" si="2"/>
        <v>54</v>
      </c>
      <c r="M24" s="101">
        <v>27</v>
      </c>
      <c r="N24" s="105">
        <v>25</v>
      </c>
      <c r="O24" s="108">
        <f>ROUND((N24*100)/60,0)</f>
        <v>42</v>
      </c>
    </row>
    <row r="25" spans="1:15" x14ac:dyDescent="0.35">
      <c r="A25" s="92">
        <v>176296</v>
      </c>
      <c r="B25" s="46" t="s">
        <v>98</v>
      </c>
      <c r="C25" s="143"/>
      <c r="D25" s="144"/>
      <c r="E25" s="145"/>
      <c r="F25" s="55">
        <v>55</v>
      </c>
      <c r="G25" s="55">
        <v>5</v>
      </c>
      <c r="H25" s="47">
        <f t="shared" si="0"/>
        <v>60</v>
      </c>
      <c r="I25" s="55">
        <v>35</v>
      </c>
      <c r="J25" s="55">
        <v>17</v>
      </c>
      <c r="K25" s="47">
        <f t="shared" si="1"/>
        <v>52</v>
      </c>
      <c r="L25" s="102">
        <f t="shared" si="2"/>
        <v>56</v>
      </c>
      <c r="M25" s="100">
        <v>37</v>
      </c>
      <c r="N25" s="93"/>
      <c r="O25" s="69">
        <f t="shared" si="3"/>
        <v>62</v>
      </c>
    </row>
    <row r="26" spans="1:15" x14ac:dyDescent="0.35">
      <c r="A26" s="92">
        <v>176295</v>
      </c>
      <c r="B26" s="46" t="s">
        <v>99</v>
      </c>
      <c r="C26" s="143"/>
      <c r="D26" s="144"/>
      <c r="E26" s="145"/>
      <c r="F26" s="55">
        <v>54</v>
      </c>
      <c r="G26" s="55">
        <v>14</v>
      </c>
      <c r="H26" s="47">
        <f t="shared" si="0"/>
        <v>68</v>
      </c>
      <c r="I26" s="55">
        <v>55</v>
      </c>
      <c r="J26" s="55">
        <v>7</v>
      </c>
      <c r="K26" s="47">
        <f t="shared" si="1"/>
        <v>62</v>
      </c>
      <c r="L26" s="42">
        <f t="shared" si="2"/>
        <v>65</v>
      </c>
      <c r="M26" s="101">
        <v>33</v>
      </c>
      <c r="N26" s="105">
        <v>31</v>
      </c>
      <c r="O26" s="108">
        <f>ROUND((N26*100)/60,0)</f>
        <v>52</v>
      </c>
    </row>
    <row r="27" spans="1:15" x14ac:dyDescent="0.35">
      <c r="A27" s="92">
        <v>176307</v>
      </c>
      <c r="B27" s="46" t="s">
        <v>100</v>
      </c>
      <c r="C27" s="143"/>
      <c r="D27" s="144"/>
      <c r="E27" s="145"/>
      <c r="F27" s="55">
        <v>52</v>
      </c>
      <c r="G27" s="55">
        <v>4</v>
      </c>
      <c r="H27" s="47">
        <f t="shared" si="0"/>
        <v>56</v>
      </c>
      <c r="I27" s="55">
        <v>60</v>
      </c>
      <c r="J27" s="55">
        <v>20</v>
      </c>
      <c r="K27" s="47">
        <f t="shared" si="1"/>
        <v>80</v>
      </c>
      <c r="L27" s="42">
        <f t="shared" si="2"/>
        <v>68</v>
      </c>
      <c r="M27" s="100">
        <v>40</v>
      </c>
      <c r="N27" s="103" t="s">
        <v>39</v>
      </c>
      <c r="O27" s="69">
        <f t="shared" si="3"/>
        <v>67</v>
      </c>
    </row>
    <row r="28" spans="1:15" x14ac:dyDescent="0.35">
      <c r="A28" s="92">
        <v>176315</v>
      </c>
      <c r="B28" s="46" t="s">
        <v>101</v>
      </c>
      <c r="C28" s="143"/>
      <c r="D28" s="144"/>
      <c r="E28" s="145"/>
      <c r="F28" s="55">
        <v>55</v>
      </c>
      <c r="G28" s="55">
        <v>15</v>
      </c>
      <c r="H28" s="47">
        <f t="shared" si="0"/>
        <v>70</v>
      </c>
      <c r="I28" s="55">
        <v>35</v>
      </c>
      <c r="J28" s="55">
        <v>16</v>
      </c>
      <c r="K28" s="47">
        <f t="shared" si="1"/>
        <v>51</v>
      </c>
      <c r="L28" s="42">
        <f t="shared" si="2"/>
        <v>61</v>
      </c>
      <c r="M28" s="100">
        <v>36</v>
      </c>
      <c r="N28" s="103" t="s">
        <v>39</v>
      </c>
      <c r="O28" s="69">
        <f t="shared" si="3"/>
        <v>60</v>
      </c>
    </row>
    <row r="29" spans="1:15" x14ac:dyDescent="0.35">
      <c r="A29" s="92">
        <v>176302</v>
      </c>
      <c r="B29" s="46" t="s">
        <v>102</v>
      </c>
      <c r="C29" s="143"/>
      <c r="D29" s="144"/>
      <c r="E29" s="145"/>
      <c r="F29" s="55">
        <v>55</v>
      </c>
      <c r="G29" s="55">
        <v>15</v>
      </c>
      <c r="H29" s="47">
        <f t="shared" si="0"/>
        <v>70</v>
      </c>
      <c r="I29" s="55">
        <v>35</v>
      </c>
      <c r="J29" s="55">
        <v>7</v>
      </c>
      <c r="K29" s="47">
        <f t="shared" si="1"/>
        <v>42</v>
      </c>
      <c r="L29" s="42">
        <f t="shared" si="2"/>
        <v>56</v>
      </c>
      <c r="M29" s="100">
        <v>37</v>
      </c>
      <c r="N29" s="103" t="s">
        <v>39</v>
      </c>
      <c r="O29" s="69">
        <f t="shared" si="3"/>
        <v>62</v>
      </c>
    </row>
    <row r="30" spans="1:15" x14ac:dyDescent="0.35">
      <c r="A30" s="92">
        <v>176309</v>
      </c>
      <c r="B30" s="46" t="s">
        <v>103</v>
      </c>
      <c r="C30" s="143"/>
      <c r="D30" s="144"/>
      <c r="E30" s="145"/>
      <c r="F30" s="55">
        <v>55</v>
      </c>
      <c r="G30" s="55">
        <v>8</v>
      </c>
      <c r="H30" s="47">
        <f t="shared" si="0"/>
        <v>63</v>
      </c>
      <c r="I30" s="55">
        <v>57</v>
      </c>
      <c r="J30" s="55">
        <v>18</v>
      </c>
      <c r="K30" s="47">
        <f t="shared" si="1"/>
        <v>75</v>
      </c>
      <c r="L30" s="42">
        <f t="shared" si="2"/>
        <v>69</v>
      </c>
      <c r="M30" s="101">
        <v>35</v>
      </c>
      <c r="N30" s="93">
        <v>42</v>
      </c>
      <c r="O30" s="69">
        <f>ROUND((N30*100)/60,0)</f>
        <v>70</v>
      </c>
    </row>
    <row r="31" spans="1:15" x14ac:dyDescent="0.35">
      <c r="A31" s="92">
        <v>176314</v>
      </c>
      <c r="B31" s="46" t="s">
        <v>104</v>
      </c>
      <c r="C31" s="143"/>
      <c r="D31" s="144"/>
      <c r="E31" s="145"/>
      <c r="F31" s="55">
        <v>64</v>
      </c>
      <c r="G31" s="55">
        <v>20</v>
      </c>
      <c r="H31" s="47">
        <f t="shared" si="0"/>
        <v>84</v>
      </c>
      <c r="I31" s="55">
        <v>60</v>
      </c>
      <c r="J31" s="55">
        <v>25</v>
      </c>
      <c r="K31" s="47">
        <f t="shared" si="1"/>
        <v>85</v>
      </c>
      <c r="L31" s="42">
        <f t="shared" si="2"/>
        <v>85</v>
      </c>
      <c r="M31" s="100">
        <v>48</v>
      </c>
      <c r="N31" s="103" t="s">
        <v>39</v>
      </c>
      <c r="O31" s="69">
        <f t="shared" si="3"/>
        <v>80</v>
      </c>
    </row>
    <row r="32" spans="1:15" x14ac:dyDescent="0.35">
      <c r="A32" s="92">
        <v>176312</v>
      </c>
      <c r="B32" s="46" t="s">
        <v>105</v>
      </c>
      <c r="C32" s="143"/>
      <c r="D32" s="144"/>
      <c r="E32" s="145"/>
      <c r="F32" s="93">
        <v>52</v>
      </c>
      <c r="G32" s="93">
        <v>10</v>
      </c>
      <c r="H32" s="47">
        <f t="shared" si="0"/>
        <v>62</v>
      </c>
      <c r="I32" s="93">
        <v>57</v>
      </c>
      <c r="J32" s="93">
        <v>17</v>
      </c>
      <c r="K32" s="47">
        <f t="shared" si="1"/>
        <v>74</v>
      </c>
      <c r="L32" s="42">
        <f t="shared" si="2"/>
        <v>68</v>
      </c>
      <c r="M32" s="100">
        <v>37</v>
      </c>
      <c r="N32" s="103" t="s">
        <v>39</v>
      </c>
      <c r="O32" s="69">
        <f t="shared" si="3"/>
        <v>62</v>
      </c>
    </row>
    <row r="33" spans="1:15" x14ac:dyDescent="0.35">
      <c r="A33" s="92">
        <v>176319</v>
      </c>
      <c r="B33" s="46" t="s">
        <v>106</v>
      </c>
      <c r="C33" s="143"/>
      <c r="D33" s="144"/>
      <c r="E33" s="145"/>
      <c r="F33" s="55">
        <v>54</v>
      </c>
      <c r="G33" s="55">
        <v>2</v>
      </c>
      <c r="H33" s="47">
        <f t="shared" si="0"/>
        <v>56</v>
      </c>
      <c r="I33" s="55">
        <v>30</v>
      </c>
      <c r="J33" s="55">
        <v>0</v>
      </c>
      <c r="K33" s="47">
        <f t="shared" si="1"/>
        <v>30</v>
      </c>
      <c r="L33" s="102">
        <f t="shared" si="2"/>
        <v>43</v>
      </c>
      <c r="M33" s="101">
        <v>34</v>
      </c>
      <c r="N33" s="105">
        <v>35</v>
      </c>
      <c r="O33" s="108">
        <f>ROUND((N33*100)/60,0)</f>
        <v>58</v>
      </c>
    </row>
    <row r="34" spans="1:15" x14ac:dyDescent="0.35">
      <c r="A34" s="92">
        <v>176321</v>
      </c>
      <c r="B34" s="46" t="s">
        <v>107</v>
      </c>
      <c r="C34" s="143"/>
      <c r="D34" s="144"/>
      <c r="E34" s="145"/>
      <c r="F34" s="55">
        <v>53</v>
      </c>
      <c r="G34" s="55">
        <v>8</v>
      </c>
      <c r="H34" s="47">
        <f t="shared" si="0"/>
        <v>61</v>
      </c>
      <c r="I34" s="55">
        <v>54</v>
      </c>
      <c r="J34" s="55">
        <v>16</v>
      </c>
      <c r="K34" s="47">
        <f t="shared" si="1"/>
        <v>70</v>
      </c>
      <c r="L34" s="42">
        <f t="shared" si="2"/>
        <v>66</v>
      </c>
      <c r="M34" s="101">
        <v>25</v>
      </c>
      <c r="N34" s="105">
        <v>33</v>
      </c>
      <c r="O34" s="108">
        <f>ROUND((N34*100)/60,0)</f>
        <v>55</v>
      </c>
    </row>
    <row r="35" spans="1:15" x14ac:dyDescent="0.35">
      <c r="A35" s="92">
        <v>176320</v>
      </c>
      <c r="B35" s="46" t="s">
        <v>108</v>
      </c>
      <c r="C35" s="143"/>
      <c r="D35" s="144"/>
      <c r="E35" s="145"/>
      <c r="F35" s="55">
        <v>54</v>
      </c>
      <c r="G35" s="55">
        <v>10</v>
      </c>
      <c r="H35" s="47">
        <f t="shared" si="0"/>
        <v>64</v>
      </c>
      <c r="I35" s="55">
        <v>57</v>
      </c>
      <c r="J35" s="55">
        <v>18</v>
      </c>
      <c r="K35" s="47">
        <f t="shared" si="1"/>
        <v>75</v>
      </c>
      <c r="L35" s="42">
        <f t="shared" si="2"/>
        <v>70</v>
      </c>
      <c r="M35" s="100">
        <v>36</v>
      </c>
      <c r="N35" s="103" t="s">
        <v>39</v>
      </c>
      <c r="O35" s="69">
        <f t="shared" si="3"/>
        <v>60</v>
      </c>
    </row>
    <row r="36" spans="1:15" x14ac:dyDescent="0.35">
      <c r="A36" s="92">
        <v>176322</v>
      </c>
      <c r="B36" s="46" t="s">
        <v>109</v>
      </c>
      <c r="C36" s="143"/>
      <c r="D36" s="144"/>
      <c r="E36" s="145"/>
      <c r="F36" s="55">
        <v>60</v>
      </c>
      <c r="G36" s="55">
        <v>12</v>
      </c>
      <c r="H36" s="47">
        <f t="shared" si="0"/>
        <v>72</v>
      </c>
      <c r="I36" s="55">
        <v>56</v>
      </c>
      <c r="J36" s="55">
        <v>17</v>
      </c>
      <c r="K36" s="47">
        <f t="shared" si="1"/>
        <v>73</v>
      </c>
      <c r="L36" s="42">
        <f t="shared" si="2"/>
        <v>73</v>
      </c>
      <c r="M36" s="100">
        <v>37</v>
      </c>
      <c r="N36" s="103" t="s">
        <v>39</v>
      </c>
      <c r="O36" s="69">
        <f t="shared" si="3"/>
        <v>62</v>
      </c>
    </row>
    <row r="37" spans="1:15" x14ac:dyDescent="0.35">
      <c r="A37" s="92">
        <v>176318</v>
      </c>
      <c r="B37" s="46" t="s">
        <v>110</v>
      </c>
      <c r="C37" s="143"/>
      <c r="D37" s="144"/>
      <c r="E37" s="145"/>
      <c r="F37" s="55">
        <v>58</v>
      </c>
      <c r="G37" s="55">
        <v>5</v>
      </c>
      <c r="H37" s="47">
        <f t="shared" si="0"/>
        <v>63</v>
      </c>
      <c r="I37" s="55">
        <v>52</v>
      </c>
      <c r="J37" s="55">
        <v>8</v>
      </c>
      <c r="K37" s="47">
        <f t="shared" si="1"/>
        <v>60</v>
      </c>
      <c r="L37" s="42">
        <f t="shared" si="2"/>
        <v>62</v>
      </c>
      <c r="M37" s="100">
        <v>40</v>
      </c>
      <c r="N37" s="103" t="s">
        <v>39</v>
      </c>
      <c r="O37" s="69">
        <f t="shared" si="3"/>
        <v>67</v>
      </c>
    </row>
    <row r="38" spans="1:15" x14ac:dyDescent="0.35">
      <c r="A38" s="92">
        <v>176471</v>
      </c>
      <c r="B38" s="46" t="s">
        <v>111</v>
      </c>
      <c r="C38" s="143"/>
      <c r="D38" s="144"/>
      <c r="E38" s="145"/>
      <c r="F38" s="55">
        <v>60</v>
      </c>
      <c r="G38" s="55">
        <v>20</v>
      </c>
      <c r="H38" s="47">
        <f t="shared" si="0"/>
        <v>80</v>
      </c>
      <c r="I38" s="55">
        <v>58</v>
      </c>
      <c r="J38" s="55">
        <v>20</v>
      </c>
      <c r="K38" s="47">
        <f t="shared" si="1"/>
        <v>78</v>
      </c>
      <c r="L38" s="42">
        <f t="shared" si="2"/>
        <v>79</v>
      </c>
      <c r="M38" s="100">
        <v>37</v>
      </c>
      <c r="N38" s="103" t="s">
        <v>39</v>
      </c>
      <c r="O38" s="69">
        <f t="shared" si="3"/>
        <v>62</v>
      </c>
    </row>
    <row r="39" spans="1:15" x14ac:dyDescent="0.35">
      <c r="A39" s="92">
        <v>176323</v>
      </c>
      <c r="B39" s="46" t="s">
        <v>112</v>
      </c>
      <c r="C39" s="146"/>
      <c r="D39" s="147"/>
      <c r="E39" s="148"/>
      <c r="F39" s="55">
        <v>50</v>
      </c>
      <c r="G39" s="55">
        <v>0</v>
      </c>
      <c r="H39" s="47">
        <f t="shared" si="0"/>
        <v>50</v>
      </c>
      <c r="I39" s="55">
        <v>35</v>
      </c>
      <c r="J39" s="55">
        <v>8</v>
      </c>
      <c r="K39" s="47">
        <f t="shared" si="1"/>
        <v>43</v>
      </c>
      <c r="L39" s="102">
        <f t="shared" si="2"/>
        <v>47</v>
      </c>
      <c r="M39" s="101">
        <v>33</v>
      </c>
      <c r="N39" s="104">
        <v>24</v>
      </c>
      <c r="O39" s="108">
        <f>ROUND((N39*100)/60,0)</f>
        <v>40</v>
      </c>
    </row>
  </sheetData>
  <mergeCells count="7">
    <mergeCell ref="C9:E39"/>
    <mergeCell ref="A6:O6"/>
    <mergeCell ref="A7:A8"/>
    <mergeCell ref="B7:B8"/>
    <mergeCell ref="C7:D7"/>
    <mergeCell ref="F7:G7"/>
    <mergeCell ref="I7:J7"/>
  </mergeCells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xSplit="2" ySplit="8" topLeftCell="F18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ColWidth="9.08984375" defaultRowHeight="14.5" x14ac:dyDescent="0.35"/>
  <cols>
    <col min="1" max="1" width="15.1796875" style="38" customWidth="1"/>
    <col min="2" max="2" width="25.7265625" style="34" customWidth="1"/>
    <col min="3" max="3" width="13.08984375" style="34" customWidth="1"/>
    <col min="4" max="4" width="10" style="34" customWidth="1"/>
    <col min="5" max="5" width="10.7265625" style="34" customWidth="1"/>
    <col min="6" max="6" width="15.453125" style="50" customWidth="1"/>
    <col min="7" max="7" width="11.08984375" style="50" customWidth="1"/>
    <col min="8" max="8" width="7.26953125" style="50" customWidth="1"/>
    <col min="9" max="9" width="7.54296875" style="50" customWidth="1"/>
    <col min="10" max="10" width="8.453125" style="50" customWidth="1"/>
    <col min="11" max="11" width="9.08984375" style="50"/>
    <col min="12" max="16384" width="9.08984375" style="38"/>
  </cols>
  <sheetData>
    <row r="1" spans="1:12" ht="46.5" x14ac:dyDescent="0.35">
      <c r="A1" s="33" t="s">
        <v>49</v>
      </c>
      <c r="B1" s="107" t="s">
        <v>71</v>
      </c>
      <c r="C1" s="79"/>
      <c r="D1" s="79"/>
      <c r="E1" s="79"/>
    </row>
    <row r="2" spans="1:12" ht="15.5" x14ac:dyDescent="0.35">
      <c r="A2" s="39" t="s">
        <v>41</v>
      </c>
      <c r="B2" s="83"/>
    </row>
    <row r="3" spans="1:12" ht="15.5" x14ac:dyDescent="0.35">
      <c r="A3" s="39" t="s">
        <v>42</v>
      </c>
      <c r="B3" s="83"/>
    </row>
    <row r="4" spans="1:12" ht="15.5" x14ac:dyDescent="0.35">
      <c r="A4" s="39" t="s">
        <v>43</v>
      </c>
      <c r="B4" s="34" t="s">
        <v>72</v>
      </c>
    </row>
    <row r="5" spans="1:12" ht="15.5" x14ac:dyDescent="0.35">
      <c r="A5" s="39" t="s">
        <v>74</v>
      </c>
      <c r="B5" s="106" t="s">
        <v>75</v>
      </c>
    </row>
    <row r="6" spans="1:12" s="158" customFormat="1" ht="15.5" customHeight="1" x14ac:dyDescent="0.35">
      <c r="A6" s="156" t="s">
        <v>73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1:12" s="50" customFormat="1" ht="29" x14ac:dyDescent="0.35">
      <c r="A7" s="152" t="s">
        <v>44</v>
      </c>
      <c r="B7" s="152" t="s">
        <v>45</v>
      </c>
      <c r="C7" s="70" t="s">
        <v>60</v>
      </c>
      <c r="D7" s="70" t="s">
        <v>61</v>
      </c>
      <c r="E7" s="70" t="s">
        <v>62</v>
      </c>
      <c r="F7" s="154" t="s">
        <v>66</v>
      </c>
      <c r="G7" s="155"/>
      <c r="H7" s="70" t="s">
        <v>46</v>
      </c>
      <c r="I7" s="70" t="s">
        <v>68</v>
      </c>
      <c r="J7" s="70" t="s">
        <v>69</v>
      </c>
      <c r="K7" s="70" t="s">
        <v>192</v>
      </c>
    </row>
    <row r="8" spans="1:12" s="54" customFormat="1" x14ac:dyDescent="0.35">
      <c r="A8" s="153"/>
      <c r="B8" s="153"/>
      <c r="C8" s="51">
        <v>100</v>
      </c>
      <c r="D8" s="51">
        <v>100</v>
      </c>
      <c r="E8" s="51">
        <v>100</v>
      </c>
      <c r="F8" s="51">
        <v>70</v>
      </c>
      <c r="G8" s="51">
        <v>30</v>
      </c>
      <c r="H8" s="51">
        <f>SUM(F8,G8)</f>
        <v>100</v>
      </c>
      <c r="I8" s="51">
        <v>40</v>
      </c>
      <c r="J8" s="68">
        <v>40</v>
      </c>
      <c r="K8" s="52">
        <f>ROUND((I8/40)*100,0)</f>
        <v>100</v>
      </c>
    </row>
    <row r="9" spans="1:12" x14ac:dyDescent="0.35">
      <c r="A9" s="45">
        <f>'Module 1'!A9</f>
        <v>176259</v>
      </c>
      <c r="B9" s="82" t="str">
        <f>'Module 1'!B9</f>
        <v>Adarsh Gangadharan</v>
      </c>
      <c r="C9" s="55">
        <v>91</v>
      </c>
      <c r="D9" s="55">
        <v>92</v>
      </c>
      <c r="E9" s="55">
        <v>90</v>
      </c>
      <c r="F9" s="55">
        <v>51</v>
      </c>
      <c r="G9" s="55">
        <v>15</v>
      </c>
      <c r="H9" s="51">
        <f t="shared" ref="H9:H39" si="0">SUM(F9,G9)</f>
        <v>66</v>
      </c>
      <c r="I9" s="110">
        <v>26</v>
      </c>
      <c r="J9" s="55" t="s">
        <v>39</v>
      </c>
      <c r="K9" s="52">
        <f t="shared" ref="K9:K39" si="1">ROUND((I9/40)*100,0)</f>
        <v>65</v>
      </c>
    </row>
    <row r="10" spans="1:12" x14ac:dyDescent="0.35">
      <c r="A10" s="45">
        <f>'Module 1'!A10</f>
        <v>176476</v>
      </c>
      <c r="B10" s="82" t="str">
        <f>'Module 1'!B10</f>
        <v>Aishwarya Patil</v>
      </c>
      <c r="C10" s="55">
        <v>92</v>
      </c>
      <c r="D10" s="55">
        <v>90</v>
      </c>
      <c r="E10" s="55">
        <v>93</v>
      </c>
      <c r="F10" s="93">
        <v>40</v>
      </c>
      <c r="G10" s="93">
        <v>20</v>
      </c>
      <c r="H10" s="51">
        <f t="shared" si="0"/>
        <v>60</v>
      </c>
      <c r="I10" s="110">
        <v>33</v>
      </c>
      <c r="J10" s="55" t="s">
        <v>39</v>
      </c>
      <c r="K10" s="52">
        <f t="shared" si="1"/>
        <v>83</v>
      </c>
    </row>
    <row r="11" spans="1:12" x14ac:dyDescent="0.35">
      <c r="A11" s="45">
        <f>'Module 1'!A11</f>
        <v>176473</v>
      </c>
      <c r="B11" s="82" t="str">
        <f>'Module 1'!B11</f>
        <v>Akella K M L R V Virajitha</v>
      </c>
      <c r="C11" s="55">
        <v>91</v>
      </c>
      <c r="D11" s="55">
        <v>90</v>
      </c>
      <c r="E11" s="55">
        <v>91</v>
      </c>
      <c r="F11" s="93">
        <v>60</v>
      </c>
      <c r="G11" s="93">
        <v>15</v>
      </c>
      <c r="H11" s="51">
        <f t="shared" si="0"/>
        <v>75</v>
      </c>
      <c r="I11" s="110">
        <v>28</v>
      </c>
      <c r="J11" s="55" t="s">
        <v>39</v>
      </c>
      <c r="K11" s="52">
        <f t="shared" si="1"/>
        <v>70</v>
      </c>
    </row>
    <row r="12" spans="1:12" x14ac:dyDescent="0.35">
      <c r="A12" s="45">
        <f>'Module 1'!A12</f>
        <v>176249</v>
      </c>
      <c r="B12" s="82" t="str">
        <f>'Module 1'!B12</f>
        <v>Barna Cherian</v>
      </c>
      <c r="C12" s="55">
        <v>92</v>
      </c>
      <c r="D12" s="55">
        <v>91</v>
      </c>
      <c r="E12" s="55">
        <v>90</v>
      </c>
      <c r="F12" s="93">
        <v>45</v>
      </c>
      <c r="G12" s="93">
        <v>15</v>
      </c>
      <c r="H12" s="51">
        <f t="shared" si="0"/>
        <v>60</v>
      </c>
      <c r="I12" s="111">
        <v>23</v>
      </c>
      <c r="J12" s="55">
        <v>27</v>
      </c>
      <c r="K12" s="52">
        <f>ROUND((J12/40)*100,0)</f>
        <v>68</v>
      </c>
    </row>
    <row r="13" spans="1:12" x14ac:dyDescent="0.35">
      <c r="A13" s="45">
        <f>'Module 1'!A13</f>
        <v>176260</v>
      </c>
      <c r="B13" s="82" t="str">
        <f>'Module 1'!B13</f>
        <v>Bezawada  Sai Krishna</v>
      </c>
      <c r="C13" s="55">
        <v>91</v>
      </c>
      <c r="D13" s="55">
        <v>91</v>
      </c>
      <c r="E13" s="55">
        <v>93</v>
      </c>
      <c r="F13" s="93">
        <v>53</v>
      </c>
      <c r="G13" s="93">
        <v>15</v>
      </c>
      <c r="H13" s="51">
        <f t="shared" si="0"/>
        <v>68</v>
      </c>
      <c r="I13" s="111">
        <v>21</v>
      </c>
      <c r="J13" s="55">
        <v>28</v>
      </c>
      <c r="K13" s="52">
        <f>ROUND((J13/40)*100,0)</f>
        <v>70</v>
      </c>
    </row>
    <row r="14" spans="1:12" x14ac:dyDescent="0.35">
      <c r="A14" s="45">
        <f>'Module 1'!A14</f>
        <v>176251</v>
      </c>
      <c r="B14" s="82" t="str">
        <f>'Module 1'!B14</f>
        <v>Danish Bashir Shaikh</v>
      </c>
      <c r="C14" s="55">
        <v>91</v>
      </c>
      <c r="D14" s="55">
        <v>90</v>
      </c>
      <c r="E14" s="55">
        <v>93</v>
      </c>
      <c r="F14" s="93">
        <v>30</v>
      </c>
      <c r="G14" s="93">
        <v>5</v>
      </c>
      <c r="H14" s="51">
        <f t="shared" si="0"/>
        <v>35</v>
      </c>
      <c r="I14" s="111">
        <v>17</v>
      </c>
      <c r="J14" s="55">
        <v>30</v>
      </c>
      <c r="K14" s="52">
        <f>ROUND((J14/40)*100,0)</f>
        <v>75</v>
      </c>
    </row>
    <row r="15" spans="1:12" x14ac:dyDescent="0.35">
      <c r="A15" s="45">
        <f>'Module 1'!A15</f>
        <v>176269</v>
      </c>
      <c r="B15" s="82" t="str">
        <f>'Module 1'!B15</f>
        <v xml:space="preserve">Jayalakshmi </v>
      </c>
      <c r="C15" s="55">
        <v>91</v>
      </c>
      <c r="D15" s="55">
        <v>92</v>
      </c>
      <c r="E15" s="55">
        <v>92</v>
      </c>
      <c r="F15" s="93">
        <v>65</v>
      </c>
      <c r="G15" s="93">
        <v>25</v>
      </c>
      <c r="H15" s="51">
        <f t="shared" si="0"/>
        <v>90</v>
      </c>
      <c r="I15" s="110">
        <v>29</v>
      </c>
      <c r="J15" s="55" t="s">
        <v>39</v>
      </c>
      <c r="K15" s="52">
        <f t="shared" si="1"/>
        <v>73</v>
      </c>
    </row>
    <row r="16" spans="1:12" x14ac:dyDescent="0.35">
      <c r="A16" s="45">
        <f>'Module 1'!A16</f>
        <v>176268</v>
      </c>
      <c r="B16" s="82" t="str">
        <f>'Module 1'!B16</f>
        <v>Kishor Prakash Nivalkar</v>
      </c>
      <c r="C16" s="55">
        <v>90</v>
      </c>
      <c r="D16" s="55">
        <v>90</v>
      </c>
      <c r="E16" s="55">
        <v>91</v>
      </c>
      <c r="F16" s="93">
        <v>55</v>
      </c>
      <c r="G16" s="93">
        <v>23</v>
      </c>
      <c r="H16" s="51">
        <f t="shared" si="0"/>
        <v>78</v>
      </c>
      <c r="I16" s="111">
        <v>22</v>
      </c>
      <c r="J16" s="55">
        <v>29</v>
      </c>
      <c r="K16" s="52">
        <f>ROUND((J16/40)*100,0)</f>
        <v>73</v>
      </c>
    </row>
    <row r="17" spans="1:11" x14ac:dyDescent="0.35">
      <c r="A17" s="45">
        <f>'Module 1'!A17</f>
        <v>176281</v>
      </c>
      <c r="B17" s="82" t="str">
        <f>'Module 1'!B17</f>
        <v>Kushal Rawani</v>
      </c>
      <c r="C17" s="55">
        <v>91</v>
      </c>
      <c r="D17" s="55">
        <v>90</v>
      </c>
      <c r="E17" s="55">
        <v>91</v>
      </c>
      <c r="F17" s="93">
        <v>50</v>
      </c>
      <c r="G17" s="93">
        <v>17</v>
      </c>
      <c r="H17" s="51">
        <f t="shared" si="0"/>
        <v>67</v>
      </c>
      <c r="I17" s="110">
        <v>24</v>
      </c>
      <c r="J17" s="55" t="s">
        <v>39</v>
      </c>
      <c r="K17" s="52">
        <f t="shared" si="1"/>
        <v>60</v>
      </c>
    </row>
    <row r="18" spans="1:11" x14ac:dyDescent="0.35">
      <c r="A18" s="45">
        <f>'Module 1'!A18</f>
        <v>176472</v>
      </c>
      <c r="B18" s="82" t="str">
        <f>'Module 1'!B18</f>
        <v>Manthan Jambuwant Deshmukh</v>
      </c>
      <c r="C18" s="55">
        <v>91</v>
      </c>
      <c r="D18" s="55">
        <v>90</v>
      </c>
      <c r="E18" s="55">
        <v>90</v>
      </c>
      <c r="F18" s="93">
        <v>40</v>
      </c>
      <c r="G18" s="93">
        <v>10</v>
      </c>
      <c r="H18" s="51">
        <f t="shared" si="0"/>
        <v>50</v>
      </c>
      <c r="I18" s="110">
        <v>26</v>
      </c>
      <c r="J18" s="55" t="s">
        <v>39</v>
      </c>
      <c r="K18" s="52">
        <f t="shared" si="1"/>
        <v>65</v>
      </c>
    </row>
    <row r="19" spans="1:11" x14ac:dyDescent="0.35">
      <c r="A19" s="45">
        <f>'Module 1'!A19</f>
        <v>176279</v>
      </c>
      <c r="B19" s="82" t="str">
        <f>'Module 1'!B19</f>
        <v>Nalamothu Nikhitha</v>
      </c>
      <c r="C19" s="55">
        <v>92</v>
      </c>
      <c r="D19" s="55">
        <v>91</v>
      </c>
      <c r="E19" s="55">
        <v>90</v>
      </c>
      <c r="F19" s="93">
        <v>45</v>
      </c>
      <c r="G19" s="93">
        <v>15</v>
      </c>
      <c r="H19" s="51">
        <f t="shared" si="0"/>
        <v>60</v>
      </c>
      <c r="I19" s="110">
        <v>26</v>
      </c>
      <c r="J19" s="55" t="s">
        <v>39</v>
      </c>
      <c r="K19" s="52">
        <f t="shared" si="1"/>
        <v>65</v>
      </c>
    </row>
    <row r="20" spans="1:11" x14ac:dyDescent="0.35">
      <c r="A20" s="45">
        <f>'Module 1'!A20</f>
        <v>176286</v>
      </c>
      <c r="B20" s="82" t="str">
        <f>'Module 1'!B20</f>
        <v>Nikita Adinath Deshmukh</v>
      </c>
      <c r="C20" s="55">
        <v>91</v>
      </c>
      <c r="D20" s="55">
        <v>92</v>
      </c>
      <c r="E20" s="55">
        <v>93</v>
      </c>
      <c r="F20" s="93">
        <v>50</v>
      </c>
      <c r="G20" s="93">
        <v>20</v>
      </c>
      <c r="H20" s="51">
        <f t="shared" si="0"/>
        <v>70</v>
      </c>
      <c r="I20" s="110">
        <v>29</v>
      </c>
      <c r="J20" s="55" t="s">
        <v>39</v>
      </c>
      <c r="K20" s="52">
        <f t="shared" si="1"/>
        <v>73</v>
      </c>
    </row>
    <row r="21" spans="1:11" x14ac:dyDescent="0.35">
      <c r="A21" s="45">
        <f>'Module 1'!A21</f>
        <v>176280</v>
      </c>
      <c r="B21" s="82" t="str">
        <f>'Module 1'!B21</f>
        <v>Onteddu Sirisha Yadav</v>
      </c>
      <c r="C21" s="55">
        <v>93</v>
      </c>
      <c r="D21" s="55">
        <v>91</v>
      </c>
      <c r="E21" s="55">
        <v>91</v>
      </c>
      <c r="F21" s="55">
        <v>60</v>
      </c>
      <c r="G21" s="55">
        <v>20</v>
      </c>
      <c r="H21" s="51">
        <f t="shared" si="0"/>
        <v>80</v>
      </c>
      <c r="I21" s="110">
        <v>25</v>
      </c>
      <c r="J21" s="55" t="s">
        <v>39</v>
      </c>
      <c r="K21" s="52">
        <f t="shared" si="1"/>
        <v>63</v>
      </c>
    </row>
    <row r="22" spans="1:11" x14ac:dyDescent="0.35">
      <c r="A22" s="45">
        <f>'Module 1'!A22</f>
        <v>176294</v>
      </c>
      <c r="B22" s="82" t="str">
        <f>'Module 1'!B22</f>
        <v>Pradip Shivaji Kalwankar</v>
      </c>
      <c r="C22" s="55">
        <v>92</v>
      </c>
      <c r="D22" s="55">
        <v>91</v>
      </c>
      <c r="E22" s="55">
        <v>91</v>
      </c>
      <c r="F22" s="93">
        <v>58</v>
      </c>
      <c r="G22" s="93">
        <v>23</v>
      </c>
      <c r="H22" s="51">
        <f t="shared" si="0"/>
        <v>81</v>
      </c>
      <c r="I22" s="111">
        <v>23</v>
      </c>
      <c r="J22" s="55">
        <v>27</v>
      </c>
      <c r="K22" s="52">
        <f>ROUND((J22/40)*100,0)</f>
        <v>68</v>
      </c>
    </row>
    <row r="23" spans="1:11" x14ac:dyDescent="0.35">
      <c r="A23" s="45">
        <f>'Module 1'!A23</f>
        <v>176292</v>
      </c>
      <c r="B23" s="82" t="str">
        <f>'Module 1'!B23</f>
        <v>R. Hemavathi</v>
      </c>
      <c r="C23" s="55">
        <v>90</v>
      </c>
      <c r="D23" s="55">
        <v>90</v>
      </c>
      <c r="E23" s="55">
        <v>91</v>
      </c>
      <c r="F23" s="55">
        <v>55</v>
      </c>
      <c r="G23" s="55">
        <v>20</v>
      </c>
      <c r="H23" s="51">
        <f t="shared" si="0"/>
        <v>75</v>
      </c>
      <c r="I23" s="110">
        <v>25</v>
      </c>
      <c r="J23" s="55" t="s">
        <v>39</v>
      </c>
      <c r="K23" s="52">
        <f t="shared" si="1"/>
        <v>63</v>
      </c>
    </row>
    <row r="24" spans="1:11" x14ac:dyDescent="0.35">
      <c r="A24" s="45">
        <f>'Module 1'!A24</f>
        <v>176293</v>
      </c>
      <c r="B24" s="82" t="str">
        <f>'Module 1'!B24</f>
        <v>Radhika Suresh Yadav</v>
      </c>
      <c r="C24" s="55">
        <v>93</v>
      </c>
      <c r="D24" s="55">
        <v>90</v>
      </c>
      <c r="E24" s="55">
        <v>91</v>
      </c>
      <c r="F24" s="55">
        <v>50</v>
      </c>
      <c r="G24" s="55">
        <v>13</v>
      </c>
      <c r="H24" s="51">
        <f t="shared" si="0"/>
        <v>63</v>
      </c>
      <c r="I24" s="110">
        <v>26</v>
      </c>
      <c r="J24" s="55" t="s">
        <v>39</v>
      </c>
      <c r="K24" s="52">
        <f t="shared" si="1"/>
        <v>65</v>
      </c>
    </row>
    <row r="25" spans="1:11" x14ac:dyDescent="0.35">
      <c r="A25" s="45">
        <f>'Module 1'!A25</f>
        <v>176296</v>
      </c>
      <c r="B25" s="82" t="str">
        <f>'Module 1'!B25</f>
        <v>Rathod Mahesh Ramesh</v>
      </c>
      <c r="C25" s="55">
        <v>90</v>
      </c>
      <c r="D25" s="55">
        <v>90</v>
      </c>
      <c r="E25" s="55">
        <v>90</v>
      </c>
      <c r="F25" s="55">
        <v>35</v>
      </c>
      <c r="G25" s="55">
        <v>5</v>
      </c>
      <c r="H25" s="51">
        <f t="shared" si="0"/>
        <v>40</v>
      </c>
      <c r="I25" s="110">
        <v>25</v>
      </c>
      <c r="J25" s="55" t="s">
        <v>39</v>
      </c>
      <c r="K25" s="52">
        <f t="shared" si="1"/>
        <v>63</v>
      </c>
    </row>
    <row r="26" spans="1:11" x14ac:dyDescent="0.35">
      <c r="A26" s="45">
        <f>'Module 1'!A26</f>
        <v>176295</v>
      </c>
      <c r="B26" s="82" t="str">
        <f>'Module 1'!B26</f>
        <v>Rutuja Uday Choudhary</v>
      </c>
      <c r="C26" s="55">
        <v>91</v>
      </c>
      <c r="D26" s="55">
        <v>90</v>
      </c>
      <c r="E26" s="55">
        <v>91</v>
      </c>
      <c r="F26" s="55">
        <v>40</v>
      </c>
      <c r="G26" s="55">
        <v>20</v>
      </c>
      <c r="H26" s="51">
        <f t="shared" si="0"/>
        <v>60</v>
      </c>
      <c r="I26" s="110">
        <v>32</v>
      </c>
      <c r="J26" s="55" t="s">
        <v>39</v>
      </c>
      <c r="K26" s="52">
        <f t="shared" si="1"/>
        <v>80</v>
      </c>
    </row>
    <row r="27" spans="1:11" x14ac:dyDescent="0.35">
      <c r="A27" s="45">
        <f>'Module 1'!A27</f>
        <v>176307</v>
      </c>
      <c r="B27" s="82" t="str">
        <f>'Module 1'!B27</f>
        <v>Sachin Reddy Yerranagu</v>
      </c>
      <c r="C27" s="55">
        <v>90</v>
      </c>
      <c r="D27" s="55">
        <v>90</v>
      </c>
      <c r="E27" s="55">
        <v>90</v>
      </c>
      <c r="F27" s="55">
        <v>62</v>
      </c>
      <c r="G27" s="55">
        <v>23</v>
      </c>
      <c r="H27" s="51">
        <f t="shared" si="0"/>
        <v>85</v>
      </c>
      <c r="I27" s="111">
        <v>23</v>
      </c>
      <c r="J27" s="55">
        <v>28</v>
      </c>
      <c r="K27" s="52">
        <f>ROUND((J27/40)*100,0)</f>
        <v>70</v>
      </c>
    </row>
    <row r="28" spans="1:11" x14ac:dyDescent="0.35">
      <c r="A28" s="45">
        <f>'Module 1'!A28</f>
        <v>176315</v>
      </c>
      <c r="B28" s="82" t="str">
        <f>'Module 1'!B28</f>
        <v>Shailendra Kumar</v>
      </c>
      <c r="C28" s="55">
        <v>91</v>
      </c>
      <c r="D28" s="55">
        <v>92</v>
      </c>
      <c r="E28" s="55">
        <v>93</v>
      </c>
      <c r="F28" s="55">
        <v>55</v>
      </c>
      <c r="G28" s="55">
        <v>15</v>
      </c>
      <c r="H28" s="51">
        <f t="shared" si="0"/>
        <v>70</v>
      </c>
      <c r="I28" s="110">
        <v>25</v>
      </c>
      <c r="J28" s="55" t="s">
        <v>39</v>
      </c>
      <c r="K28" s="52">
        <f t="shared" si="1"/>
        <v>63</v>
      </c>
    </row>
    <row r="29" spans="1:11" x14ac:dyDescent="0.35">
      <c r="A29" s="45">
        <f>'Module 1'!A29</f>
        <v>176302</v>
      </c>
      <c r="B29" s="82" t="str">
        <f>'Module 1'!B29</f>
        <v>Somagatta Harish</v>
      </c>
      <c r="C29" s="55">
        <v>92</v>
      </c>
      <c r="D29" s="55">
        <v>91</v>
      </c>
      <c r="E29" s="55">
        <v>93</v>
      </c>
      <c r="F29" s="55">
        <v>51</v>
      </c>
      <c r="G29" s="55">
        <v>15</v>
      </c>
      <c r="H29" s="51">
        <f t="shared" si="0"/>
        <v>66</v>
      </c>
      <c r="I29" s="111">
        <v>19</v>
      </c>
      <c r="J29" s="112">
        <v>27</v>
      </c>
      <c r="K29" s="52">
        <f>ROUND((J29/40)*100,0)</f>
        <v>68</v>
      </c>
    </row>
    <row r="30" spans="1:11" x14ac:dyDescent="0.35">
      <c r="A30" s="45">
        <f>'Module 1'!A30</f>
        <v>176309</v>
      </c>
      <c r="B30" s="82" t="str">
        <f>'Module 1'!B30</f>
        <v>Sonal Vyankat Kulkarni</v>
      </c>
      <c r="C30" s="55">
        <v>91</v>
      </c>
      <c r="D30" s="55">
        <v>90</v>
      </c>
      <c r="E30" s="55">
        <v>91</v>
      </c>
      <c r="F30" s="55">
        <v>60</v>
      </c>
      <c r="G30" s="55">
        <v>20</v>
      </c>
      <c r="H30" s="51">
        <f t="shared" si="0"/>
        <v>80</v>
      </c>
      <c r="I30" s="110">
        <v>29</v>
      </c>
      <c r="J30" s="55" t="s">
        <v>39</v>
      </c>
      <c r="K30" s="52">
        <f t="shared" si="1"/>
        <v>73</v>
      </c>
    </row>
    <row r="31" spans="1:11" x14ac:dyDescent="0.35">
      <c r="A31" s="45">
        <f>'Module 1'!A31</f>
        <v>176314</v>
      </c>
      <c r="B31" s="82" t="str">
        <f>'Module 1'!B31</f>
        <v>Sulekha</v>
      </c>
      <c r="C31" s="55">
        <v>91</v>
      </c>
      <c r="D31" s="55">
        <v>90</v>
      </c>
      <c r="E31" s="55">
        <v>92</v>
      </c>
      <c r="F31" s="55">
        <v>65</v>
      </c>
      <c r="G31" s="55">
        <v>15</v>
      </c>
      <c r="H31" s="51">
        <f t="shared" si="0"/>
        <v>80</v>
      </c>
      <c r="I31" s="110">
        <v>28</v>
      </c>
      <c r="J31" s="55" t="s">
        <v>39</v>
      </c>
      <c r="K31" s="52">
        <f t="shared" si="1"/>
        <v>70</v>
      </c>
    </row>
    <row r="32" spans="1:11" x14ac:dyDescent="0.35">
      <c r="A32" s="45">
        <f>'Module 1'!A32</f>
        <v>176312</v>
      </c>
      <c r="B32" s="82" t="str">
        <f>'Module 1'!B32</f>
        <v>Tanaya Rajesh Jadhav</v>
      </c>
      <c r="C32" s="55">
        <v>92</v>
      </c>
      <c r="D32" s="55">
        <v>90</v>
      </c>
      <c r="E32" s="55">
        <v>90</v>
      </c>
      <c r="F32" s="93">
        <v>58</v>
      </c>
      <c r="G32" s="93">
        <v>18</v>
      </c>
      <c r="H32" s="51">
        <f t="shared" si="0"/>
        <v>76</v>
      </c>
      <c r="I32" s="110">
        <v>30</v>
      </c>
      <c r="J32" s="55" t="s">
        <v>39</v>
      </c>
      <c r="K32" s="52">
        <f t="shared" si="1"/>
        <v>75</v>
      </c>
    </row>
    <row r="33" spans="1:11" x14ac:dyDescent="0.35">
      <c r="A33" s="45">
        <f>'Module 1'!A33</f>
        <v>176319</v>
      </c>
      <c r="B33" s="82" t="str">
        <f>'Module 1'!B33</f>
        <v>Tanul Sanjeev Agarwal</v>
      </c>
      <c r="C33" s="55">
        <v>91</v>
      </c>
      <c r="D33" s="55">
        <v>90</v>
      </c>
      <c r="E33" s="55">
        <v>92</v>
      </c>
      <c r="F33" s="55">
        <v>25</v>
      </c>
      <c r="G33" s="55">
        <v>5</v>
      </c>
      <c r="H33" s="51">
        <f t="shared" si="0"/>
        <v>30</v>
      </c>
      <c r="I33" s="110">
        <v>30</v>
      </c>
      <c r="J33" s="55" t="s">
        <v>39</v>
      </c>
      <c r="K33" s="52">
        <f t="shared" si="1"/>
        <v>75</v>
      </c>
    </row>
    <row r="34" spans="1:11" x14ac:dyDescent="0.35">
      <c r="A34" s="45">
        <f>'Module 1'!A34</f>
        <v>176321</v>
      </c>
      <c r="B34" s="82" t="str">
        <f>'Module 1'!B34</f>
        <v>Ujjawal Kumar</v>
      </c>
      <c r="C34" s="55">
        <v>91</v>
      </c>
      <c r="D34" s="55">
        <v>91</v>
      </c>
      <c r="E34" s="55">
        <v>91</v>
      </c>
      <c r="F34" s="55">
        <v>60</v>
      </c>
      <c r="G34" s="55">
        <v>20</v>
      </c>
      <c r="H34" s="51">
        <f t="shared" si="0"/>
        <v>80</v>
      </c>
      <c r="I34" s="111">
        <v>23</v>
      </c>
      <c r="J34" s="112">
        <v>28</v>
      </c>
      <c r="K34" s="52">
        <f>ROUND((J34/40)*100,0)</f>
        <v>70</v>
      </c>
    </row>
    <row r="35" spans="1:11" x14ac:dyDescent="0.35">
      <c r="A35" s="45">
        <f>'Module 1'!A35</f>
        <v>176320</v>
      </c>
      <c r="B35" s="82" t="str">
        <f>'Module 1'!B35</f>
        <v>Vijay Singh Sisodiya</v>
      </c>
      <c r="C35" s="55">
        <v>92</v>
      </c>
      <c r="D35" s="55">
        <v>93</v>
      </c>
      <c r="E35" s="55">
        <v>91</v>
      </c>
      <c r="F35" s="55">
        <v>60</v>
      </c>
      <c r="G35" s="55">
        <v>20</v>
      </c>
      <c r="H35" s="51">
        <f t="shared" si="0"/>
        <v>80</v>
      </c>
      <c r="I35" s="111">
        <v>23</v>
      </c>
      <c r="J35" s="112">
        <v>28</v>
      </c>
      <c r="K35" s="52">
        <f>ROUND((J35/40)*100,0)</f>
        <v>70</v>
      </c>
    </row>
    <row r="36" spans="1:11" x14ac:dyDescent="0.35">
      <c r="A36" s="45">
        <f>'Module 1'!A36</f>
        <v>176322</v>
      </c>
      <c r="B36" s="82" t="str">
        <f>'Module 1'!B36</f>
        <v>Vishnu K V</v>
      </c>
      <c r="C36" s="55">
        <v>92</v>
      </c>
      <c r="D36" s="55">
        <v>93</v>
      </c>
      <c r="E36" s="55">
        <v>91</v>
      </c>
      <c r="F36" s="55">
        <v>60</v>
      </c>
      <c r="G36" s="55">
        <v>25</v>
      </c>
      <c r="H36" s="51">
        <f t="shared" si="0"/>
        <v>85</v>
      </c>
      <c r="I36" s="110">
        <v>34</v>
      </c>
      <c r="J36" s="55" t="s">
        <v>39</v>
      </c>
      <c r="K36" s="52">
        <f t="shared" si="1"/>
        <v>85</v>
      </c>
    </row>
    <row r="37" spans="1:11" x14ac:dyDescent="0.35">
      <c r="A37" s="45">
        <f>'Module 1'!A37</f>
        <v>176318</v>
      </c>
      <c r="B37" s="82" t="str">
        <f>'Module 1'!B37</f>
        <v>Yash Sharma</v>
      </c>
      <c r="C37" s="55">
        <v>92</v>
      </c>
      <c r="D37" s="55">
        <v>92</v>
      </c>
      <c r="E37" s="55">
        <v>90</v>
      </c>
      <c r="F37" s="55">
        <v>52</v>
      </c>
      <c r="G37" s="55">
        <v>5</v>
      </c>
      <c r="H37" s="51">
        <f t="shared" si="0"/>
        <v>57</v>
      </c>
      <c r="I37" s="110">
        <v>26</v>
      </c>
      <c r="J37" s="55" t="s">
        <v>39</v>
      </c>
      <c r="K37" s="52">
        <f t="shared" si="1"/>
        <v>65</v>
      </c>
    </row>
    <row r="38" spans="1:11" x14ac:dyDescent="0.35">
      <c r="A38" s="45">
        <f>'Module 1'!A38</f>
        <v>176471</v>
      </c>
      <c r="B38" s="82" t="str">
        <f>'Module 1'!B38</f>
        <v>Yashashree Sunil Joshi</v>
      </c>
      <c r="C38" s="55">
        <v>90</v>
      </c>
      <c r="D38" s="55">
        <v>90</v>
      </c>
      <c r="E38" s="55">
        <v>91</v>
      </c>
      <c r="F38" s="55">
        <v>50</v>
      </c>
      <c r="G38" s="55">
        <v>20</v>
      </c>
      <c r="H38" s="51">
        <f t="shared" si="0"/>
        <v>70</v>
      </c>
      <c r="I38" s="110">
        <v>30</v>
      </c>
      <c r="J38" s="55" t="s">
        <v>39</v>
      </c>
      <c r="K38" s="52">
        <f t="shared" si="1"/>
        <v>75</v>
      </c>
    </row>
    <row r="39" spans="1:11" x14ac:dyDescent="0.35">
      <c r="A39" s="45">
        <f>'Module 1'!A39</f>
        <v>176323</v>
      </c>
      <c r="B39" s="82" t="str">
        <f>'Module 1'!B39</f>
        <v>Vishnuvardhan Kuragayala</v>
      </c>
      <c r="C39" s="55">
        <v>90</v>
      </c>
      <c r="D39" s="55">
        <v>91</v>
      </c>
      <c r="E39" s="55">
        <v>92</v>
      </c>
      <c r="F39" s="55">
        <v>50</v>
      </c>
      <c r="G39" s="55">
        <v>20</v>
      </c>
      <c r="H39" s="51">
        <f t="shared" si="0"/>
        <v>70</v>
      </c>
      <c r="I39" s="110">
        <v>28</v>
      </c>
      <c r="J39" s="55" t="s">
        <v>39</v>
      </c>
      <c r="K39" s="52">
        <f t="shared" si="1"/>
        <v>70</v>
      </c>
    </row>
  </sheetData>
  <mergeCells count="4">
    <mergeCell ref="A7:A8"/>
    <mergeCell ref="B7:B8"/>
    <mergeCell ref="F7:G7"/>
    <mergeCell ref="A6:XFD6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pane xSplit="2" ySplit="8" topLeftCell="C33" activePane="bottomRight" state="frozen"/>
      <selection pane="topRight" activeCell="C1" sqref="C1"/>
      <selection pane="bottomLeft" activeCell="A3" sqref="A3"/>
      <selection pane="bottomRight" activeCell="F42" sqref="F42"/>
    </sheetView>
  </sheetViews>
  <sheetFormatPr defaultColWidth="9.08984375" defaultRowHeight="14.5" x14ac:dyDescent="0.35"/>
  <cols>
    <col min="1" max="1" width="14" style="38" customWidth="1"/>
    <col min="2" max="2" width="23.26953125" style="34" customWidth="1"/>
    <col min="3" max="3" width="11" style="50" customWidth="1"/>
    <col min="4" max="4" width="12.90625" style="50" customWidth="1"/>
    <col min="5" max="5" width="9.54296875" style="50" customWidth="1"/>
    <col min="6" max="8" width="9.08984375" style="50"/>
    <col min="9" max="9" width="8.36328125" style="50" customWidth="1"/>
    <col min="10" max="12" width="9.08984375" style="50"/>
    <col min="13" max="13" width="7.453125" style="50" customWidth="1"/>
    <col min="14" max="14" width="9.54296875" style="50" customWidth="1"/>
    <col min="15" max="15" width="8.54296875" style="50" customWidth="1"/>
    <col min="16" max="16384" width="9.08984375" style="38"/>
  </cols>
  <sheetData>
    <row r="1" spans="1:15" ht="46.5" x14ac:dyDescent="0.35">
      <c r="A1" s="33" t="s">
        <v>50</v>
      </c>
      <c r="B1" s="107" t="s">
        <v>78</v>
      </c>
      <c r="C1" s="50" t="s">
        <v>182</v>
      </c>
    </row>
    <row r="2" spans="1:15" ht="15.5" x14ac:dyDescent="0.35">
      <c r="A2" s="39" t="s">
        <v>41</v>
      </c>
      <c r="B2" s="83"/>
    </row>
    <row r="3" spans="1:15" ht="15.5" x14ac:dyDescent="0.35">
      <c r="A3" s="39" t="s">
        <v>42</v>
      </c>
      <c r="B3" s="83"/>
    </row>
    <row r="4" spans="1:15" ht="15.5" x14ac:dyDescent="0.35">
      <c r="A4" s="39" t="s">
        <v>43</v>
      </c>
      <c r="B4" s="34" t="s">
        <v>72</v>
      </c>
    </row>
    <row r="5" spans="1:15" ht="15.5" x14ac:dyDescent="0.35">
      <c r="A5" s="39" t="s">
        <v>74</v>
      </c>
      <c r="B5" s="106" t="s">
        <v>80</v>
      </c>
    </row>
    <row r="6" spans="1:15" s="40" customFormat="1" ht="15.5" x14ac:dyDescent="0.35">
      <c r="A6" s="159" t="s">
        <v>79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</row>
    <row r="7" spans="1:15" s="50" customFormat="1" ht="29" x14ac:dyDescent="0.35">
      <c r="A7" s="152" t="s">
        <v>44</v>
      </c>
      <c r="B7" s="152" t="s">
        <v>45</v>
      </c>
      <c r="C7" s="154" t="s">
        <v>177</v>
      </c>
      <c r="D7" s="155"/>
      <c r="E7" s="91" t="s">
        <v>46</v>
      </c>
      <c r="F7" s="154" t="s">
        <v>194</v>
      </c>
      <c r="G7" s="155"/>
      <c r="H7" s="90" t="s">
        <v>46</v>
      </c>
      <c r="I7" s="154" t="s">
        <v>195</v>
      </c>
      <c r="J7" s="155"/>
      <c r="K7" s="90" t="s">
        <v>46</v>
      </c>
      <c r="L7" s="90" t="s">
        <v>183</v>
      </c>
      <c r="M7" s="70" t="s">
        <v>68</v>
      </c>
      <c r="N7" s="70" t="s">
        <v>69</v>
      </c>
      <c r="O7" s="70" t="s">
        <v>192</v>
      </c>
    </row>
    <row r="8" spans="1:15" s="54" customFormat="1" x14ac:dyDescent="0.35">
      <c r="A8" s="153"/>
      <c r="B8" s="153"/>
      <c r="C8" s="51">
        <v>70</v>
      </c>
      <c r="D8" s="51">
        <v>30</v>
      </c>
      <c r="E8" s="51">
        <f>SUM(C8,D8)</f>
        <v>100</v>
      </c>
      <c r="F8" s="51">
        <v>70</v>
      </c>
      <c r="G8" s="51">
        <v>30</v>
      </c>
      <c r="H8" s="51">
        <f>SUM(F8,G8)</f>
        <v>100</v>
      </c>
      <c r="I8" s="52">
        <v>70</v>
      </c>
      <c r="J8" s="52">
        <v>30</v>
      </c>
      <c r="K8" s="52">
        <f>SUM(I8,J8)</f>
        <v>100</v>
      </c>
      <c r="L8" s="52">
        <f>AVERAGE(E8,H8,K8)</f>
        <v>100</v>
      </c>
      <c r="M8" s="52">
        <v>40</v>
      </c>
      <c r="N8" s="52">
        <v>40</v>
      </c>
      <c r="O8" s="53">
        <f>ROUND((M8/40)*100,0)</f>
        <v>100</v>
      </c>
    </row>
    <row r="9" spans="1:15" x14ac:dyDescent="0.35">
      <c r="A9" s="45">
        <f>'Module 1'!A9</f>
        <v>176259</v>
      </c>
      <c r="B9" s="82" t="str">
        <f>'Module 1'!B9</f>
        <v>Adarsh Gangadharan</v>
      </c>
      <c r="C9" s="114">
        <v>59</v>
      </c>
      <c r="D9" s="57">
        <v>20</v>
      </c>
      <c r="E9" s="51">
        <f t="shared" ref="E9:E39" si="0">SUM(C9,D9)</f>
        <v>79</v>
      </c>
      <c r="F9" s="55">
        <v>40</v>
      </c>
      <c r="G9" s="67">
        <v>22</v>
      </c>
      <c r="H9" s="51">
        <f t="shared" ref="H9:H39" si="1">SUM(F9,G9)</f>
        <v>62</v>
      </c>
      <c r="I9" s="55">
        <v>45</v>
      </c>
      <c r="J9" s="67">
        <v>12</v>
      </c>
      <c r="K9" s="52">
        <f t="shared" ref="K9:K39" si="2">SUM(I9,J9)</f>
        <v>57</v>
      </c>
      <c r="L9" s="52">
        <f t="shared" ref="L9:L39" si="3">AVERAGE(E9,H9,K9)</f>
        <v>66</v>
      </c>
      <c r="M9">
        <v>26</v>
      </c>
      <c r="N9" s="56" t="s">
        <v>39</v>
      </c>
      <c r="O9" s="53">
        <f t="shared" ref="O9:O39" si="4">ROUND((M9/40)*100,0)</f>
        <v>65</v>
      </c>
    </row>
    <row r="10" spans="1:15" x14ac:dyDescent="0.35">
      <c r="A10" s="45">
        <f>'Module 1'!A10</f>
        <v>176476</v>
      </c>
      <c r="B10" s="82" t="str">
        <f>'Module 1'!B10</f>
        <v>Aishwarya Patil</v>
      </c>
      <c r="C10" s="114">
        <v>60</v>
      </c>
      <c r="D10" s="57">
        <v>17</v>
      </c>
      <c r="E10" s="51">
        <f t="shared" si="0"/>
        <v>77</v>
      </c>
      <c r="F10" s="55">
        <v>60</v>
      </c>
      <c r="G10" s="67">
        <v>8</v>
      </c>
      <c r="H10" s="51">
        <f t="shared" si="1"/>
        <v>68</v>
      </c>
      <c r="I10" s="55">
        <v>62</v>
      </c>
      <c r="J10" s="67">
        <v>12</v>
      </c>
      <c r="K10" s="52">
        <f t="shared" si="2"/>
        <v>74</v>
      </c>
      <c r="L10" s="52">
        <f t="shared" si="3"/>
        <v>73</v>
      </c>
      <c r="M10">
        <v>28</v>
      </c>
      <c r="N10" s="56" t="s">
        <v>39</v>
      </c>
      <c r="O10" s="53">
        <f t="shared" si="4"/>
        <v>70</v>
      </c>
    </row>
    <row r="11" spans="1:15" x14ac:dyDescent="0.35">
      <c r="A11" s="45">
        <f>'Module 1'!A11</f>
        <v>176473</v>
      </c>
      <c r="B11" s="82" t="str">
        <f>'Module 1'!B11</f>
        <v>Akella K M L R V Virajitha</v>
      </c>
      <c r="C11" s="112">
        <v>59</v>
      </c>
      <c r="D11" s="55">
        <v>16</v>
      </c>
      <c r="E11" s="51">
        <f t="shared" si="0"/>
        <v>75</v>
      </c>
      <c r="F11" s="115">
        <v>60</v>
      </c>
      <c r="G11" s="116">
        <v>18</v>
      </c>
      <c r="H11" s="51">
        <f t="shared" si="1"/>
        <v>78</v>
      </c>
      <c r="I11" s="55">
        <v>51</v>
      </c>
      <c r="J11" s="67">
        <v>15</v>
      </c>
      <c r="K11" s="52">
        <f t="shared" si="2"/>
        <v>66</v>
      </c>
      <c r="L11" s="52">
        <f t="shared" si="3"/>
        <v>73</v>
      </c>
      <c r="M11">
        <v>24</v>
      </c>
      <c r="N11" s="56" t="s">
        <v>39</v>
      </c>
      <c r="O11" s="53">
        <f t="shared" si="4"/>
        <v>60</v>
      </c>
    </row>
    <row r="12" spans="1:15" x14ac:dyDescent="0.35">
      <c r="A12" s="45">
        <f>'Module 1'!A12</f>
        <v>176249</v>
      </c>
      <c r="B12" s="82" t="str">
        <f>'Module 1'!B12</f>
        <v>Barna Cherian</v>
      </c>
      <c r="C12" s="112">
        <v>48</v>
      </c>
      <c r="D12" s="55">
        <v>12</v>
      </c>
      <c r="E12" s="51">
        <f t="shared" si="0"/>
        <v>60</v>
      </c>
      <c r="F12" s="55">
        <v>52</v>
      </c>
      <c r="G12" s="67">
        <v>8</v>
      </c>
      <c r="H12" s="51">
        <f t="shared" si="1"/>
        <v>60</v>
      </c>
      <c r="I12" s="55">
        <v>58</v>
      </c>
      <c r="J12" s="67">
        <v>10</v>
      </c>
      <c r="K12" s="52">
        <f t="shared" si="2"/>
        <v>68</v>
      </c>
      <c r="L12" s="52">
        <f t="shared" si="3"/>
        <v>62.666666666666664</v>
      </c>
      <c r="M12">
        <v>24</v>
      </c>
      <c r="N12" s="56" t="s">
        <v>39</v>
      </c>
      <c r="O12" s="53">
        <f t="shared" si="4"/>
        <v>60</v>
      </c>
    </row>
    <row r="13" spans="1:15" x14ac:dyDescent="0.35">
      <c r="A13" s="45">
        <f>'Module 1'!A13</f>
        <v>176260</v>
      </c>
      <c r="B13" s="82" t="str">
        <f>'Module 1'!B13</f>
        <v>Bezawada  Sai Krishna</v>
      </c>
      <c r="C13" s="112">
        <v>58</v>
      </c>
      <c r="D13" s="55">
        <v>8</v>
      </c>
      <c r="E13" s="51">
        <f t="shared" si="0"/>
        <v>66</v>
      </c>
      <c r="F13" s="55">
        <v>40</v>
      </c>
      <c r="G13" s="67">
        <v>18</v>
      </c>
      <c r="H13" s="51">
        <f t="shared" si="1"/>
        <v>58</v>
      </c>
      <c r="I13" s="55">
        <v>45</v>
      </c>
      <c r="J13" s="67">
        <v>12</v>
      </c>
      <c r="K13" s="52">
        <f t="shared" si="2"/>
        <v>57</v>
      </c>
      <c r="L13" s="52">
        <f t="shared" si="3"/>
        <v>60.333333333333336</v>
      </c>
      <c r="M13">
        <v>28</v>
      </c>
      <c r="N13" s="56" t="s">
        <v>39</v>
      </c>
      <c r="O13" s="53">
        <f t="shared" si="4"/>
        <v>70</v>
      </c>
    </row>
    <row r="14" spans="1:15" x14ac:dyDescent="0.35">
      <c r="A14" s="45">
        <f>'Module 1'!A14</f>
        <v>176251</v>
      </c>
      <c r="B14" s="82" t="str">
        <f>'Module 1'!B14</f>
        <v>Danish Bashir Shaikh</v>
      </c>
      <c r="C14" s="112">
        <v>50</v>
      </c>
      <c r="D14" s="55">
        <v>21</v>
      </c>
      <c r="E14" s="51">
        <f t="shared" si="0"/>
        <v>71</v>
      </c>
      <c r="F14" s="55">
        <v>33</v>
      </c>
      <c r="G14" s="67">
        <v>15</v>
      </c>
      <c r="H14" s="51">
        <f t="shared" si="1"/>
        <v>48</v>
      </c>
      <c r="I14" s="55">
        <v>50</v>
      </c>
      <c r="J14" s="67">
        <v>15</v>
      </c>
      <c r="K14" s="52">
        <f t="shared" si="2"/>
        <v>65</v>
      </c>
      <c r="L14" s="52">
        <f t="shared" si="3"/>
        <v>61.333333333333336</v>
      </c>
      <c r="M14">
        <v>24</v>
      </c>
      <c r="N14" s="56" t="s">
        <v>39</v>
      </c>
      <c r="O14" s="53">
        <f t="shared" si="4"/>
        <v>60</v>
      </c>
    </row>
    <row r="15" spans="1:15" x14ac:dyDescent="0.35">
      <c r="A15" s="45">
        <f>'Module 1'!A15</f>
        <v>176269</v>
      </c>
      <c r="B15" s="82" t="str">
        <f>'Module 1'!B15</f>
        <v xml:space="preserve">Jayalakshmi </v>
      </c>
      <c r="C15" s="112">
        <v>58</v>
      </c>
      <c r="D15" s="55">
        <v>15</v>
      </c>
      <c r="E15" s="51">
        <f t="shared" si="0"/>
        <v>73</v>
      </c>
      <c r="F15" s="55">
        <v>58</v>
      </c>
      <c r="G15" s="67">
        <v>25</v>
      </c>
      <c r="H15" s="51">
        <f t="shared" si="1"/>
        <v>83</v>
      </c>
      <c r="I15" s="55">
        <v>43</v>
      </c>
      <c r="J15" s="67">
        <v>10</v>
      </c>
      <c r="K15" s="52">
        <f t="shared" si="2"/>
        <v>53</v>
      </c>
      <c r="L15" s="52">
        <f t="shared" si="3"/>
        <v>69.666666666666671</v>
      </c>
      <c r="M15">
        <v>31</v>
      </c>
      <c r="N15" s="56" t="s">
        <v>39</v>
      </c>
      <c r="O15" s="53">
        <f t="shared" si="4"/>
        <v>78</v>
      </c>
    </row>
    <row r="16" spans="1:15" x14ac:dyDescent="0.35">
      <c r="A16" s="45">
        <f>'Module 1'!A16</f>
        <v>176268</v>
      </c>
      <c r="B16" s="82" t="str">
        <f>'Module 1'!B16</f>
        <v>Kishor Prakash Nivalkar</v>
      </c>
      <c r="C16" s="112">
        <v>62</v>
      </c>
      <c r="D16" s="55">
        <v>19</v>
      </c>
      <c r="E16" s="51">
        <f t="shared" si="0"/>
        <v>81</v>
      </c>
      <c r="F16" s="55">
        <v>50</v>
      </c>
      <c r="G16" s="67">
        <v>18</v>
      </c>
      <c r="H16" s="51">
        <f t="shared" si="1"/>
        <v>68</v>
      </c>
      <c r="I16" s="55">
        <v>50</v>
      </c>
      <c r="J16" s="67">
        <v>20</v>
      </c>
      <c r="K16" s="52">
        <f t="shared" si="2"/>
        <v>70</v>
      </c>
      <c r="L16" s="52">
        <f t="shared" si="3"/>
        <v>73</v>
      </c>
      <c r="M16">
        <v>29</v>
      </c>
      <c r="N16" s="56" t="s">
        <v>39</v>
      </c>
      <c r="O16" s="53">
        <f t="shared" si="4"/>
        <v>73</v>
      </c>
    </row>
    <row r="17" spans="1:15" x14ac:dyDescent="0.35">
      <c r="A17" s="85">
        <f>'Module 1'!A17</f>
        <v>176281</v>
      </c>
      <c r="B17" s="86" t="str">
        <f>'Module 1'!B17</f>
        <v>Kushal Rawani</v>
      </c>
      <c r="C17" s="112">
        <v>62</v>
      </c>
      <c r="D17" s="55">
        <v>14</v>
      </c>
      <c r="E17" s="51">
        <f t="shared" si="0"/>
        <v>76</v>
      </c>
      <c r="F17" s="55">
        <v>47</v>
      </c>
      <c r="G17" s="67">
        <v>20</v>
      </c>
      <c r="H17" s="51">
        <f t="shared" si="1"/>
        <v>67</v>
      </c>
      <c r="I17" s="55">
        <v>53</v>
      </c>
      <c r="J17" s="67">
        <v>10</v>
      </c>
      <c r="K17" s="52">
        <f t="shared" si="2"/>
        <v>63</v>
      </c>
      <c r="L17" s="52">
        <f t="shared" si="3"/>
        <v>68.666666666666671</v>
      </c>
      <c r="M17">
        <v>27</v>
      </c>
      <c r="N17" s="56" t="s">
        <v>39</v>
      </c>
      <c r="O17" s="53">
        <f t="shared" si="4"/>
        <v>68</v>
      </c>
    </row>
    <row r="18" spans="1:15" x14ac:dyDescent="0.35">
      <c r="A18" s="45">
        <f>'Module 1'!A18</f>
        <v>176472</v>
      </c>
      <c r="B18" s="82" t="str">
        <f>'Module 1'!B18</f>
        <v>Manthan Jambuwant Deshmukh</v>
      </c>
      <c r="C18" s="112">
        <v>60</v>
      </c>
      <c r="D18" s="55">
        <v>12</v>
      </c>
      <c r="E18" s="51">
        <f t="shared" si="0"/>
        <v>72</v>
      </c>
      <c r="F18" s="55">
        <v>32</v>
      </c>
      <c r="G18" s="67">
        <v>10</v>
      </c>
      <c r="H18" s="51">
        <f t="shared" si="1"/>
        <v>42</v>
      </c>
      <c r="I18" s="55">
        <v>50</v>
      </c>
      <c r="J18" s="67">
        <v>10</v>
      </c>
      <c r="K18" s="52">
        <f t="shared" si="2"/>
        <v>60</v>
      </c>
      <c r="L18" s="52">
        <f t="shared" si="3"/>
        <v>58</v>
      </c>
      <c r="M18">
        <v>25</v>
      </c>
      <c r="N18" s="56" t="s">
        <v>39</v>
      </c>
      <c r="O18" s="53">
        <f t="shared" si="4"/>
        <v>63</v>
      </c>
    </row>
    <row r="19" spans="1:15" x14ac:dyDescent="0.35">
      <c r="A19" s="45">
        <f>'Module 1'!A19</f>
        <v>176279</v>
      </c>
      <c r="B19" s="82" t="str">
        <f>'Module 1'!B19</f>
        <v>Nalamothu Nikhitha</v>
      </c>
      <c r="C19" s="112">
        <v>60</v>
      </c>
      <c r="D19" s="55">
        <v>15</v>
      </c>
      <c r="E19" s="51">
        <f t="shared" si="0"/>
        <v>75</v>
      </c>
      <c r="F19" s="55">
        <v>50</v>
      </c>
      <c r="G19" s="67">
        <v>10</v>
      </c>
      <c r="H19" s="51">
        <f t="shared" si="1"/>
        <v>60</v>
      </c>
      <c r="I19" s="55">
        <v>56</v>
      </c>
      <c r="J19" s="67">
        <v>12</v>
      </c>
      <c r="K19" s="52">
        <f t="shared" si="2"/>
        <v>68</v>
      </c>
      <c r="L19" s="52">
        <f t="shared" si="3"/>
        <v>67.666666666666671</v>
      </c>
      <c r="M19">
        <v>22</v>
      </c>
      <c r="N19" s="56">
        <v>0</v>
      </c>
      <c r="O19" s="53">
        <f t="shared" si="4"/>
        <v>55</v>
      </c>
    </row>
    <row r="20" spans="1:15" x14ac:dyDescent="0.35">
      <c r="A20" s="45">
        <f>'Module 1'!A20</f>
        <v>176286</v>
      </c>
      <c r="B20" s="82" t="str">
        <f>'Module 1'!B20</f>
        <v>Nikita Adinath Deshmukh</v>
      </c>
      <c r="C20" s="112">
        <v>55</v>
      </c>
      <c r="D20" s="55">
        <v>16</v>
      </c>
      <c r="E20" s="51">
        <f t="shared" si="0"/>
        <v>71</v>
      </c>
      <c r="F20" s="55">
        <v>55</v>
      </c>
      <c r="G20" s="67">
        <v>10</v>
      </c>
      <c r="H20" s="51">
        <f t="shared" si="1"/>
        <v>65</v>
      </c>
      <c r="I20" s="55">
        <v>50</v>
      </c>
      <c r="J20" s="67">
        <v>23</v>
      </c>
      <c r="K20" s="52">
        <f t="shared" si="2"/>
        <v>73</v>
      </c>
      <c r="L20" s="52">
        <f t="shared" si="3"/>
        <v>69.666666666666671</v>
      </c>
      <c r="M20">
        <v>22</v>
      </c>
      <c r="N20" s="56">
        <v>0</v>
      </c>
      <c r="O20" s="53">
        <f t="shared" si="4"/>
        <v>55</v>
      </c>
    </row>
    <row r="21" spans="1:15" x14ac:dyDescent="0.35">
      <c r="A21" s="45">
        <f>'Module 1'!A21</f>
        <v>176280</v>
      </c>
      <c r="B21" s="82" t="str">
        <f>'Module 1'!B21</f>
        <v>Onteddu Sirisha Yadav</v>
      </c>
      <c r="C21" s="112">
        <v>60</v>
      </c>
      <c r="D21" s="55">
        <v>16</v>
      </c>
      <c r="E21" s="51">
        <f t="shared" si="0"/>
        <v>76</v>
      </c>
      <c r="F21" s="55">
        <v>58</v>
      </c>
      <c r="G21" s="67">
        <v>18</v>
      </c>
      <c r="H21" s="51">
        <f t="shared" si="1"/>
        <v>76</v>
      </c>
      <c r="I21" s="55">
        <v>61</v>
      </c>
      <c r="J21" s="67">
        <v>15</v>
      </c>
      <c r="K21" s="52">
        <f t="shared" si="2"/>
        <v>76</v>
      </c>
      <c r="L21" s="52">
        <f t="shared" si="3"/>
        <v>76</v>
      </c>
      <c r="M21">
        <v>21</v>
      </c>
      <c r="N21" s="56">
        <v>0</v>
      </c>
      <c r="O21" s="53">
        <f t="shared" si="4"/>
        <v>53</v>
      </c>
    </row>
    <row r="22" spans="1:15" x14ac:dyDescent="0.35">
      <c r="A22" s="45">
        <f>'Module 1'!A22</f>
        <v>176294</v>
      </c>
      <c r="B22" s="82" t="str">
        <f>'Module 1'!B22</f>
        <v>Pradip Shivaji Kalwankar</v>
      </c>
      <c r="C22" s="112">
        <v>61</v>
      </c>
      <c r="D22" s="55">
        <v>29</v>
      </c>
      <c r="E22" s="51">
        <f t="shared" si="0"/>
        <v>90</v>
      </c>
      <c r="F22" s="55">
        <v>38</v>
      </c>
      <c r="G22" s="67">
        <v>18</v>
      </c>
      <c r="H22" s="51">
        <f t="shared" si="1"/>
        <v>56</v>
      </c>
      <c r="I22" s="55">
        <v>55</v>
      </c>
      <c r="J22" s="67">
        <v>20</v>
      </c>
      <c r="K22" s="52">
        <f t="shared" si="2"/>
        <v>75</v>
      </c>
      <c r="L22" s="52">
        <f t="shared" si="3"/>
        <v>73.666666666666671</v>
      </c>
      <c r="M22">
        <v>32</v>
      </c>
      <c r="N22" s="56" t="s">
        <v>39</v>
      </c>
      <c r="O22" s="53">
        <f t="shared" si="4"/>
        <v>80</v>
      </c>
    </row>
    <row r="23" spans="1:15" x14ac:dyDescent="0.35">
      <c r="A23" s="45">
        <f>'Module 1'!A23</f>
        <v>176292</v>
      </c>
      <c r="B23" s="82" t="str">
        <f>'Module 1'!B23</f>
        <v>R. Hemavathi</v>
      </c>
      <c r="C23" s="112">
        <v>58</v>
      </c>
      <c r="D23" s="55">
        <v>12</v>
      </c>
      <c r="E23" s="51">
        <f t="shared" si="0"/>
        <v>70</v>
      </c>
      <c r="F23" s="55">
        <v>58</v>
      </c>
      <c r="G23" s="67">
        <v>22</v>
      </c>
      <c r="H23" s="51">
        <f t="shared" si="1"/>
        <v>80</v>
      </c>
      <c r="I23" s="55">
        <v>52</v>
      </c>
      <c r="J23" s="67">
        <v>14</v>
      </c>
      <c r="K23" s="52">
        <f t="shared" si="2"/>
        <v>66</v>
      </c>
      <c r="L23" s="52">
        <f t="shared" si="3"/>
        <v>72</v>
      </c>
      <c r="M23">
        <v>28</v>
      </c>
      <c r="N23" s="56" t="s">
        <v>39</v>
      </c>
      <c r="O23" s="53">
        <f t="shared" si="4"/>
        <v>70</v>
      </c>
    </row>
    <row r="24" spans="1:15" x14ac:dyDescent="0.35">
      <c r="A24" s="45">
        <f>'Module 1'!A24</f>
        <v>176293</v>
      </c>
      <c r="B24" s="82" t="str">
        <f>'Module 1'!B24</f>
        <v>Radhika Suresh Yadav</v>
      </c>
      <c r="C24" s="112">
        <v>48</v>
      </c>
      <c r="D24" s="55">
        <v>10</v>
      </c>
      <c r="E24" s="51">
        <f t="shared" si="0"/>
        <v>58</v>
      </c>
      <c r="F24" s="55">
        <v>48</v>
      </c>
      <c r="G24" s="67">
        <v>15</v>
      </c>
      <c r="H24" s="51">
        <f t="shared" si="1"/>
        <v>63</v>
      </c>
      <c r="I24" s="55">
        <v>46</v>
      </c>
      <c r="J24" s="67">
        <v>12</v>
      </c>
      <c r="K24" s="52">
        <f t="shared" si="2"/>
        <v>58</v>
      </c>
      <c r="L24" s="52">
        <f t="shared" si="3"/>
        <v>59.666666666666664</v>
      </c>
      <c r="M24">
        <v>26</v>
      </c>
      <c r="N24" s="56" t="s">
        <v>39</v>
      </c>
      <c r="O24" s="53">
        <f t="shared" si="4"/>
        <v>65</v>
      </c>
    </row>
    <row r="25" spans="1:15" x14ac:dyDescent="0.35">
      <c r="A25" s="45">
        <f>'Module 1'!A25</f>
        <v>176296</v>
      </c>
      <c r="B25" s="82" t="str">
        <f>'Module 1'!B25</f>
        <v>Rathod Mahesh Ramesh</v>
      </c>
      <c r="C25" s="112">
        <v>50</v>
      </c>
      <c r="D25" s="55">
        <v>10</v>
      </c>
      <c r="E25" s="51">
        <f t="shared" si="0"/>
        <v>60</v>
      </c>
      <c r="F25" s="55">
        <v>44</v>
      </c>
      <c r="G25" s="67">
        <v>19</v>
      </c>
      <c r="H25" s="51">
        <f t="shared" si="1"/>
        <v>63</v>
      </c>
      <c r="I25" s="55">
        <v>58</v>
      </c>
      <c r="J25" s="67">
        <v>25</v>
      </c>
      <c r="K25" s="52">
        <f t="shared" si="2"/>
        <v>83</v>
      </c>
      <c r="L25" s="52">
        <f t="shared" si="3"/>
        <v>68.666666666666671</v>
      </c>
      <c r="M25">
        <v>25</v>
      </c>
      <c r="N25" s="56" t="s">
        <v>39</v>
      </c>
      <c r="O25" s="53">
        <f t="shared" si="4"/>
        <v>63</v>
      </c>
    </row>
    <row r="26" spans="1:15" x14ac:dyDescent="0.35">
      <c r="A26" s="45">
        <f>'Module 1'!A26</f>
        <v>176295</v>
      </c>
      <c r="B26" s="82" t="str">
        <f>'Module 1'!B26</f>
        <v>Rutuja Uday Choudhary</v>
      </c>
      <c r="C26" s="112">
        <v>59</v>
      </c>
      <c r="D26" s="55">
        <v>17</v>
      </c>
      <c r="E26" s="51">
        <f t="shared" si="0"/>
        <v>76</v>
      </c>
      <c r="F26" s="55">
        <v>58</v>
      </c>
      <c r="G26" s="67">
        <v>15</v>
      </c>
      <c r="H26" s="51">
        <f t="shared" si="1"/>
        <v>73</v>
      </c>
      <c r="I26" s="55">
        <v>55</v>
      </c>
      <c r="J26" s="67">
        <v>20</v>
      </c>
      <c r="K26" s="52">
        <f t="shared" si="2"/>
        <v>75</v>
      </c>
      <c r="L26" s="52">
        <f t="shared" si="3"/>
        <v>74.666666666666671</v>
      </c>
      <c r="M26">
        <v>23</v>
      </c>
      <c r="N26" s="56">
        <v>0</v>
      </c>
      <c r="O26" s="53">
        <f t="shared" si="4"/>
        <v>58</v>
      </c>
    </row>
    <row r="27" spans="1:15" x14ac:dyDescent="0.35">
      <c r="A27" s="85">
        <f>'Module 1'!A27</f>
        <v>176307</v>
      </c>
      <c r="B27" s="86" t="str">
        <f>'Module 1'!B27</f>
        <v>Sachin Reddy Yerranagu</v>
      </c>
      <c r="C27" s="112">
        <v>58</v>
      </c>
      <c r="D27" s="55">
        <v>14</v>
      </c>
      <c r="E27" s="51">
        <f t="shared" si="0"/>
        <v>72</v>
      </c>
      <c r="F27" s="55">
        <v>50</v>
      </c>
      <c r="G27" s="67">
        <v>25</v>
      </c>
      <c r="H27" s="51">
        <f t="shared" si="1"/>
        <v>75</v>
      </c>
      <c r="I27" s="55">
        <v>54</v>
      </c>
      <c r="J27" s="67">
        <v>17</v>
      </c>
      <c r="K27" s="52">
        <f t="shared" si="2"/>
        <v>71</v>
      </c>
      <c r="L27" s="52">
        <f t="shared" si="3"/>
        <v>72.666666666666671</v>
      </c>
      <c r="M27">
        <v>28</v>
      </c>
      <c r="N27" s="56" t="s">
        <v>39</v>
      </c>
      <c r="O27" s="53">
        <f t="shared" si="4"/>
        <v>70</v>
      </c>
    </row>
    <row r="28" spans="1:15" x14ac:dyDescent="0.35">
      <c r="A28" s="45">
        <f>'Module 1'!A28</f>
        <v>176315</v>
      </c>
      <c r="B28" s="82" t="str">
        <f>'Module 1'!B28</f>
        <v>Shailendra Kumar</v>
      </c>
      <c r="C28" s="112">
        <v>50</v>
      </c>
      <c r="D28" s="55">
        <v>13</v>
      </c>
      <c r="E28" s="51">
        <f t="shared" si="0"/>
        <v>63</v>
      </c>
      <c r="F28" s="55">
        <v>45</v>
      </c>
      <c r="G28" s="67">
        <v>15</v>
      </c>
      <c r="H28" s="51">
        <f t="shared" si="1"/>
        <v>60</v>
      </c>
      <c r="I28" s="55">
        <v>58</v>
      </c>
      <c r="J28" s="67">
        <v>10</v>
      </c>
      <c r="K28" s="52">
        <f t="shared" si="2"/>
        <v>68</v>
      </c>
      <c r="L28" s="52">
        <f t="shared" si="3"/>
        <v>63.666666666666664</v>
      </c>
      <c r="M28">
        <v>28</v>
      </c>
      <c r="N28" s="56" t="s">
        <v>39</v>
      </c>
      <c r="O28" s="53">
        <f t="shared" si="4"/>
        <v>70</v>
      </c>
    </row>
    <row r="29" spans="1:15" x14ac:dyDescent="0.35">
      <c r="A29" s="85">
        <f>'Module 1'!A29</f>
        <v>176302</v>
      </c>
      <c r="B29" s="86" t="str">
        <f>'Module 1'!B29</f>
        <v>Somagatta Harish</v>
      </c>
      <c r="C29" s="112">
        <v>58</v>
      </c>
      <c r="D29" s="55">
        <v>18</v>
      </c>
      <c r="E29" s="51">
        <f t="shared" si="0"/>
        <v>76</v>
      </c>
      <c r="F29" s="55">
        <v>40</v>
      </c>
      <c r="G29" s="67">
        <v>10</v>
      </c>
      <c r="H29" s="51">
        <f t="shared" si="1"/>
        <v>50</v>
      </c>
      <c r="I29" s="55">
        <v>49</v>
      </c>
      <c r="J29" s="117">
        <v>14</v>
      </c>
      <c r="K29" s="52">
        <f t="shared" si="2"/>
        <v>63</v>
      </c>
      <c r="L29" s="52">
        <f t="shared" si="3"/>
        <v>63</v>
      </c>
      <c r="M29">
        <v>27</v>
      </c>
      <c r="N29" s="56" t="s">
        <v>39</v>
      </c>
      <c r="O29" s="53">
        <f t="shared" si="4"/>
        <v>68</v>
      </c>
    </row>
    <row r="30" spans="1:15" x14ac:dyDescent="0.35">
      <c r="A30" s="45">
        <f>'Module 1'!A30</f>
        <v>176309</v>
      </c>
      <c r="B30" s="82" t="str">
        <f>'Module 1'!B30</f>
        <v>Sonal Vyankat Kulkarni</v>
      </c>
      <c r="C30" s="112">
        <v>63</v>
      </c>
      <c r="D30" s="55">
        <v>16</v>
      </c>
      <c r="E30" s="51">
        <f t="shared" si="0"/>
        <v>79</v>
      </c>
      <c r="F30" s="55">
        <v>67</v>
      </c>
      <c r="G30" s="67">
        <v>20</v>
      </c>
      <c r="H30" s="51">
        <f t="shared" si="1"/>
        <v>87</v>
      </c>
      <c r="I30" s="55">
        <v>62</v>
      </c>
      <c r="J30" s="117">
        <v>18</v>
      </c>
      <c r="K30" s="52">
        <f t="shared" si="2"/>
        <v>80</v>
      </c>
      <c r="L30" s="52">
        <f t="shared" si="3"/>
        <v>82</v>
      </c>
      <c r="M30">
        <v>28</v>
      </c>
      <c r="N30" s="56" t="s">
        <v>39</v>
      </c>
      <c r="O30" s="53">
        <f t="shared" si="4"/>
        <v>70</v>
      </c>
    </row>
    <row r="31" spans="1:15" x14ac:dyDescent="0.35">
      <c r="A31" s="45">
        <f>'Module 1'!A31</f>
        <v>176314</v>
      </c>
      <c r="B31" s="82" t="str">
        <f>'Module 1'!B31</f>
        <v>Sulekha</v>
      </c>
      <c r="C31" s="112">
        <v>68</v>
      </c>
      <c r="D31" s="55">
        <v>24</v>
      </c>
      <c r="E31" s="51">
        <f t="shared" si="0"/>
        <v>92</v>
      </c>
      <c r="F31" s="55">
        <v>62</v>
      </c>
      <c r="G31" s="67">
        <v>23</v>
      </c>
      <c r="H31" s="51">
        <f t="shared" si="1"/>
        <v>85</v>
      </c>
      <c r="I31" s="55">
        <v>57</v>
      </c>
      <c r="J31" s="117">
        <v>18</v>
      </c>
      <c r="K31" s="52">
        <f t="shared" si="2"/>
        <v>75</v>
      </c>
      <c r="L31" s="52">
        <f t="shared" si="3"/>
        <v>84</v>
      </c>
      <c r="M31">
        <v>33</v>
      </c>
      <c r="N31" s="56" t="s">
        <v>39</v>
      </c>
      <c r="O31" s="53">
        <f t="shared" si="4"/>
        <v>83</v>
      </c>
    </row>
    <row r="32" spans="1:15" x14ac:dyDescent="0.35">
      <c r="A32" s="45">
        <f>'Module 1'!A32</f>
        <v>176312</v>
      </c>
      <c r="B32" s="82" t="str">
        <f>'Module 1'!B32</f>
        <v>Tanaya Rajesh Jadhav</v>
      </c>
      <c r="C32" s="112">
        <v>60</v>
      </c>
      <c r="D32" s="55">
        <v>13</v>
      </c>
      <c r="E32" s="51">
        <f t="shared" si="0"/>
        <v>73</v>
      </c>
      <c r="F32" s="55">
        <v>56</v>
      </c>
      <c r="G32" s="67">
        <v>20</v>
      </c>
      <c r="H32" s="51">
        <f t="shared" si="1"/>
        <v>76</v>
      </c>
      <c r="I32" s="55">
        <v>52</v>
      </c>
      <c r="J32" s="117">
        <v>10</v>
      </c>
      <c r="K32" s="52">
        <f t="shared" si="2"/>
        <v>62</v>
      </c>
      <c r="L32" s="52">
        <f t="shared" si="3"/>
        <v>70.333333333333329</v>
      </c>
      <c r="M32">
        <v>26</v>
      </c>
      <c r="N32" s="56" t="s">
        <v>39</v>
      </c>
      <c r="O32" s="53">
        <f t="shared" si="4"/>
        <v>65</v>
      </c>
    </row>
    <row r="33" spans="1:15" x14ac:dyDescent="0.35">
      <c r="A33" s="45">
        <f>'Module 1'!A33</f>
        <v>176319</v>
      </c>
      <c r="B33" s="82" t="str">
        <f>'Module 1'!B33</f>
        <v>Tanul Sanjeev Agarwal</v>
      </c>
      <c r="C33" s="112">
        <v>64</v>
      </c>
      <c r="D33" s="55">
        <v>6</v>
      </c>
      <c r="E33" s="51">
        <f t="shared" si="0"/>
        <v>70</v>
      </c>
      <c r="F33" s="55">
        <v>39</v>
      </c>
      <c r="G33" s="67">
        <v>19</v>
      </c>
      <c r="H33" s="51">
        <f t="shared" si="1"/>
        <v>58</v>
      </c>
      <c r="I33" s="55">
        <v>60</v>
      </c>
      <c r="J33" s="117">
        <v>10</v>
      </c>
      <c r="K33" s="52">
        <f t="shared" si="2"/>
        <v>70</v>
      </c>
      <c r="L33" s="52">
        <f t="shared" si="3"/>
        <v>66</v>
      </c>
      <c r="M33">
        <v>26</v>
      </c>
      <c r="N33" s="56" t="s">
        <v>39</v>
      </c>
      <c r="O33" s="53">
        <f t="shared" si="4"/>
        <v>65</v>
      </c>
    </row>
    <row r="34" spans="1:15" x14ac:dyDescent="0.35">
      <c r="A34" s="45">
        <f>'Module 1'!A34</f>
        <v>176321</v>
      </c>
      <c r="B34" s="82" t="str">
        <f>'Module 1'!B34</f>
        <v>Ujjawal Kumar</v>
      </c>
      <c r="C34" s="112">
        <v>57</v>
      </c>
      <c r="D34" s="55">
        <v>9</v>
      </c>
      <c r="E34" s="51">
        <f t="shared" si="0"/>
        <v>66</v>
      </c>
      <c r="F34" s="55">
        <v>58</v>
      </c>
      <c r="G34" s="67">
        <v>18</v>
      </c>
      <c r="H34" s="51">
        <f t="shared" si="1"/>
        <v>76</v>
      </c>
      <c r="I34" s="55">
        <v>58</v>
      </c>
      <c r="J34" s="117">
        <v>10</v>
      </c>
      <c r="K34" s="52">
        <f t="shared" si="2"/>
        <v>68</v>
      </c>
      <c r="L34" s="52">
        <f t="shared" si="3"/>
        <v>70</v>
      </c>
      <c r="M34">
        <v>26</v>
      </c>
      <c r="N34" s="56" t="s">
        <v>39</v>
      </c>
      <c r="O34" s="53">
        <f t="shared" si="4"/>
        <v>65</v>
      </c>
    </row>
    <row r="35" spans="1:15" x14ac:dyDescent="0.35">
      <c r="A35" s="45">
        <f>'Module 1'!A35</f>
        <v>176320</v>
      </c>
      <c r="B35" s="82" t="str">
        <f>'Module 1'!B35</f>
        <v>Vijay Singh Sisodiya</v>
      </c>
      <c r="C35" s="112">
        <v>57</v>
      </c>
      <c r="D35" s="55">
        <v>6</v>
      </c>
      <c r="E35" s="51">
        <f t="shared" si="0"/>
        <v>63</v>
      </c>
      <c r="F35" s="55">
        <v>58</v>
      </c>
      <c r="G35" s="67">
        <v>18</v>
      </c>
      <c r="H35" s="51">
        <f t="shared" si="1"/>
        <v>76</v>
      </c>
      <c r="I35" s="55">
        <v>58</v>
      </c>
      <c r="J35" s="117">
        <v>10</v>
      </c>
      <c r="K35" s="52">
        <f t="shared" si="2"/>
        <v>68</v>
      </c>
      <c r="L35" s="52">
        <f t="shared" si="3"/>
        <v>69</v>
      </c>
      <c r="M35">
        <v>27</v>
      </c>
      <c r="N35" s="56" t="s">
        <v>39</v>
      </c>
      <c r="O35" s="53">
        <f t="shared" si="4"/>
        <v>68</v>
      </c>
    </row>
    <row r="36" spans="1:15" x14ac:dyDescent="0.35">
      <c r="A36" s="45">
        <f>'Module 1'!A36</f>
        <v>176322</v>
      </c>
      <c r="B36" s="82" t="str">
        <f>'Module 1'!B36</f>
        <v>Vishnu K V</v>
      </c>
      <c r="C36" s="112">
        <v>68</v>
      </c>
      <c r="D36" s="55">
        <v>16</v>
      </c>
      <c r="E36" s="51">
        <f t="shared" si="0"/>
        <v>84</v>
      </c>
      <c r="F36" s="55">
        <v>68</v>
      </c>
      <c r="G36" s="67">
        <v>26</v>
      </c>
      <c r="H36" s="51">
        <f t="shared" si="1"/>
        <v>94</v>
      </c>
      <c r="I36" s="55">
        <v>58</v>
      </c>
      <c r="J36" s="117">
        <v>20</v>
      </c>
      <c r="K36" s="52">
        <f t="shared" si="2"/>
        <v>78</v>
      </c>
      <c r="L36" s="52">
        <f t="shared" si="3"/>
        <v>85.333333333333329</v>
      </c>
      <c r="M36">
        <v>31</v>
      </c>
      <c r="N36" s="56" t="s">
        <v>39</v>
      </c>
      <c r="O36" s="53">
        <f t="shared" si="4"/>
        <v>78</v>
      </c>
    </row>
    <row r="37" spans="1:15" x14ac:dyDescent="0.35">
      <c r="A37" s="45">
        <f>'Module 1'!A37</f>
        <v>176318</v>
      </c>
      <c r="B37" s="82" t="str">
        <f>'Module 1'!B37</f>
        <v>Yash Sharma</v>
      </c>
      <c r="C37" s="112">
        <v>64</v>
      </c>
      <c r="D37" s="55">
        <v>14</v>
      </c>
      <c r="E37" s="51">
        <f t="shared" si="0"/>
        <v>78</v>
      </c>
      <c r="F37" s="55">
        <v>37</v>
      </c>
      <c r="G37" s="67">
        <v>19</v>
      </c>
      <c r="H37" s="51">
        <f t="shared" si="1"/>
        <v>56</v>
      </c>
      <c r="I37" s="55">
        <v>50</v>
      </c>
      <c r="J37" s="117">
        <v>15</v>
      </c>
      <c r="K37" s="52">
        <f t="shared" si="2"/>
        <v>65</v>
      </c>
      <c r="L37" s="52">
        <f t="shared" si="3"/>
        <v>66.333333333333329</v>
      </c>
      <c r="M37">
        <v>26</v>
      </c>
      <c r="N37" s="56" t="s">
        <v>39</v>
      </c>
      <c r="O37" s="53">
        <f t="shared" si="4"/>
        <v>65</v>
      </c>
    </row>
    <row r="38" spans="1:15" x14ac:dyDescent="0.35">
      <c r="A38" s="45">
        <f>'Module 1'!A38</f>
        <v>176471</v>
      </c>
      <c r="B38" s="82" t="str">
        <f>'Module 1'!B38</f>
        <v>Yashashree Sunil Joshi</v>
      </c>
      <c r="C38" s="112">
        <v>62</v>
      </c>
      <c r="D38" s="55">
        <v>18</v>
      </c>
      <c r="E38" s="51">
        <f t="shared" si="0"/>
        <v>80</v>
      </c>
      <c r="F38" s="55">
        <v>62</v>
      </c>
      <c r="G38" s="67">
        <v>18</v>
      </c>
      <c r="H38" s="51">
        <f t="shared" si="1"/>
        <v>80</v>
      </c>
      <c r="I38" s="55">
        <v>58</v>
      </c>
      <c r="J38" s="117">
        <v>15</v>
      </c>
      <c r="K38" s="52">
        <f t="shared" si="2"/>
        <v>73</v>
      </c>
      <c r="L38" s="52">
        <f t="shared" si="3"/>
        <v>77.666666666666671</v>
      </c>
      <c r="M38">
        <v>26</v>
      </c>
      <c r="N38" s="56" t="s">
        <v>39</v>
      </c>
      <c r="O38" s="53">
        <f t="shared" si="4"/>
        <v>65</v>
      </c>
    </row>
    <row r="39" spans="1:15" x14ac:dyDescent="0.35">
      <c r="A39" s="85">
        <f>'Module 1'!A39</f>
        <v>176323</v>
      </c>
      <c r="B39" s="86" t="str">
        <f>'Module 1'!B39</f>
        <v>Vishnuvardhan Kuragayala</v>
      </c>
      <c r="C39" s="112">
        <v>52</v>
      </c>
      <c r="D39" s="55">
        <v>18</v>
      </c>
      <c r="E39" s="51">
        <f t="shared" si="0"/>
        <v>70</v>
      </c>
      <c r="F39" s="55">
        <v>54</v>
      </c>
      <c r="G39" s="67">
        <v>10</v>
      </c>
      <c r="H39" s="51">
        <f t="shared" si="1"/>
        <v>64</v>
      </c>
      <c r="I39" s="55">
        <v>55</v>
      </c>
      <c r="J39" s="117">
        <v>10</v>
      </c>
      <c r="K39" s="52">
        <f t="shared" si="2"/>
        <v>65</v>
      </c>
      <c r="L39" s="52">
        <f t="shared" si="3"/>
        <v>66.333333333333329</v>
      </c>
      <c r="M39">
        <v>21</v>
      </c>
      <c r="N39" s="56">
        <v>0</v>
      </c>
      <c r="O39" s="53">
        <f t="shared" si="4"/>
        <v>53</v>
      </c>
    </row>
    <row r="40" spans="1:15" x14ac:dyDescent="0.3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 x14ac:dyDescent="0.3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 x14ac:dyDescent="0.3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 x14ac:dyDescent="0.3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x14ac:dyDescent="0.3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 x14ac:dyDescent="0.3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 x14ac:dyDescent="0.3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 x14ac:dyDescent="0.3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 x14ac:dyDescent="0.3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2:15" x14ac:dyDescent="0.3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2:15" x14ac:dyDescent="0.3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2:15" x14ac:dyDescent="0.3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2:15" x14ac:dyDescent="0.3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2:15" x14ac:dyDescent="0.3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2:15" x14ac:dyDescent="0.3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2:15" x14ac:dyDescent="0.3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2:15" x14ac:dyDescent="0.3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2:15" x14ac:dyDescent="0.3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2:15" x14ac:dyDescent="0.3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2:15" x14ac:dyDescent="0.3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2:15" x14ac:dyDescent="0.3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2:15" x14ac:dyDescent="0.3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2:15" x14ac:dyDescent="0.3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2:15" x14ac:dyDescent="0.3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2:15" x14ac:dyDescent="0.3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2:15" x14ac:dyDescent="0.3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2:15" x14ac:dyDescent="0.3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2:15" x14ac:dyDescent="0.3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2:15" x14ac:dyDescent="0.3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2:15" x14ac:dyDescent="0.3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2:15" x14ac:dyDescent="0.3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2:15" x14ac:dyDescent="0.3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2:15" x14ac:dyDescent="0.35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2:15" x14ac:dyDescent="0.35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2:15" x14ac:dyDescent="0.35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2:15" x14ac:dyDescent="0.35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2:15" x14ac:dyDescent="0.35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2:15" x14ac:dyDescent="0.35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2:15" x14ac:dyDescent="0.35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2:15" x14ac:dyDescent="0.35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</sheetData>
  <autoFilter ref="A8:O79"/>
  <mergeCells count="6">
    <mergeCell ref="A6:O6"/>
    <mergeCell ref="A7:A8"/>
    <mergeCell ref="B7:B8"/>
    <mergeCell ref="C7:D7"/>
    <mergeCell ref="F7:G7"/>
    <mergeCell ref="I7:J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9" workbookViewId="0">
      <selection activeCell="C40" sqref="C40"/>
    </sheetView>
  </sheetViews>
  <sheetFormatPr defaultColWidth="9.08984375" defaultRowHeight="14.5" x14ac:dyDescent="0.35"/>
  <cols>
    <col min="1" max="1" width="18.36328125" style="35" bestFit="1" customWidth="1"/>
    <col min="2" max="2" width="27.90625" style="38" customWidth="1"/>
    <col min="3" max="3" width="12.6328125" style="35" customWidth="1"/>
    <col min="4" max="4" width="12.36328125" style="35" customWidth="1"/>
    <col min="5" max="8" width="9.08984375" style="35"/>
    <col min="9" max="16384" width="9.08984375" style="38"/>
  </cols>
  <sheetData>
    <row r="1" spans="1:11" ht="15.5" x14ac:dyDescent="0.35">
      <c r="A1" s="33" t="s">
        <v>49</v>
      </c>
      <c r="B1" s="33" t="s">
        <v>81</v>
      </c>
    </row>
    <row r="2" spans="1:11" ht="15.5" x14ac:dyDescent="0.35">
      <c r="A2" s="39" t="s">
        <v>41</v>
      </c>
      <c r="B2" s="84"/>
    </row>
    <row r="3" spans="1:11" ht="15.5" x14ac:dyDescent="0.35">
      <c r="A3" s="39" t="s">
        <v>42</v>
      </c>
    </row>
    <row r="4" spans="1:11" ht="15.5" x14ac:dyDescent="0.35">
      <c r="A4" s="39" t="s">
        <v>43</v>
      </c>
      <c r="B4" s="38" t="s">
        <v>72</v>
      </c>
    </row>
    <row r="5" spans="1:11" ht="15.5" x14ac:dyDescent="0.35">
      <c r="A5" s="39" t="s">
        <v>74</v>
      </c>
      <c r="B5" s="106" t="s">
        <v>198</v>
      </c>
    </row>
    <row r="6" spans="1:11" ht="15.5" x14ac:dyDescent="0.35">
      <c r="A6" s="159" t="s">
        <v>185</v>
      </c>
      <c r="B6" s="160"/>
      <c r="C6" s="160"/>
      <c r="D6" s="160"/>
      <c r="E6" s="160"/>
      <c r="F6" s="160"/>
      <c r="G6" s="160"/>
      <c r="H6" s="160"/>
      <c r="I6"/>
      <c r="J6"/>
      <c r="K6"/>
    </row>
    <row r="7" spans="1:11" ht="29" x14ac:dyDescent="0.35">
      <c r="A7" s="161" t="s">
        <v>47</v>
      </c>
      <c r="B7" s="161" t="s">
        <v>48</v>
      </c>
      <c r="C7" s="163" t="s">
        <v>193</v>
      </c>
      <c r="D7" s="164"/>
      <c r="E7" s="71" t="s">
        <v>184</v>
      </c>
      <c r="F7" s="71" t="s">
        <v>68</v>
      </c>
      <c r="G7" s="71" t="s">
        <v>186</v>
      </c>
      <c r="H7" s="71" t="s">
        <v>197</v>
      </c>
    </row>
    <row r="8" spans="1:11" x14ac:dyDescent="0.35">
      <c r="A8" s="162"/>
      <c r="B8" s="162"/>
      <c r="C8" s="58">
        <v>70</v>
      </c>
      <c r="D8" s="58">
        <v>30</v>
      </c>
      <c r="E8" s="58">
        <f>SUM(C8,D8)</f>
        <v>100</v>
      </c>
      <c r="F8" s="58">
        <v>40</v>
      </c>
      <c r="G8" s="58">
        <v>40</v>
      </c>
      <c r="H8" s="58">
        <v>100</v>
      </c>
    </row>
    <row r="9" spans="1:11" x14ac:dyDescent="0.35">
      <c r="A9" s="45">
        <f>'Module 1'!A9</f>
        <v>176259</v>
      </c>
      <c r="B9" s="82" t="str">
        <f>'Module 1'!B9</f>
        <v>Adarsh Gangadharan</v>
      </c>
      <c r="C9" s="59">
        <v>58</v>
      </c>
      <c r="D9" s="60">
        <v>18</v>
      </c>
      <c r="E9" s="58">
        <f t="shared" ref="E9:E39" si="0">SUM(C9,D9)</f>
        <v>76</v>
      </c>
      <c r="F9" s="123">
        <v>29</v>
      </c>
      <c r="G9" s="35" t="s">
        <v>39</v>
      </c>
      <c r="H9" s="62">
        <f>ROUND((F9/40)*100,0)</f>
        <v>73</v>
      </c>
    </row>
    <row r="10" spans="1:11" x14ac:dyDescent="0.35">
      <c r="A10" s="45">
        <f>'Module 1'!A10</f>
        <v>176476</v>
      </c>
      <c r="B10" s="82" t="str">
        <f>'Module 1'!B10</f>
        <v>Aishwarya Patil</v>
      </c>
      <c r="C10" s="59">
        <v>54</v>
      </c>
      <c r="D10" s="60">
        <v>24</v>
      </c>
      <c r="E10" s="58">
        <f t="shared" si="0"/>
        <v>78</v>
      </c>
      <c r="F10" s="123">
        <v>30</v>
      </c>
      <c r="G10" s="35" t="s">
        <v>39</v>
      </c>
      <c r="H10" s="62">
        <f t="shared" ref="H10:H39" si="1">ROUND((F10/40)*100,0)</f>
        <v>75</v>
      </c>
    </row>
    <row r="11" spans="1:11" x14ac:dyDescent="0.35">
      <c r="A11" s="45">
        <f>'Module 1'!A11</f>
        <v>176473</v>
      </c>
      <c r="B11" s="82" t="str">
        <f>'Module 1'!B11</f>
        <v>Akella K M L R V Virajitha</v>
      </c>
      <c r="C11" s="59">
        <v>52</v>
      </c>
      <c r="D11" s="60">
        <v>22</v>
      </c>
      <c r="E11" s="58">
        <f t="shared" si="0"/>
        <v>74</v>
      </c>
      <c r="F11" s="61">
        <v>26</v>
      </c>
      <c r="G11" s="35" t="s">
        <v>39</v>
      </c>
      <c r="H11" s="62">
        <f t="shared" si="1"/>
        <v>65</v>
      </c>
    </row>
    <row r="12" spans="1:11" x14ac:dyDescent="0.35">
      <c r="A12" s="45">
        <f>'Module 1'!A12</f>
        <v>176249</v>
      </c>
      <c r="B12" s="82" t="str">
        <f>'Module 1'!B12</f>
        <v>Barna Cherian</v>
      </c>
      <c r="C12" s="59">
        <v>43</v>
      </c>
      <c r="D12" s="60">
        <v>25</v>
      </c>
      <c r="E12" s="58">
        <f t="shared" si="0"/>
        <v>68</v>
      </c>
      <c r="F12" s="61">
        <v>26</v>
      </c>
      <c r="G12" s="35" t="s">
        <v>39</v>
      </c>
      <c r="H12" s="62">
        <f t="shared" si="1"/>
        <v>65</v>
      </c>
    </row>
    <row r="13" spans="1:11" x14ac:dyDescent="0.35">
      <c r="A13" s="45">
        <f>'Module 1'!A13</f>
        <v>176260</v>
      </c>
      <c r="B13" s="82" t="str">
        <f>'Module 1'!B13</f>
        <v>Bezawada  Sai Krishna</v>
      </c>
      <c r="C13" s="59">
        <v>45</v>
      </c>
      <c r="D13" s="60">
        <v>10</v>
      </c>
      <c r="E13" s="58">
        <f t="shared" si="0"/>
        <v>55</v>
      </c>
      <c r="F13" s="61">
        <v>27</v>
      </c>
      <c r="G13" s="35" t="s">
        <v>39</v>
      </c>
      <c r="H13" s="62">
        <f t="shared" si="1"/>
        <v>68</v>
      </c>
    </row>
    <row r="14" spans="1:11" x14ac:dyDescent="0.35">
      <c r="A14" s="45">
        <f>'Module 1'!A14</f>
        <v>176251</v>
      </c>
      <c r="B14" s="82" t="str">
        <f>'Module 1'!B14</f>
        <v>Danish Bashir Shaikh</v>
      </c>
      <c r="C14" s="59">
        <v>48</v>
      </c>
      <c r="D14" s="60">
        <v>12</v>
      </c>
      <c r="E14" s="58">
        <f t="shared" si="0"/>
        <v>60</v>
      </c>
      <c r="F14" s="61">
        <v>27</v>
      </c>
      <c r="G14" s="35" t="s">
        <v>39</v>
      </c>
      <c r="H14" s="62">
        <f t="shared" si="1"/>
        <v>68</v>
      </c>
    </row>
    <row r="15" spans="1:11" x14ac:dyDescent="0.35">
      <c r="A15" s="45">
        <f>'Module 1'!A15</f>
        <v>176269</v>
      </c>
      <c r="B15" s="82" t="str">
        <f>'Module 1'!B15</f>
        <v xml:space="preserve">Jayalakshmi </v>
      </c>
      <c r="C15" s="59">
        <v>62</v>
      </c>
      <c r="D15" s="60">
        <v>24</v>
      </c>
      <c r="E15" s="58">
        <f t="shared" si="0"/>
        <v>86</v>
      </c>
      <c r="F15" s="61">
        <v>25</v>
      </c>
      <c r="G15" s="35" t="s">
        <v>39</v>
      </c>
      <c r="H15" s="62">
        <f t="shared" si="1"/>
        <v>63</v>
      </c>
    </row>
    <row r="16" spans="1:11" x14ac:dyDescent="0.35">
      <c r="A16" s="45">
        <f>'Module 1'!A16</f>
        <v>176268</v>
      </c>
      <c r="B16" s="82" t="str">
        <f>'Module 1'!B16</f>
        <v>Kishor Prakash Nivalkar</v>
      </c>
      <c r="C16" s="59">
        <v>61</v>
      </c>
      <c r="D16" s="60">
        <v>20</v>
      </c>
      <c r="E16" s="58">
        <f t="shared" si="0"/>
        <v>81</v>
      </c>
      <c r="F16" s="61">
        <v>27</v>
      </c>
      <c r="G16" s="35" t="s">
        <v>39</v>
      </c>
      <c r="H16" s="62">
        <f t="shared" si="1"/>
        <v>68</v>
      </c>
    </row>
    <row r="17" spans="1:8" x14ac:dyDescent="0.35">
      <c r="A17" s="45">
        <f>'Module 1'!A17</f>
        <v>176281</v>
      </c>
      <c r="B17" s="82" t="str">
        <f>'Module 1'!B17</f>
        <v>Kushal Rawani</v>
      </c>
      <c r="C17" s="59">
        <v>61</v>
      </c>
      <c r="D17" s="60">
        <v>20</v>
      </c>
      <c r="E17" s="58">
        <f t="shared" si="0"/>
        <v>81</v>
      </c>
      <c r="F17" s="123">
        <v>28</v>
      </c>
      <c r="G17" s="35" t="s">
        <v>39</v>
      </c>
      <c r="H17" s="62">
        <f t="shared" si="1"/>
        <v>70</v>
      </c>
    </row>
    <row r="18" spans="1:8" x14ac:dyDescent="0.35">
      <c r="A18" s="45">
        <f>'Module 1'!A18</f>
        <v>176472</v>
      </c>
      <c r="B18" s="82" t="str">
        <f>'Module 1'!B18</f>
        <v>Manthan Jambuwant Deshmukh</v>
      </c>
      <c r="C18" s="59">
        <v>61</v>
      </c>
      <c r="D18" s="60">
        <v>18</v>
      </c>
      <c r="E18" s="58">
        <f t="shared" si="0"/>
        <v>79</v>
      </c>
      <c r="F18" s="123">
        <v>28</v>
      </c>
      <c r="G18" s="35" t="s">
        <v>39</v>
      </c>
      <c r="H18" s="62">
        <f t="shared" si="1"/>
        <v>70</v>
      </c>
    </row>
    <row r="19" spans="1:8" x14ac:dyDescent="0.35">
      <c r="A19" s="45">
        <f>'Module 1'!A19</f>
        <v>176279</v>
      </c>
      <c r="B19" s="82" t="str">
        <f>'Module 1'!B19</f>
        <v>Nalamothu Nikhitha</v>
      </c>
      <c r="C19" s="59">
        <v>53</v>
      </c>
      <c r="D19" s="60">
        <v>23</v>
      </c>
      <c r="E19" s="58">
        <f t="shared" si="0"/>
        <v>76</v>
      </c>
      <c r="F19" s="123">
        <v>24</v>
      </c>
      <c r="G19" s="35" t="s">
        <v>39</v>
      </c>
      <c r="H19" s="62">
        <f t="shared" si="1"/>
        <v>60</v>
      </c>
    </row>
    <row r="20" spans="1:8" x14ac:dyDescent="0.35">
      <c r="A20" s="45">
        <f>'Module 1'!A20</f>
        <v>176286</v>
      </c>
      <c r="B20" s="82" t="str">
        <f>'Module 1'!B20</f>
        <v>Nikita Adinath Deshmukh</v>
      </c>
      <c r="C20" s="59">
        <v>60</v>
      </c>
      <c r="D20" s="60">
        <v>12</v>
      </c>
      <c r="E20" s="58">
        <f t="shared" si="0"/>
        <v>72</v>
      </c>
      <c r="F20" s="123">
        <v>31</v>
      </c>
      <c r="G20" s="35" t="s">
        <v>39</v>
      </c>
      <c r="H20" s="62">
        <f t="shared" si="1"/>
        <v>78</v>
      </c>
    </row>
    <row r="21" spans="1:8" x14ac:dyDescent="0.35">
      <c r="A21" s="45">
        <f>'Module 1'!A21</f>
        <v>176280</v>
      </c>
      <c r="B21" s="82" t="str">
        <f>'Module 1'!B21</f>
        <v>Onteddu Sirisha Yadav</v>
      </c>
      <c r="C21" s="59">
        <v>53</v>
      </c>
      <c r="D21" s="60">
        <v>24</v>
      </c>
      <c r="E21" s="58">
        <f t="shared" si="0"/>
        <v>77</v>
      </c>
      <c r="F21" s="123">
        <v>29</v>
      </c>
      <c r="G21" s="35" t="s">
        <v>39</v>
      </c>
      <c r="H21" s="62">
        <f t="shared" si="1"/>
        <v>73</v>
      </c>
    </row>
    <row r="22" spans="1:8" x14ac:dyDescent="0.35">
      <c r="A22" s="45">
        <f>'Module 1'!A22</f>
        <v>176294</v>
      </c>
      <c r="B22" s="82" t="str">
        <f>'Module 1'!B22</f>
        <v>Pradip Shivaji Kalwankar</v>
      </c>
      <c r="C22" s="59">
        <v>63</v>
      </c>
      <c r="D22" s="60">
        <v>24</v>
      </c>
      <c r="E22" s="58">
        <f t="shared" si="0"/>
        <v>87</v>
      </c>
      <c r="F22" s="123">
        <v>26</v>
      </c>
      <c r="G22" s="35" t="s">
        <v>39</v>
      </c>
      <c r="H22" s="62">
        <f t="shared" si="1"/>
        <v>65</v>
      </c>
    </row>
    <row r="23" spans="1:8" x14ac:dyDescent="0.35">
      <c r="A23" s="45">
        <f>'Module 1'!A23</f>
        <v>176292</v>
      </c>
      <c r="B23" s="82" t="str">
        <f>'Module 1'!B23</f>
        <v>R. Hemavathi</v>
      </c>
      <c r="C23" s="59">
        <v>60</v>
      </c>
      <c r="D23" s="60">
        <v>20</v>
      </c>
      <c r="E23" s="58">
        <f t="shared" si="0"/>
        <v>80</v>
      </c>
      <c r="F23" s="61">
        <v>25</v>
      </c>
      <c r="G23" s="35" t="s">
        <v>39</v>
      </c>
      <c r="H23" s="62">
        <f t="shared" si="1"/>
        <v>63</v>
      </c>
    </row>
    <row r="24" spans="1:8" x14ac:dyDescent="0.35">
      <c r="A24" s="45">
        <f>'Module 1'!A24</f>
        <v>176293</v>
      </c>
      <c r="B24" s="82" t="str">
        <f>'Module 1'!B24</f>
        <v>Radhika Suresh Yadav</v>
      </c>
      <c r="C24" s="59">
        <v>55</v>
      </c>
      <c r="D24" s="60">
        <v>15</v>
      </c>
      <c r="E24" s="58">
        <f t="shared" si="0"/>
        <v>70</v>
      </c>
      <c r="F24" s="61">
        <v>24</v>
      </c>
      <c r="G24" s="35" t="s">
        <v>39</v>
      </c>
      <c r="H24" s="62">
        <f t="shared" si="1"/>
        <v>60</v>
      </c>
    </row>
    <row r="25" spans="1:8" x14ac:dyDescent="0.35">
      <c r="A25" s="45">
        <f>'Module 1'!A25</f>
        <v>176296</v>
      </c>
      <c r="B25" s="82" t="str">
        <f>'Module 1'!B25</f>
        <v>Rathod Mahesh Ramesh</v>
      </c>
      <c r="C25" s="59">
        <v>59</v>
      </c>
      <c r="D25" s="60">
        <v>20</v>
      </c>
      <c r="E25" s="58">
        <f t="shared" si="0"/>
        <v>79</v>
      </c>
      <c r="F25" s="61">
        <v>29</v>
      </c>
      <c r="G25" s="35" t="s">
        <v>39</v>
      </c>
      <c r="H25" s="62">
        <f t="shared" si="1"/>
        <v>73</v>
      </c>
    </row>
    <row r="26" spans="1:8" x14ac:dyDescent="0.35">
      <c r="A26" s="45">
        <f>'Module 1'!A26</f>
        <v>176295</v>
      </c>
      <c r="B26" s="82" t="str">
        <f>'Module 1'!B26</f>
        <v>Rutuja Uday Choudhary</v>
      </c>
      <c r="C26" s="59">
        <v>59</v>
      </c>
      <c r="D26" s="60">
        <v>12</v>
      </c>
      <c r="E26" s="58">
        <f t="shared" si="0"/>
        <v>71</v>
      </c>
      <c r="F26" s="61">
        <v>30</v>
      </c>
      <c r="G26" s="35" t="s">
        <v>39</v>
      </c>
      <c r="H26" s="62">
        <f t="shared" si="1"/>
        <v>75</v>
      </c>
    </row>
    <row r="27" spans="1:8" x14ac:dyDescent="0.35">
      <c r="A27" s="45">
        <f>'Module 1'!A27</f>
        <v>176307</v>
      </c>
      <c r="B27" s="82" t="str">
        <f>'Module 1'!B27</f>
        <v>Sachin Reddy Yerranagu</v>
      </c>
      <c r="C27" s="59">
        <v>50</v>
      </c>
      <c r="D27" s="60">
        <v>15</v>
      </c>
      <c r="E27" s="58">
        <f t="shared" si="0"/>
        <v>65</v>
      </c>
      <c r="F27" s="61">
        <v>28</v>
      </c>
      <c r="G27" s="35" t="s">
        <v>39</v>
      </c>
      <c r="H27" s="62">
        <f t="shared" si="1"/>
        <v>70</v>
      </c>
    </row>
    <row r="28" spans="1:8" x14ac:dyDescent="0.35">
      <c r="A28" s="45">
        <f>'Module 1'!A28</f>
        <v>176315</v>
      </c>
      <c r="B28" s="82" t="str">
        <f>'Module 1'!B28</f>
        <v>Shailendra Kumar</v>
      </c>
      <c r="C28" s="59">
        <v>48</v>
      </c>
      <c r="D28" s="60">
        <v>20</v>
      </c>
      <c r="E28" s="58">
        <f t="shared" si="0"/>
        <v>68</v>
      </c>
      <c r="F28" s="61">
        <v>24</v>
      </c>
      <c r="G28" s="35" t="s">
        <v>39</v>
      </c>
      <c r="H28" s="62">
        <f t="shared" si="1"/>
        <v>60</v>
      </c>
    </row>
    <row r="29" spans="1:8" x14ac:dyDescent="0.35">
      <c r="A29" s="45">
        <f>'Module 1'!A29</f>
        <v>176302</v>
      </c>
      <c r="B29" s="82" t="str">
        <f>'Module 1'!B29</f>
        <v>Somagatta Harish</v>
      </c>
      <c r="C29" s="59">
        <v>50</v>
      </c>
      <c r="D29" s="60">
        <v>10</v>
      </c>
      <c r="E29" s="58">
        <f t="shared" si="0"/>
        <v>60</v>
      </c>
      <c r="F29" s="61">
        <v>25</v>
      </c>
      <c r="G29" s="35" t="s">
        <v>39</v>
      </c>
      <c r="H29" s="62">
        <f t="shared" si="1"/>
        <v>63</v>
      </c>
    </row>
    <row r="30" spans="1:8" x14ac:dyDescent="0.35">
      <c r="A30" s="45">
        <f>'Module 1'!A30</f>
        <v>176309</v>
      </c>
      <c r="B30" s="82" t="str">
        <f>'Module 1'!B30</f>
        <v>Sonal Vyankat Kulkarni</v>
      </c>
      <c r="C30" s="59">
        <v>53</v>
      </c>
      <c r="D30" s="60">
        <v>21</v>
      </c>
      <c r="E30" s="58">
        <f t="shared" si="0"/>
        <v>74</v>
      </c>
      <c r="F30" s="61">
        <v>29</v>
      </c>
      <c r="G30" s="35" t="s">
        <v>39</v>
      </c>
      <c r="H30" s="62">
        <f t="shared" si="1"/>
        <v>73</v>
      </c>
    </row>
    <row r="31" spans="1:8" x14ac:dyDescent="0.35">
      <c r="A31" s="45">
        <f>'Module 1'!A31</f>
        <v>176314</v>
      </c>
      <c r="B31" s="82" t="str">
        <f>'Module 1'!B31</f>
        <v>Sulekha</v>
      </c>
      <c r="C31" s="59">
        <v>64</v>
      </c>
      <c r="D31" s="60">
        <v>22</v>
      </c>
      <c r="E31" s="58">
        <f t="shared" si="0"/>
        <v>86</v>
      </c>
      <c r="F31" s="61">
        <v>32</v>
      </c>
      <c r="G31" s="35" t="s">
        <v>39</v>
      </c>
      <c r="H31" s="62">
        <f t="shared" si="1"/>
        <v>80</v>
      </c>
    </row>
    <row r="32" spans="1:8" x14ac:dyDescent="0.35">
      <c r="A32" s="45">
        <f>'Module 1'!A32</f>
        <v>176312</v>
      </c>
      <c r="B32" s="82" t="str">
        <f>'Module 1'!B32</f>
        <v>Tanaya Rajesh Jadhav</v>
      </c>
      <c r="C32" s="59">
        <v>53</v>
      </c>
      <c r="D32" s="60">
        <v>23</v>
      </c>
      <c r="E32" s="58">
        <f t="shared" si="0"/>
        <v>76</v>
      </c>
      <c r="F32" s="61">
        <v>29</v>
      </c>
      <c r="G32" s="35" t="s">
        <v>39</v>
      </c>
      <c r="H32" s="62">
        <f t="shared" si="1"/>
        <v>73</v>
      </c>
    </row>
    <row r="33" spans="1:8" x14ac:dyDescent="0.35">
      <c r="A33" s="45">
        <f>'Module 1'!A33</f>
        <v>176319</v>
      </c>
      <c r="B33" s="82" t="str">
        <f>'Module 1'!B33</f>
        <v>Tanul Sanjeev Agarwal</v>
      </c>
      <c r="C33" s="59">
        <v>62</v>
      </c>
      <c r="D33" s="60">
        <v>12</v>
      </c>
      <c r="E33" s="58">
        <f t="shared" si="0"/>
        <v>74</v>
      </c>
      <c r="F33" s="61">
        <v>29</v>
      </c>
      <c r="G33" s="35" t="s">
        <v>39</v>
      </c>
      <c r="H33" s="62">
        <f t="shared" si="1"/>
        <v>73</v>
      </c>
    </row>
    <row r="34" spans="1:8" x14ac:dyDescent="0.35">
      <c r="A34" s="45">
        <f>'Module 1'!A34</f>
        <v>176321</v>
      </c>
      <c r="B34" s="82" t="str">
        <f>'Module 1'!B34</f>
        <v>Ujjawal Kumar</v>
      </c>
      <c r="C34" s="59">
        <v>50</v>
      </c>
      <c r="D34" s="60">
        <v>20</v>
      </c>
      <c r="E34" s="58">
        <f t="shared" si="0"/>
        <v>70</v>
      </c>
      <c r="F34" s="61">
        <v>28</v>
      </c>
      <c r="G34" s="35" t="s">
        <v>39</v>
      </c>
      <c r="H34" s="62">
        <f t="shared" si="1"/>
        <v>70</v>
      </c>
    </row>
    <row r="35" spans="1:8" x14ac:dyDescent="0.35">
      <c r="A35" s="45">
        <f>'Module 1'!A35</f>
        <v>176320</v>
      </c>
      <c r="B35" s="82" t="str">
        <f>'Module 1'!B35</f>
        <v>Vijay Singh Sisodiya</v>
      </c>
      <c r="C35" s="59">
        <v>60</v>
      </c>
      <c r="D35" s="60">
        <v>22</v>
      </c>
      <c r="E35" s="58">
        <f t="shared" si="0"/>
        <v>82</v>
      </c>
      <c r="F35" s="61">
        <v>23</v>
      </c>
      <c r="G35" s="61">
        <v>24</v>
      </c>
      <c r="H35" s="62">
        <f>ROUND((G35/40)*100,0)</f>
        <v>60</v>
      </c>
    </row>
    <row r="36" spans="1:8" x14ac:dyDescent="0.35">
      <c r="A36" s="45">
        <f>'Module 1'!A36</f>
        <v>176322</v>
      </c>
      <c r="B36" s="82" t="str">
        <f>'Module 1'!B36</f>
        <v>Vishnu K V</v>
      </c>
      <c r="C36" s="59">
        <v>58</v>
      </c>
      <c r="D36" s="60">
        <v>25</v>
      </c>
      <c r="E36" s="58">
        <f t="shared" si="0"/>
        <v>83</v>
      </c>
      <c r="F36" s="61">
        <v>27</v>
      </c>
      <c r="G36" s="35" t="s">
        <v>39</v>
      </c>
      <c r="H36" s="62">
        <f t="shared" si="1"/>
        <v>68</v>
      </c>
    </row>
    <row r="37" spans="1:8" x14ac:dyDescent="0.35">
      <c r="A37" s="45">
        <f>'Module 1'!A37</f>
        <v>176318</v>
      </c>
      <c r="B37" s="82" t="str">
        <f>'Module 1'!B37</f>
        <v>Yash Sharma</v>
      </c>
      <c r="C37" s="59">
        <v>59</v>
      </c>
      <c r="D37" s="60">
        <v>22</v>
      </c>
      <c r="E37" s="58">
        <f t="shared" si="0"/>
        <v>81</v>
      </c>
      <c r="F37" s="61">
        <v>30</v>
      </c>
      <c r="G37" s="35" t="s">
        <v>39</v>
      </c>
      <c r="H37" s="62">
        <f t="shared" si="1"/>
        <v>75</v>
      </c>
    </row>
    <row r="38" spans="1:8" x14ac:dyDescent="0.35">
      <c r="A38" s="45">
        <f>'Module 1'!A38</f>
        <v>176471</v>
      </c>
      <c r="B38" s="82" t="str">
        <f>'Module 1'!B38</f>
        <v>Yashashree Sunil Joshi</v>
      </c>
      <c r="C38" s="59">
        <v>54</v>
      </c>
      <c r="D38" s="60">
        <v>23</v>
      </c>
      <c r="E38" s="58">
        <f t="shared" si="0"/>
        <v>77</v>
      </c>
      <c r="F38" s="61">
        <v>29</v>
      </c>
      <c r="G38" s="35" t="s">
        <v>39</v>
      </c>
      <c r="H38" s="62">
        <f t="shared" si="1"/>
        <v>73</v>
      </c>
    </row>
    <row r="39" spans="1:8" x14ac:dyDescent="0.35">
      <c r="A39" s="45">
        <f>'Module 1'!A39</f>
        <v>176323</v>
      </c>
      <c r="B39" s="82" t="str">
        <f>'Module 1'!B39</f>
        <v>Vishnuvardhan Kuragayala</v>
      </c>
      <c r="C39" s="59">
        <v>45</v>
      </c>
      <c r="D39" s="60">
        <v>8</v>
      </c>
      <c r="E39" s="58">
        <f t="shared" si="0"/>
        <v>53</v>
      </c>
      <c r="F39" s="61">
        <v>31</v>
      </c>
      <c r="G39" s="35" t="s">
        <v>39</v>
      </c>
      <c r="H39" s="62">
        <f t="shared" si="1"/>
        <v>78</v>
      </c>
    </row>
    <row r="40" spans="1:8" x14ac:dyDescent="0.35">
      <c r="A40" s="63"/>
      <c r="B40" s="64"/>
      <c r="C40" s="63"/>
      <c r="D40" s="65"/>
      <c r="E40" s="65"/>
      <c r="F40" s="65"/>
      <c r="G40" s="65"/>
      <c r="H40" s="65"/>
    </row>
    <row r="41" spans="1:8" x14ac:dyDescent="0.35">
      <c r="A41" s="63"/>
      <c r="B41" s="64"/>
      <c r="C41" s="63"/>
      <c r="D41" s="65"/>
      <c r="E41" s="65"/>
      <c r="F41" s="65"/>
      <c r="G41" s="65"/>
      <c r="H41" s="65"/>
    </row>
    <row r="42" spans="1:8" x14ac:dyDescent="0.35">
      <c r="A42" s="63"/>
      <c r="B42" s="64"/>
      <c r="C42" s="63"/>
      <c r="D42" s="65"/>
      <c r="E42" s="65"/>
      <c r="F42" s="65"/>
      <c r="G42" s="65"/>
      <c r="H42" s="65"/>
    </row>
    <row r="43" spans="1:8" x14ac:dyDescent="0.35">
      <c r="A43" s="63"/>
      <c r="B43" s="64"/>
      <c r="C43" s="63"/>
      <c r="D43" s="65"/>
      <c r="E43" s="65"/>
      <c r="F43" s="65"/>
      <c r="G43" s="65"/>
      <c r="H43" s="65"/>
    </row>
    <row r="44" spans="1:8" x14ac:dyDescent="0.35">
      <c r="A44" s="66"/>
      <c r="B44" s="48"/>
      <c r="C44" s="66"/>
      <c r="D44" s="66"/>
      <c r="E44" s="66"/>
      <c r="F44" s="66"/>
      <c r="G44" s="66"/>
      <c r="H44" s="66"/>
    </row>
    <row r="45" spans="1:8" x14ac:dyDescent="0.35">
      <c r="A45" s="63"/>
      <c r="B45" s="64"/>
      <c r="C45" s="63"/>
      <c r="D45" s="66"/>
      <c r="E45" s="66"/>
      <c r="F45" s="66"/>
      <c r="G45" s="66"/>
      <c r="H45" s="66"/>
    </row>
    <row r="46" spans="1:8" x14ac:dyDescent="0.35">
      <c r="A46" s="66"/>
      <c r="B46" s="48"/>
      <c r="C46" s="66"/>
      <c r="D46" s="66"/>
      <c r="E46" s="66"/>
      <c r="F46" s="66"/>
      <c r="G46" s="66"/>
      <c r="H46" s="66"/>
    </row>
    <row r="47" spans="1:8" x14ac:dyDescent="0.35">
      <c r="A47" s="66"/>
      <c r="B47" s="48"/>
      <c r="C47" s="66"/>
      <c r="D47" s="66"/>
      <c r="E47" s="66"/>
      <c r="F47" s="66"/>
      <c r="G47" s="66"/>
      <c r="H47" s="66"/>
    </row>
    <row r="48" spans="1:8" x14ac:dyDescent="0.35">
      <c r="A48" s="66"/>
      <c r="B48" s="48"/>
      <c r="C48" s="66"/>
      <c r="D48" s="66"/>
      <c r="E48" s="66"/>
      <c r="F48" s="66"/>
      <c r="G48" s="66"/>
      <c r="H48" s="66"/>
    </row>
    <row r="49" spans="1:8" x14ac:dyDescent="0.35">
      <c r="A49" s="66"/>
      <c r="B49" s="48"/>
      <c r="C49" s="66"/>
      <c r="D49" s="66"/>
      <c r="E49" s="66"/>
      <c r="F49" s="66"/>
      <c r="G49" s="66"/>
      <c r="H49" s="66"/>
    </row>
    <row r="50" spans="1:8" x14ac:dyDescent="0.35">
      <c r="A50" s="66"/>
      <c r="B50" s="48"/>
      <c r="C50" s="66"/>
      <c r="D50" s="66"/>
      <c r="E50" s="66"/>
      <c r="F50" s="66"/>
      <c r="G50" s="66"/>
      <c r="H50" s="66"/>
    </row>
    <row r="51" spans="1:8" x14ac:dyDescent="0.35">
      <c r="A51" s="66"/>
      <c r="B51" s="48"/>
      <c r="C51" s="66"/>
      <c r="D51" s="66"/>
      <c r="E51" s="66"/>
      <c r="F51" s="66"/>
      <c r="G51" s="66"/>
      <c r="H51" s="66"/>
    </row>
    <row r="52" spans="1:8" x14ac:dyDescent="0.35">
      <c r="A52" s="66"/>
      <c r="B52" s="48"/>
      <c r="C52" s="66"/>
      <c r="D52" s="66"/>
      <c r="E52" s="66"/>
      <c r="F52" s="66"/>
      <c r="G52" s="66"/>
      <c r="H52" s="66"/>
    </row>
    <row r="53" spans="1:8" x14ac:dyDescent="0.35">
      <c r="A53" s="66"/>
      <c r="B53" s="48"/>
      <c r="C53" s="66"/>
      <c r="D53" s="66"/>
      <c r="E53" s="66"/>
      <c r="F53" s="66"/>
      <c r="G53" s="66"/>
      <c r="H53" s="66"/>
    </row>
  </sheetData>
  <mergeCells count="4">
    <mergeCell ref="A6:H6"/>
    <mergeCell ref="A7:A8"/>
    <mergeCell ref="B7:B8"/>
    <mergeCell ref="C7:D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041E0BA7B2242AEC247EE481AFC0F" ma:contentTypeVersion="8" ma:contentTypeDescription="Create a new document." ma:contentTypeScope="" ma:versionID="57bee793cdd20c80dd47c9540bd9f50a">
  <xsd:schema xmlns:xsd="http://www.w3.org/2001/XMLSchema" xmlns:xs="http://www.w3.org/2001/XMLSchema" xmlns:p="http://schemas.microsoft.com/office/2006/metadata/properties" xmlns:ns2="098fdb96-5815-4671-acb8-ec9d43d728ea" targetNamespace="http://schemas.microsoft.com/office/2006/metadata/properties" ma:root="true" ma:fieldsID="5a110595f92a3bc4b170c462b17bdc5e" ns2:_="">
    <xsd:import namespace="098fdb96-5815-4671-acb8-ec9d43d7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fdb96-5815-4671-acb8-ec9d43d72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BBE274-3FB8-4F99-AEF8-FF0E1782FE6D}">
  <ds:schemaRefs>
    <ds:schemaRef ds:uri="http://schemas.openxmlformats.org/package/2006/metadata/core-properties"/>
    <ds:schemaRef ds:uri="098fdb96-5815-4671-acb8-ec9d43d728e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6042B4-C355-445A-B4A2-79FC384F0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fdb96-5815-4671-acb8-ec9d43d728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52A20F-C924-486B-96C8-F47A4DF42B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Consolidated Report</vt:lpstr>
      <vt:lpstr>Module 1</vt:lpstr>
      <vt:lpstr>Module 2</vt:lpstr>
      <vt:lpstr>Module 3</vt:lpstr>
      <vt:lpstr>Module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hosakosou</dc:creator>
  <cp:lastModifiedBy>Vikash, Rahul</cp:lastModifiedBy>
  <dcterms:created xsi:type="dcterms:W3CDTF">2013-02-04T06:42:45Z</dcterms:created>
  <dcterms:modified xsi:type="dcterms:W3CDTF">2019-06-11T10:22:08Z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0x010100877041E0BA7B2242AEC247EE481AFC0F</vt:lpwstr>
  </property>
  <property fmtid="{D5CDD505-2E9C-101B-9397-08002B2CF9AE}" pid="3" name="WorkbookGuid">
    <vt:lpwstr>52dc5c05-328a-4ee0-8151-fd415fbc2128</vt:lpwstr>
  </property>
</Properties>
</file>