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codeName="ThisWorkbook" autoCompressPictures="0"/>
  <bookViews>
    <workbookView xWindow="6260" yWindow="600" windowWidth="22600" windowHeight="15160" tabRatio="500" activeTab="3"/>
  </bookViews>
  <sheets>
    <sheet name="fO2" sheetId="1" r:id="rId1"/>
    <sheet name="all points" sheetId="3" r:id="rId2"/>
    <sheet name="Major elements" sheetId="2" r:id="rId3"/>
    <sheet name="Primitive sample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4" l="1"/>
  <c r="C16" i="4"/>
  <c r="I19" i="3"/>
  <c r="J19" i="3"/>
  <c r="L19" i="3"/>
  <c r="M19" i="3"/>
  <c r="N19" i="3"/>
  <c r="O19" i="3"/>
  <c r="P19" i="3"/>
  <c r="J7" i="4"/>
  <c r="X5" i="3"/>
  <c r="Y9" i="3"/>
  <c r="X9" i="3"/>
  <c r="Y8" i="3"/>
  <c r="X8" i="3"/>
  <c r="Y7" i="3"/>
  <c r="X7" i="3"/>
  <c r="L26" i="3"/>
  <c r="M26" i="3"/>
  <c r="N26" i="3"/>
  <c r="O26" i="3"/>
  <c r="L28" i="3"/>
  <c r="M28" i="3"/>
  <c r="N28" i="3"/>
  <c r="O28" i="3"/>
  <c r="L30" i="3"/>
  <c r="M30" i="3"/>
  <c r="N30" i="3"/>
  <c r="O30" i="3"/>
  <c r="L27" i="3"/>
  <c r="M27" i="3"/>
  <c r="N27" i="3"/>
  <c r="O27" i="3"/>
  <c r="L29" i="3"/>
  <c r="M29" i="3"/>
  <c r="N29" i="3"/>
  <c r="O29" i="3"/>
  <c r="L31" i="3"/>
  <c r="M31" i="3"/>
  <c r="N31" i="3"/>
  <c r="O31" i="3"/>
  <c r="L32" i="3"/>
  <c r="M32" i="3"/>
  <c r="N32" i="3"/>
  <c r="O32" i="3"/>
  <c r="L33" i="3"/>
  <c r="M33" i="3"/>
  <c r="N33" i="3"/>
  <c r="O33" i="3"/>
  <c r="W9" i="3"/>
  <c r="V9" i="3"/>
  <c r="L7" i="3"/>
  <c r="M7" i="3"/>
  <c r="N7" i="3"/>
  <c r="O7" i="3"/>
  <c r="L8" i="3"/>
  <c r="M8" i="3"/>
  <c r="N8" i="3"/>
  <c r="O8" i="3"/>
  <c r="L9" i="3"/>
  <c r="M9" i="3"/>
  <c r="N9" i="3"/>
  <c r="O9" i="3"/>
  <c r="L10" i="3"/>
  <c r="M10" i="3"/>
  <c r="N10" i="3"/>
  <c r="O10" i="3"/>
  <c r="W8" i="3"/>
  <c r="V8" i="3"/>
  <c r="L4" i="3"/>
  <c r="M4" i="3"/>
  <c r="N4" i="3"/>
  <c r="O4" i="3"/>
  <c r="L5" i="3"/>
  <c r="M5" i="3"/>
  <c r="N5" i="3"/>
  <c r="O5" i="3"/>
  <c r="L6" i="3"/>
  <c r="M6" i="3"/>
  <c r="N6" i="3"/>
  <c r="O6" i="3"/>
  <c r="L11" i="3"/>
  <c r="M11" i="3"/>
  <c r="N11" i="3"/>
  <c r="O11" i="3"/>
  <c r="L12" i="3"/>
  <c r="M12" i="3"/>
  <c r="N12" i="3"/>
  <c r="O12" i="3"/>
  <c r="L15" i="3"/>
  <c r="M15" i="3"/>
  <c r="N15" i="3"/>
  <c r="O15" i="3"/>
  <c r="L13" i="3"/>
  <c r="M13" i="3"/>
  <c r="N13" i="3"/>
  <c r="O13" i="3"/>
  <c r="L14" i="3"/>
  <c r="M14" i="3"/>
  <c r="N14" i="3"/>
  <c r="O14" i="3"/>
  <c r="L16" i="3"/>
  <c r="M16" i="3"/>
  <c r="N16" i="3"/>
  <c r="O16" i="3"/>
  <c r="L17" i="3"/>
  <c r="M17" i="3"/>
  <c r="N17" i="3"/>
  <c r="O17" i="3"/>
  <c r="L20" i="3"/>
  <c r="M20" i="3"/>
  <c r="N20" i="3"/>
  <c r="O20" i="3"/>
  <c r="L18" i="3"/>
  <c r="M18" i="3"/>
  <c r="N18" i="3"/>
  <c r="O18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W7" i="3"/>
  <c r="V7" i="3"/>
  <c r="Y5" i="3"/>
  <c r="W5" i="3"/>
  <c r="V5" i="3"/>
  <c r="P5" i="3"/>
  <c r="P6" i="3"/>
  <c r="P11" i="3"/>
  <c r="P12" i="3"/>
  <c r="P15" i="3"/>
  <c r="P13" i="3"/>
  <c r="P14" i="3"/>
  <c r="P16" i="3"/>
  <c r="P17" i="3"/>
  <c r="P20" i="3"/>
  <c r="P18" i="3"/>
  <c r="P21" i="3"/>
  <c r="P22" i="3"/>
  <c r="P23" i="3"/>
  <c r="P24" i="3"/>
  <c r="P25" i="3"/>
  <c r="P7" i="3"/>
  <c r="P8" i="3"/>
  <c r="P9" i="3"/>
  <c r="P10" i="3"/>
  <c r="P26" i="3"/>
  <c r="P28" i="3"/>
  <c r="P30" i="3"/>
  <c r="P27" i="3"/>
  <c r="P29" i="3"/>
  <c r="P31" i="3"/>
  <c r="P32" i="3"/>
  <c r="P33" i="3"/>
  <c r="P4" i="3"/>
  <c r="I5" i="3"/>
  <c r="J5" i="3"/>
  <c r="I6" i="3"/>
  <c r="J6" i="3"/>
  <c r="I11" i="3"/>
  <c r="J11" i="3"/>
  <c r="I12" i="3"/>
  <c r="J12" i="3"/>
  <c r="I15" i="3"/>
  <c r="J15" i="3"/>
  <c r="I13" i="3"/>
  <c r="J13" i="3"/>
  <c r="I14" i="3"/>
  <c r="J14" i="3"/>
  <c r="I16" i="3"/>
  <c r="J16" i="3"/>
  <c r="I17" i="3"/>
  <c r="J17" i="3"/>
  <c r="I20" i="3"/>
  <c r="J20" i="3"/>
  <c r="I18" i="3"/>
  <c r="J18" i="3"/>
  <c r="I21" i="3"/>
  <c r="J21" i="3"/>
  <c r="I22" i="3"/>
  <c r="J22" i="3"/>
  <c r="I23" i="3"/>
  <c r="J23" i="3"/>
  <c r="I24" i="3"/>
  <c r="J24" i="3"/>
  <c r="I25" i="3"/>
  <c r="J25" i="3"/>
  <c r="I7" i="3"/>
  <c r="J7" i="3"/>
  <c r="I8" i="3"/>
  <c r="J8" i="3"/>
  <c r="I9" i="3"/>
  <c r="J9" i="3"/>
  <c r="I10" i="3"/>
  <c r="J10" i="3"/>
  <c r="I26" i="3"/>
  <c r="J26" i="3"/>
  <c r="I28" i="3"/>
  <c r="J28" i="3"/>
  <c r="I30" i="3"/>
  <c r="J30" i="3"/>
  <c r="I27" i="3"/>
  <c r="J27" i="3"/>
  <c r="I29" i="3"/>
  <c r="J29" i="3"/>
  <c r="I31" i="3"/>
  <c r="J31" i="3"/>
  <c r="I32" i="3"/>
  <c r="J32" i="3"/>
  <c r="I33" i="3"/>
  <c r="J33" i="3"/>
  <c r="J4" i="3"/>
  <c r="I4" i="3"/>
</calcChain>
</file>

<file path=xl/sharedStrings.xml><?xml version="1.0" encoding="utf-8"?>
<sst xmlns="http://schemas.openxmlformats.org/spreadsheetml/2006/main" count="324" uniqueCount="88">
  <si>
    <t>KN162 D28-24</t>
  </si>
  <si>
    <t>KN162 D28-26</t>
  </si>
  <si>
    <t>KN162 D28-32</t>
  </si>
  <si>
    <t>KN162 D36-11</t>
  </si>
  <si>
    <t>KN162 D41-12</t>
  </si>
  <si>
    <t>KN162 D41-13</t>
  </si>
  <si>
    <t>KN162 D48-21</t>
  </si>
  <si>
    <t>KN162 D48-23</t>
  </si>
  <si>
    <t>KN162 D30-12</t>
  </si>
  <si>
    <t>Joseph Mayes</t>
  </si>
  <si>
    <t>KN162 D30-16</t>
  </si>
  <si>
    <t>KN162 D30-18</t>
  </si>
  <si>
    <t>KN162 D33-55</t>
  </si>
  <si>
    <t>Narrowgate</t>
  </si>
  <si>
    <t>Orig. Ship Code</t>
    <phoneticPr fontId="0" type="noConversion"/>
  </si>
  <si>
    <t>Latitude</t>
  </si>
  <si>
    <t>Longitude</t>
  </si>
  <si>
    <t>Fe3+/tFe</t>
  </si>
  <si>
    <t>Amagmatic</t>
  </si>
  <si>
    <t>Type</t>
  </si>
  <si>
    <t>VG Number</t>
  </si>
  <si>
    <t>Beam Session</t>
  </si>
  <si>
    <t>NSLS 1480</t>
  </si>
  <si>
    <t>APS 2016_2C</t>
  </si>
  <si>
    <t>APS 2014_3C</t>
  </si>
  <si>
    <t>NSLS 1514</t>
  </si>
  <si>
    <t>Centroid</t>
  </si>
  <si>
    <t>1σ</t>
  </si>
  <si>
    <t>FeO*</t>
  </si>
  <si>
    <t>MgO</t>
  </si>
  <si>
    <t>CaO</t>
  </si>
  <si>
    <t>MnO</t>
  </si>
  <si>
    <t>this is assuming that pt VG12660 c has xtal int, but should check this</t>
  </si>
  <si>
    <t>old calibration</t>
  </si>
  <si>
    <t>Zhang calibration</t>
  </si>
  <si>
    <t>2017 recoiless</t>
  </si>
  <si>
    <t>XANES</t>
  </si>
  <si>
    <t>X0</t>
  </si>
  <si>
    <t>K0</t>
  </si>
  <si>
    <t>K1</t>
  </si>
  <si>
    <t>K2</t>
  </si>
  <si>
    <t>Pt a</t>
  </si>
  <si>
    <t>Pt b</t>
  </si>
  <si>
    <t>Pt c</t>
  </si>
  <si>
    <t>Average</t>
  </si>
  <si>
    <t>Magmatic fO2 (1200 dC, 1 atm)</t>
  </si>
  <si>
    <t>fO2, dQFM, magmatic</t>
  </si>
  <si>
    <t>SWIR all</t>
  </si>
  <si>
    <t>SWIR JM</t>
  </si>
  <si>
    <t>SWIR NG</t>
  </si>
  <si>
    <t>SWIR Amagmatic</t>
  </si>
  <si>
    <t>Global MORB</t>
  </si>
  <si>
    <t>Fractional crystallization corrected fO2</t>
  </si>
  <si>
    <t>SiO2</t>
  </si>
  <si>
    <t>Al2O3</t>
  </si>
  <si>
    <t>Na2O</t>
  </si>
  <si>
    <t>K2O</t>
  </si>
  <si>
    <t>TiO2</t>
  </si>
  <si>
    <t>P2O5</t>
  </si>
  <si>
    <t>Sum</t>
  </si>
  <si>
    <t>Major elements from vg_web.xlsx: http://mineralsciences.si.edu/research/glass/vg.htm</t>
  </si>
  <si>
    <t>Original Data</t>
  </si>
  <si>
    <t>Calculated Primary Magma</t>
  </si>
  <si>
    <t>Calculated T (in C)</t>
  </si>
  <si>
    <t>Calculated fO2 @P,T</t>
  </si>
  <si>
    <t>(Primitive - Magmatic)</t>
  </si>
  <si>
    <t>Table XX-- Basalt fO2</t>
  </si>
  <si>
    <t>VAN7 D90-35</t>
  </si>
  <si>
    <t>VAN7 D90-77</t>
  </si>
  <si>
    <t>VAN7 D89-13</t>
  </si>
  <si>
    <t>VAN7 D90-52</t>
  </si>
  <si>
    <t>KN162 D36-01</t>
  </si>
  <si>
    <t>KN162 D41-05</t>
  </si>
  <si>
    <t>KN162 D41-07</t>
  </si>
  <si>
    <t>KN162 D48-04</t>
  </si>
  <si>
    <t>KN162 D48-08</t>
  </si>
  <si>
    <t>KN162-D53-01</t>
  </si>
  <si>
    <t>KN162-D53-02</t>
  </si>
  <si>
    <t>KN162-D53-03</t>
  </si>
  <si>
    <t>KN162-D53-05</t>
  </si>
  <si>
    <t>PS86 D5-01</t>
  </si>
  <si>
    <t>VAN7 D89-02</t>
  </si>
  <si>
    <t>VAN7 D87-01</t>
  </si>
  <si>
    <t>VAN7 D87-02</t>
  </si>
  <si>
    <t>VAN7 D87-03</t>
  </si>
  <si>
    <t>Magmatic fO2</t>
  </si>
  <si>
    <t>Calculated P (in GPa)</t>
  </si>
  <si>
    <t>Frac Xtal Corrected fO2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</si>
</sst>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</font>
    <font>
      <sz val="12"/>
      <name val="Calibri"/>
      <scheme val="minor"/>
    </font>
    <font>
      <b/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2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0" xfId="0" applyFont="1" applyFill="1"/>
    <xf numFmtId="0" fontId="4" fillId="0" borderId="0" xfId="1" applyNumberFormat="1" applyFont="1" applyFill="1" applyBorder="1" applyAlignment="1">
      <alignment horizontal="left"/>
    </xf>
    <xf numFmtId="2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5" fillId="0" borderId="0" xfId="0" applyFont="1" applyFill="1"/>
    <xf numFmtId="0" fontId="5" fillId="0" borderId="0" xfId="0" applyFont="1" applyFill="1" applyBorder="1" applyAlignment="1">
      <alignment horizontal="left"/>
    </xf>
    <xf numFmtId="2" fontId="5" fillId="0" borderId="0" xfId="0" applyNumberFormat="1" applyFont="1" applyFill="1" applyBorder="1" applyAlignment="1"/>
    <xf numFmtId="0" fontId="5" fillId="0" borderId="0" xfId="0" applyFont="1" applyFill="1" applyBorder="1" applyAlignment="1"/>
    <xf numFmtId="164" fontId="4" fillId="0" borderId="0" xfId="0" applyNumberFormat="1" applyFont="1" applyFill="1"/>
    <xf numFmtId="164" fontId="0" fillId="0" borderId="0" xfId="0" applyNumberFormat="1"/>
    <xf numFmtId="0" fontId="2" fillId="0" borderId="0" xfId="0" applyFont="1"/>
    <xf numFmtId="2" fontId="0" fillId="0" borderId="0" xfId="0" applyNumberFormat="1"/>
    <xf numFmtId="164" fontId="8" fillId="2" borderId="3" xfId="0" applyNumberFormat="1" applyFont="1" applyFill="1" applyBorder="1" applyAlignment="1"/>
    <xf numFmtId="164" fontId="0" fillId="2" borderId="3" xfId="0" applyNumberFormat="1" applyFill="1" applyBorder="1" applyAlignment="1">
      <alignment horizontal="center"/>
    </xf>
    <xf numFmtId="164" fontId="2" fillId="0" borderId="0" xfId="0" applyNumberFormat="1" applyFont="1"/>
    <xf numFmtId="2" fontId="2" fillId="0" borderId="0" xfId="0" applyNumberFormat="1" applyFont="1"/>
    <xf numFmtId="0" fontId="5" fillId="0" borderId="0" xfId="1" applyNumberFormat="1" applyFont="1" applyFill="1" applyBorder="1" applyAlignment="1">
      <alignment horizontal="left"/>
    </xf>
    <xf numFmtId="2" fontId="5" fillId="0" borderId="0" xfId="0" applyNumberFormat="1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2" fontId="0" fillId="0" borderId="0" xfId="0" applyNumberFormat="1" applyFill="1"/>
    <xf numFmtId="0" fontId="0" fillId="0" borderId="0" xfId="0" applyFont="1"/>
    <xf numFmtId="0" fontId="5" fillId="3" borderId="0" xfId="1" applyNumberFormat="1" applyFont="1" applyFill="1" applyBorder="1" applyAlignment="1">
      <alignment horizontal="left"/>
    </xf>
    <xf numFmtId="0" fontId="4" fillId="3" borderId="0" xfId="1" applyNumberFormat="1" applyFont="1" applyFill="1" applyBorder="1" applyAlignment="1">
      <alignment horizontal="left" wrapText="1"/>
    </xf>
    <xf numFmtId="0" fontId="4" fillId="3" borderId="0" xfId="1" applyNumberFormat="1" applyFont="1" applyFill="1" applyBorder="1" applyAlignment="1"/>
    <xf numFmtId="2" fontId="4" fillId="3" borderId="0" xfId="1" applyNumberFormat="1" applyFont="1" applyFill="1" applyBorder="1" applyAlignment="1"/>
    <xf numFmtId="0" fontId="4" fillId="3" borderId="0" xfId="0" applyFont="1" applyFill="1"/>
    <xf numFmtId="164" fontId="0" fillId="3" borderId="0" xfId="0" applyNumberFormat="1" applyFill="1"/>
    <xf numFmtId="164" fontId="4" fillId="3" borderId="0" xfId="0" applyNumberFormat="1" applyFont="1" applyFill="1"/>
    <xf numFmtId="0" fontId="0" fillId="3" borderId="0" xfId="0" applyFill="1"/>
    <xf numFmtId="2" fontId="0" fillId="3" borderId="0" xfId="0" applyNumberFormat="1" applyFill="1"/>
    <xf numFmtId="0" fontId="4" fillId="3" borderId="0" xfId="1" applyNumberFormat="1" applyFont="1" applyFill="1" applyBorder="1" applyAlignment="1">
      <alignment horizontal="left"/>
    </xf>
    <xf numFmtId="165" fontId="0" fillId="3" borderId="0" xfId="0" applyNumberFormat="1" applyFill="1"/>
    <xf numFmtId="2" fontId="1" fillId="3" borderId="0" xfId="0" applyNumberFormat="1" applyFont="1" applyFill="1"/>
    <xf numFmtId="166" fontId="0" fillId="0" borderId="0" xfId="0" applyNumberFormat="1"/>
    <xf numFmtId="164" fontId="0" fillId="2" borderId="1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6" fontId="9" fillId="0" borderId="0" xfId="0" applyNumberFormat="1" applyFont="1"/>
  </cellXfs>
  <cellStyles count="1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U35"/>
  <sheetViews>
    <sheetView topLeftCell="J1" workbookViewId="0">
      <selection activeCell="S19" sqref="S19"/>
    </sheetView>
  </sheetViews>
  <sheetFormatPr baseColWidth="10" defaultRowHeight="15" x14ac:dyDescent="0"/>
  <cols>
    <col min="2" max="2" width="20.83203125" customWidth="1"/>
    <col min="3" max="3" width="12.83203125" customWidth="1"/>
    <col min="4" max="4" width="15.83203125" customWidth="1"/>
    <col min="7" max="7" width="2.33203125" customWidth="1"/>
    <col min="8" max="8" width="15.83203125" customWidth="1"/>
    <col min="14" max="14" width="11.83203125" bestFit="1" customWidth="1"/>
    <col min="16" max="16" width="15" customWidth="1"/>
    <col min="17" max="17" width="15.6640625" customWidth="1"/>
  </cols>
  <sheetData>
    <row r="1" spans="1:21">
      <c r="A1" t="s">
        <v>66</v>
      </c>
    </row>
    <row r="2" spans="1:21">
      <c r="K2" s="12" t="s">
        <v>33</v>
      </c>
      <c r="M2" s="12" t="s">
        <v>34</v>
      </c>
      <c r="P2" s="12" t="s">
        <v>33</v>
      </c>
      <c r="Q2" s="12" t="s">
        <v>34</v>
      </c>
      <c r="S2" s="12" t="s">
        <v>34</v>
      </c>
    </row>
    <row r="3" spans="1:21" s="20" customFormat="1">
      <c r="B3" s="7" t="s">
        <v>14</v>
      </c>
      <c r="C3" s="7" t="s">
        <v>20</v>
      </c>
      <c r="D3" s="7" t="s">
        <v>19</v>
      </c>
      <c r="E3" s="19" t="s">
        <v>15</v>
      </c>
      <c r="F3" s="19" t="s">
        <v>16</v>
      </c>
      <c r="G3" s="19"/>
      <c r="H3" s="20" t="s">
        <v>21</v>
      </c>
      <c r="I3" s="20" t="s">
        <v>26</v>
      </c>
      <c r="J3" s="20" t="s">
        <v>27</v>
      </c>
      <c r="K3" s="19" t="s">
        <v>17</v>
      </c>
      <c r="L3" s="20" t="s">
        <v>27</v>
      </c>
      <c r="M3" s="19" t="s">
        <v>17</v>
      </c>
      <c r="N3" s="20" t="s">
        <v>27</v>
      </c>
      <c r="P3" s="20" t="s">
        <v>45</v>
      </c>
      <c r="Q3" s="20" t="s">
        <v>45</v>
      </c>
      <c r="S3" s="20" t="s">
        <v>52</v>
      </c>
    </row>
    <row r="4" spans="1:21">
      <c r="B4" s="23" t="s">
        <v>0</v>
      </c>
      <c r="C4" s="24">
        <v>12348</v>
      </c>
      <c r="D4" s="25" t="s">
        <v>18</v>
      </c>
      <c r="E4" s="26">
        <v>-52.896000000000001</v>
      </c>
      <c r="F4" s="26">
        <v>10.673999999999999</v>
      </c>
      <c r="G4" s="26"/>
      <c r="H4" s="27" t="s">
        <v>22</v>
      </c>
      <c r="I4" s="28">
        <v>7112.3028074159565</v>
      </c>
      <c r="J4" s="28">
        <v>1.6325299666620021E-2</v>
      </c>
      <c r="K4" s="29">
        <v>0.16499564426294269</v>
      </c>
      <c r="L4" s="28">
        <v>6.3822075420282287E-3</v>
      </c>
      <c r="M4" s="28">
        <v>0.14916060530514039</v>
      </c>
      <c r="N4" s="28">
        <v>6.1297068811623613E-3</v>
      </c>
      <c r="O4" s="30"/>
      <c r="P4" s="31">
        <v>6.8508785320895882E-2</v>
      </c>
      <c r="Q4" s="31">
        <v>-0.19668096615006014</v>
      </c>
      <c r="R4" s="30"/>
      <c r="S4" s="31">
        <v>-0.23942645143023533</v>
      </c>
    </row>
    <row r="5" spans="1:21">
      <c r="B5" s="23" t="s">
        <v>1</v>
      </c>
      <c r="C5" s="24">
        <v>12349</v>
      </c>
      <c r="D5" s="25" t="s">
        <v>18</v>
      </c>
      <c r="E5" s="26">
        <v>-52.896000000000001</v>
      </c>
      <c r="F5" s="26">
        <v>10.673999999999999</v>
      </c>
      <c r="G5" s="26"/>
      <c r="H5" s="27" t="s">
        <v>22</v>
      </c>
      <c r="I5" s="28">
        <v>7112.3210991636106</v>
      </c>
      <c r="J5" s="28">
        <v>9.4045618718702692E-3</v>
      </c>
      <c r="K5" s="29">
        <v>0.17223957562884906</v>
      </c>
      <c r="L5" s="28">
        <v>3.7366822209729533E-3</v>
      </c>
      <c r="M5" s="28">
        <v>0.1560357117000559</v>
      </c>
      <c r="N5" s="28">
        <v>3.57015226344423E-3</v>
      </c>
      <c r="O5" s="30"/>
      <c r="P5" s="31">
        <v>0.22527697652426149</v>
      </c>
      <c r="Q5" s="31">
        <v>-3.6602370719476696E-2</v>
      </c>
      <c r="R5" s="30"/>
      <c r="S5" s="31">
        <v>-0.13150094471903984</v>
      </c>
    </row>
    <row r="6" spans="1:21">
      <c r="B6" s="23" t="s">
        <v>2</v>
      </c>
      <c r="C6" s="24">
        <v>12350</v>
      </c>
      <c r="D6" s="25" t="s">
        <v>18</v>
      </c>
      <c r="E6" s="26">
        <v>-52.896000000000001</v>
      </c>
      <c r="F6" s="26">
        <v>10.673999999999999</v>
      </c>
      <c r="G6" s="26"/>
      <c r="H6" s="27" t="s">
        <v>22</v>
      </c>
      <c r="I6" s="28">
        <v>7112.3205520639885</v>
      </c>
      <c r="J6" s="28">
        <v>1.0098587938510515E-2</v>
      </c>
      <c r="K6" s="29">
        <v>0.17202148698723541</v>
      </c>
      <c r="L6" s="28">
        <v>4.0097860283120346E-3</v>
      </c>
      <c r="M6" s="28">
        <v>0.15582955247736244</v>
      </c>
      <c r="N6" s="28">
        <v>3.8183268528116493E-3</v>
      </c>
      <c r="O6" s="30"/>
      <c r="P6" s="31">
        <v>0.2628485255905364</v>
      </c>
      <c r="Q6" s="31">
        <v>8.895869425167291E-4</v>
      </c>
      <c r="R6" s="30"/>
      <c r="S6" s="31">
        <v>-0.11205506783603703</v>
      </c>
    </row>
    <row r="7" spans="1:21">
      <c r="B7" s="18" t="s">
        <v>8</v>
      </c>
      <c r="C7" s="5">
        <v>12362</v>
      </c>
      <c r="D7" s="4" t="s">
        <v>9</v>
      </c>
      <c r="E7" s="3">
        <v>-52.994</v>
      </c>
      <c r="F7" s="3">
        <v>11.157</v>
      </c>
      <c r="G7" s="3"/>
      <c r="H7" s="1" t="s">
        <v>22</v>
      </c>
      <c r="I7" s="11">
        <v>7112.3108048616377</v>
      </c>
      <c r="J7" s="11">
        <v>5.9361168500036872E-3</v>
      </c>
      <c r="K7" s="10">
        <v>0.16815072070730852</v>
      </c>
      <c r="L7" s="11">
        <v>2.34365695203545E-3</v>
      </c>
      <c r="M7" s="11">
        <v>0.15214352821305011</v>
      </c>
      <c r="N7" s="11">
        <v>2.2331943955418241E-3</v>
      </c>
      <c r="P7" s="13">
        <v>0.21053688521290148</v>
      </c>
      <c r="Q7" s="13">
        <v>-5.3355689251386451E-2</v>
      </c>
      <c r="S7" s="13">
        <v>1.3785278210869834E-2</v>
      </c>
      <c r="U7" s="13"/>
    </row>
    <row r="8" spans="1:21">
      <c r="B8" s="18" t="s">
        <v>10</v>
      </c>
      <c r="C8" s="5">
        <v>12363</v>
      </c>
      <c r="D8" s="4" t="s">
        <v>9</v>
      </c>
      <c r="E8" s="3">
        <v>-52.994</v>
      </c>
      <c r="F8" s="3">
        <v>11.157</v>
      </c>
      <c r="G8" s="3"/>
      <c r="H8" s="1" t="s">
        <v>22</v>
      </c>
      <c r="I8" s="11">
        <v>7112.2728570977752</v>
      </c>
      <c r="J8" s="11">
        <v>1.6245420305833161E-2</v>
      </c>
      <c r="K8" s="10">
        <v>0.15334678569719787</v>
      </c>
      <c r="L8" s="11">
        <v>6.2083072342000167E-3</v>
      </c>
      <c r="M8" s="11">
        <v>0.13805899747709924</v>
      </c>
      <c r="N8" s="11">
        <v>5.9702511588579791E-3</v>
      </c>
      <c r="P8" s="13">
        <v>8.8974258387647609E-2</v>
      </c>
      <c r="Q8" s="13">
        <v>-0.18338258260368789</v>
      </c>
      <c r="S8" s="13">
        <v>-0.20240406251861387</v>
      </c>
    </row>
    <row r="9" spans="1:21">
      <c r="B9" s="18" t="s">
        <v>11</v>
      </c>
      <c r="C9" s="5">
        <v>12364</v>
      </c>
      <c r="D9" s="4" t="s">
        <v>9</v>
      </c>
      <c r="E9" s="3">
        <v>-52.994</v>
      </c>
      <c r="F9" s="3">
        <v>11.157</v>
      </c>
      <c r="G9" s="3"/>
      <c r="H9" s="1" t="s">
        <v>22</v>
      </c>
      <c r="I9" s="11">
        <v>7112.2858178907727</v>
      </c>
      <c r="J9" s="11">
        <v>1.060324901243646E-2</v>
      </c>
      <c r="K9" s="10">
        <v>0.15835542134204736</v>
      </c>
      <c r="L9" s="11">
        <v>4.1012441077323825E-3</v>
      </c>
      <c r="M9" s="11">
        <v>0.14282306016225216</v>
      </c>
      <c r="N9" s="11">
        <v>3.9282120410365252E-3</v>
      </c>
      <c r="P9" s="13">
        <v>3.9995912599472661E-2</v>
      </c>
      <c r="Q9" s="13">
        <v>-0.22927118249246803</v>
      </c>
      <c r="S9" s="13">
        <v>-0.16225671420347432</v>
      </c>
    </row>
    <row r="10" spans="1:21">
      <c r="B10" s="23" t="s">
        <v>12</v>
      </c>
      <c r="C10" s="24">
        <v>12377</v>
      </c>
      <c r="D10" s="25" t="s">
        <v>9</v>
      </c>
      <c r="E10" s="26">
        <v>-52.817</v>
      </c>
      <c r="F10" s="26">
        <v>11.387</v>
      </c>
      <c r="G10" s="26"/>
      <c r="H10" s="27" t="s">
        <v>23</v>
      </c>
      <c r="I10" s="28">
        <v>7112.3262226624256</v>
      </c>
      <c r="J10" s="28">
        <v>1.8274594153345643E-2</v>
      </c>
      <c r="K10" s="29">
        <v>0.17431889149163646</v>
      </c>
      <c r="L10" s="28">
        <v>7.2889884231126306E-3</v>
      </c>
      <c r="M10" s="28">
        <v>0.15800087515672442</v>
      </c>
      <c r="N10" s="28">
        <v>6.9273945150853857E-3</v>
      </c>
      <c r="O10" s="30"/>
      <c r="P10" s="31">
        <v>0.3147637020325158</v>
      </c>
      <c r="Q10" s="31">
        <v>5.3619543642074774E-2</v>
      </c>
      <c r="R10" s="30"/>
      <c r="S10" s="31">
        <v>-0.11595650517529066</v>
      </c>
    </row>
    <row r="11" spans="1:21">
      <c r="B11" s="18" t="s">
        <v>71</v>
      </c>
      <c r="C11" s="2">
        <v>12398</v>
      </c>
      <c r="D11" s="4" t="s">
        <v>18</v>
      </c>
      <c r="E11" s="3">
        <v>-52.749000000000002</v>
      </c>
      <c r="F11" s="3">
        <v>11.711</v>
      </c>
      <c r="G11" s="3"/>
      <c r="H11" s="1" t="s">
        <v>25</v>
      </c>
      <c r="I11" s="11">
        <v>7112.2855906971299</v>
      </c>
      <c r="J11" s="11">
        <v>1.1393334729155572E-2</v>
      </c>
      <c r="K11" s="10">
        <v>0.15827990352101778</v>
      </c>
      <c r="L11" s="11">
        <v>4.4267305580491514E-3</v>
      </c>
      <c r="M11" s="11">
        <v>0.14274041136763524</v>
      </c>
      <c r="N11" s="11">
        <v>4.2191657137142834E-3</v>
      </c>
      <c r="P11" s="13">
        <v>7.6849683998680973E-3</v>
      </c>
      <c r="Q11" s="13">
        <v>-0.26182262364745945</v>
      </c>
      <c r="S11" s="13">
        <v>-0.31425627147090118</v>
      </c>
    </row>
    <row r="12" spans="1:21">
      <c r="B12" s="18" t="s">
        <v>3</v>
      </c>
      <c r="C12" s="2">
        <v>12401</v>
      </c>
      <c r="D12" s="4" t="s">
        <v>18</v>
      </c>
      <c r="E12" s="3">
        <v>-52.749000000000002</v>
      </c>
      <c r="F12" s="3">
        <v>11.711</v>
      </c>
      <c r="G12" s="3"/>
      <c r="H12" s="1" t="s">
        <v>23</v>
      </c>
      <c r="I12" s="11">
        <v>7112.3022227619904</v>
      </c>
      <c r="J12" s="11">
        <v>1.9970682248060263E-2</v>
      </c>
      <c r="K12" s="10">
        <v>0.16480476349743359</v>
      </c>
      <c r="L12" s="11">
        <v>7.8510822739583999E-3</v>
      </c>
      <c r="M12" s="11">
        <v>0.1489527417781302</v>
      </c>
      <c r="N12" s="11">
        <v>7.4733089808412924E-3</v>
      </c>
      <c r="P12" s="13">
        <v>0.120066883635225</v>
      </c>
      <c r="Q12" s="13">
        <v>-0.14568274320438945</v>
      </c>
      <c r="S12" s="13">
        <v>-0.20203540069902459</v>
      </c>
    </row>
    <row r="13" spans="1:21">
      <c r="B13" s="23" t="s">
        <v>72</v>
      </c>
      <c r="C13" s="32">
        <v>12415</v>
      </c>
      <c r="D13" s="25" t="s">
        <v>18</v>
      </c>
      <c r="E13" s="26">
        <v>-52.588999999999999</v>
      </c>
      <c r="F13" s="26">
        <v>12.132</v>
      </c>
      <c r="G13" s="26"/>
      <c r="H13" s="27" t="s">
        <v>25</v>
      </c>
      <c r="I13" s="28">
        <v>7112.2609181535036</v>
      </c>
      <c r="J13" s="28">
        <v>1.1808392336438073E-2</v>
      </c>
      <c r="K13" s="29">
        <v>0.14879032914097554</v>
      </c>
      <c r="L13" s="28">
        <v>4.5009085421236321E-3</v>
      </c>
      <c r="M13" s="28">
        <v>0.13368563829240721</v>
      </c>
      <c r="N13" s="28">
        <v>4.2990163320178413E-3</v>
      </c>
      <c r="O13" s="30"/>
      <c r="P13" s="31">
        <v>-0.13069337894308752</v>
      </c>
      <c r="Q13" s="31">
        <v>-0.40686131539933257</v>
      </c>
      <c r="R13" s="30"/>
      <c r="S13" s="31">
        <v>-0.39166316459012052</v>
      </c>
    </row>
    <row r="14" spans="1:21">
      <c r="B14" s="23" t="s">
        <v>73</v>
      </c>
      <c r="C14" s="32">
        <v>12416</v>
      </c>
      <c r="D14" s="25" t="s">
        <v>18</v>
      </c>
      <c r="E14" s="26">
        <v>-52.588999999999999</v>
      </c>
      <c r="F14" s="26">
        <v>12.132</v>
      </c>
      <c r="G14" s="26"/>
      <c r="H14" s="27" t="s">
        <v>25</v>
      </c>
      <c r="I14" s="28">
        <v>7112.2990660365858</v>
      </c>
      <c r="J14" s="28">
        <v>7.1617776456684651E-3</v>
      </c>
      <c r="K14" s="29">
        <v>0.16353109861075821</v>
      </c>
      <c r="L14" s="28">
        <v>2.8052376218590087E-3</v>
      </c>
      <c r="M14" s="28">
        <v>0.14774375296937717</v>
      </c>
      <c r="N14" s="28">
        <v>2.6713264112325926E-3</v>
      </c>
      <c r="O14" s="30"/>
      <c r="P14" s="31">
        <v>6.3499089522622398E-2</v>
      </c>
      <c r="Q14" s="31">
        <v>-0.20288673562893322</v>
      </c>
      <c r="R14" s="30"/>
      <c r="S14" s="31">
        <v>-0.3570495082711922</v>
      </c>
    </row>
    <row r="15" spans="1:21">
      <c r="B15" s="23" t="s">
        <v>4</v>
      </c>
      <c r="C15" s="32">
        <v>12417</v>
      </c>
      <c r="D15" s="25" t="s">
        <v>18</v>
      </c>
      <c r="E15" s="26">
        <v>-52.588999999999999</v>
      </c>
      <c r="F15" s="26">
        <v>12.132</v>
      </c>
      <c r="G15" s="26"/>
      <c r="H15" s="27" t="s">
        <v>25</v>
      </c>
      <c r="I15" s="28">
        <v>7112.3041408662493</v>
      </c>
      <c r="J15" s="28">
        <v>7.8387592031236158E-3</v>
      </c>
      <c r="K15" s="29">
        <v>0.16552641381164007</v>
      </c>
      <c r="L15" s="28">
        <v>3.0811786757525762E-3</v>
      </c>
      <c r="M15" s="28">
        <v>0.149643035111655</v>
      </c>
      <c r="N15" s="28">
        <v>2.932972567064345E-3</v>
      </c>
      <c r="O15" s="30"/>
      <c r="P15" s="31">
        <v>8.6081647296156305E-2</v>
      </c>
      <c r="Q15" s="31">
        <v>-0.17922180505024166</v>
      </c>
      <c r="R15" s="30"/>
      <c r="S15" s="31">
        <v>-0.27984356621531248</v>
      </c>
    </row>
    <row r="16" spans="1:21">
      <c r="B16" s="23" t="s">
        <v>5</v>
      </c>
      <c r="C16" s="32">
        <v>12418</v>
      </c>
      <c r="D16" s="25" t="s">
        <v>18</v>
      </c>
      <c r="E16" s="26">
        <v>-52.588999999999999</v>
      </c>
      <c r="F16" s="26">
        <v>12.132</v>
      </c>
      <c r="G16" s="26"/>
      <c r="H16" s="27" t="s">
        <v>23</v>
      </c>
      <c r="I16" s="28">
        <v>7112.3255621433646</v>
      </c>
      <c r="J16" s="28">
        <v>3.2685622767724275E-3</v>
      </c>
      <c r="K16" s="29">
        <v>0.17402296783355539</v>
      </c>
      <c r="L16" s="28">
        <v>1.3080579185905728E-3</v>
      </c>
      <c r="M16" s="28">
        <v>0.15772295526968128</v>
      </c>
      <c r="N16" s="28">
        <v>1.2427211618930662E-3</v>
      </c>
      <c r="O16" s="30"/>
      <c r="P16" s="31">
        <v>0.22662584495573235</v>
      </c>
      <c r="Q16" s="31">
        <v>-3.4591801016278012E-2</v>
      </c>
      <c r="R16" s="30"/>
      <c r="S16" s="31">
        <v>-0.1071559810340208</v>
      </c>
    </row>
    <row r="17" spans="2:19">
      <c r="B17" s="18" t="s">
        <v>74</v>
      </c>
      <c r="C17" s="2">
        <v>12419</v>
      </c>
      <c r="D17" s="4" t="s">
        <v>18</v>
      </c>
      <c r="E17" s="3">
        <v>-52.56</v>
      </c>
      <c r="F17" s="3">
        <v>12.798999999999999</v>
      </c>
      <c r="G17" s="3"/>
      <c r="H17" s="1" t="s">
        <v>22</v>
      </c>
      <c r="I17" s="11">
        <v>7112.2654976330314</v>
      </c>
      <c r="J17" s="11">
        <v>5.550367645335349E-3</v>
      </c>
      <c r="K17" s="10">
        <v>0.15052471115046856</v>
      </c>
      <c r="L17" s="11">
        <v>2.1178350854478556E-3</v>
      </c>
      <c r="M17" s="11">
        <v>0.13534597389287584</v>
      </c>
      <c r="N17" s="11">
        <v>2.028585248970558E-3</v>
      </c>
      <c r="P17" s="13">
        <v>-9.2244077709445094E-2</v>
      </c>
      <c r="Q17" s="13">
        <v>-0.36700978832512909</v>
      </c>
      <c r="S17" s="13">
        <v>-0.34333889972482368</v>
      </c>
    </row>
    <row r="18" spans="2:19">
      <c r="B18" s="18" t="s">
        <v>75</v>
      </c>
      <c r="C18" s="2">
        <v>12420</v>
      </c>
      <c r="D18" s="4" t="s">
        <v>18</v>
      </c>
      <c r="E18" s="3">
        <v>-52.56</v>
      </c>
      <c r="F18" s="3">
        <v>12.798999999999999</v>
      </c>
      <c r="G18" s="3"/>
      <c r="H18" s="1" t="s">
        <v>23</v>
      </c>
      <c r="I18" s="11">
        <v>7112.2907326676896</v>
      </c>
      <c r="J18" s="11">
        <v>7.4352954690583475E-3</v>
      </c>
      <c r="K18" s="10">
        <v>0.16027302181446312</v>
      </c>
      <c r="L18" s="11">
        <v>2.9011441570133169E-3</v>
      </c>
      <c r="M18" s="11">
        <v>0.14464057161801244</v>
      </c>
      <c r="N18" s="11">
        <v>2.7638250257501656E-3</v>
      </c>
      <c r="P18" s="13">
        <v>0.12194401908339003</v>
      </c>
      <c r="Q18" s="13">
        <v>-0.14632555499637334</v>
      </c>
      <c r="S18" s="13">
        <v>-0.18200659487704662</v>
      </c>
    </row>
    <row r="19" spans="2:19">
      <c r="B19" s="18" t="s">
        <v>6</v>
      </c>
      <c r="C19" s="2">
        <v>12423</v>
      </c>
      <c r="D19" s="4" t="s">
        <v>18</v>
      </c>
      <c r="E19" s="3">
        <v>-52.56</v>
      </c>
      <c r="F19" s="3">
        <v>12.798999999999999</v>
      </c>
      <c r="G19" s="3"/>
      <c r="H19" s="1" t="s">
        <v>23</v>
      </c>
      <c r="I19" s="11">
        <v>7112.2075602151226</v>
      </c>
      <c r="J19" s="11">
        <v>1.8542923816751284E-2</v>
      </c>
      <c r="K19" s="10">
        <v>0.12889697317764981</v>
      </c>
      <c r="L19" s="11">
        <v>6.8039343536027957E-3</v>
      </c>
      <c r="M19" s="11">
        <v>0.11463698218254637</v>
      </c>
      <c r="N19" s="11">
        <v>6.5270090089747379E-3</v>
      </c>
      <c r="P19" s="13">
        <v>-0.39325442770168806</v>
      </c>
      <c r="Q19" s="13">
        <v>-0.68901886081710906</v>
      </c>
      <c r="S19" s="13">
        <v>-0.53833739060500996</v>
      </c>
    </row>
    <row r="20" spans="2:19">
      <c r="B20" s="18" t="s">
        <v>7</v>
      </c>
      <c r="C20" s="2">
        <v>12424</v>
      </c>
      <c r="D20" s="4" t="s">
        <v>18</v>
      </c>
      <c r="E20" s="3">
        <v>-52.56</v>
      </c>
      <c r="F20" s="3">
        <v>12.798999999999999</v>
      </c>
      <c r="G20" s="3"/>
      <c r="H20" s="1" t="s">
        <v>23</v>
      </c>
      <c r="I20" s="11">
        <v>7112.2720542346287</v>
      </c>
      <c r="J20" s="11">
        <v>6.9968775820221287E-3</v>
      </c>
      <c r="K20" s="10">
        <v>0.15304293695719143</v>
      </c>
      <c r="L20" s="11">
        <v>2.6911430549572762E-3</v>
      </c>
      <c r="M20" s="11">
        <v>0.13774664055325214</v>
      </c>
      <c r="N20" s="11">
        <v>2.5678379774393589E-3</v>
      </c>
      <c r="P20" s="13">
        <v>5.6668807317095116E-3</v>
      </c>
      <c r="Q20" s="13">
        <v>-0.26732177532332813</v>
      </c>
      <c r="S20" s="13">
        <v>-0.30369450816515453</v>
      </c>
    </row>
    <row r="21" spans="2:19">
      <c r="B21" s="23" t="s">
        <v>76</v>
      </c>
      <c r="C21" s="24">
        <v>12548</v>
      </c>
      <c r="D21" s="25" t="s">
        <v>18</v>
      </c>
      <c r="E21" s="26">
        <v>-52.475000000000001</v>
      </c>
      <c r="F21" s="26">
        <v>13.144</v>
      </c>
      <c r="G21" s="26"/>
      <c r="H21" s="27" t="s">
        <v>22</v>
      </c>
      <c r="I21" s="28">
        <v>7112.2946999869755</v>
      </c>
      <c r="J21" s="28">
        <v>9.0344380353237566E-3</v>
      </c>
      <c r="K21" s="29">
        <v>0.16181634715445667</v>
      </c>
      <c r="L21" s="28">
        <v>3.5200840409072287E-3</v>
      </c>
      <c r="M21" s="28">
        <v>0.14611810990394275</v>
      </c>
      <c r="N21" s="28">
        <v>3.3646560467852945E-3</v>
      </c>
      <c r="O21" s="30"/>
      <c r="P21" s="31">
        <v>3.3688169050604344E-2</v>
      </c>
      <c r="Q21" s="31">
        <v>-0.23354123711206576</v>
      </c>
      <c r="R21" s="30"/>
      <c r="S21" s="31">
        <v>-0.33436919995530801</v>
      </c>
    </row>
    <row r="22" spans="2:19">
      <c r="B22" s="23" t="s">
        <v>77</v>
      </c>
      <c r="C22" s="24">
        <v>12549</v>
      </c>
      <c r="D22" s="25" t="s">
        <v>18</v>
      </c>
      <c r="E22" s="26">
        <v>-52.475000000000001</v>
      </c>
      <c r="F22" s="26">
        <v>13.144</v>
      </c>
      <c r="G22" s="26"/>
      <c r="H22" s="27" t="s">
        <v>24</v>
      </c>
      <c r="I22" s="28">
        <v>7112.2975155184422</v>
      </c>
      <c r="J22" s="28">
        <v>6.1930835699395333E-3</v>
      </c>
      <c r="K22" s="29">
        <v>0.16292201346544469</v>
      </c>
      <c r="L22" s="28">
        <v>2.4283599924249202E-3</v>
      </c>
      <c r="M22" s="28">
        <v>0.14716392598701519</v>
      </c>
      <c r="N22" s="28">
        <v>2.3121730121092765E-3</v>
      </c>
      <c r="O22" s="30"/>
      <c r="P22" s="31">
        <v>3.3575103426660036E-2</v>
      </c>
      <c r="Q22" s="31">
        <v>-0.23314961404650347</v>
      </c>
      <c r="R22" s="30"/>
      <c r="S22" s="31">
        <v>-0.35749566753476891</v>
      </c>
    </row>
    <row r="23" spans="2:19">
      <c r="B23" s="23" t="s">
        <v>78</v>
      </c>
      <c r="C23" s="24">
        <v>12550</v>
      </c>
      <c r="D23" s="25" t="s">
        <v>18</v>
      </c>
      <c r="E23" s="26">
        <v>-52.475000000000001</v>
      </c>
      <c r="F23" s="26">
        <v>13.144</v>
      </c>
      <c r="G23" s="26"/>
      <c r="H23" s="27" t="s">
        <v>24</v>
      </c>
      <c r="I23" s="28">
        <v>7112.2913022178691</v>
      </c>
      <c r="J23" s="28">
        <v>1.4251647822021466E-2</v>
      </c>
      <c r="K23" s="29">
        <v>0.1605095432273502</v>
      </c>
      <c r="L23" s="28">
        <v>5.5667329881221505E-3</v>
      </c>
      <c r="M23" s="28">
        <v>0.14486440248243376</v>
      </c>
      <c r="N23" s="28">
        <v>5.3026205523655379E-3</v>
      </c>
      <c r="O23" s="30"/>
      <c r="P23" s="31">
        <v>-2.3053882078389876E-3</v>
      </c>
      <c r="Q23" s="31">
        <v>-0.27046049792225091</v>
      </c>
      <c r="R23" s="30"/>
      <c r="S23" s="31">
        <v>-0.38248951663277175</v>
      </c>
    </row>
    <row r="24" spans="2:19">
      <c r="B24" s="23" t="s">
        <v>79</v>
      </c>
      <c r="C24" s="24">
        <v>12551</v>
      </c>
      <c r="D24" s="25" t="s">
        <v>18</v>
      </c>
      <c r="E24" s="26">
        <v>-52.475000000000001</v>
      </c>
      <c r="F24" s="26">
        <v>13.144</v>
      </c>
      <c r="G24" s="26"/>
      <c r="H24" s="27" t="s">
        <v>24</v>
      </c>
      <c r="I24" s="28">
        <v>7112.2743387992041</v>
      </c>
      <c r="J24" s="28">
        <v>1.4012271168792065E-2</v>
      </c>
      <c r="K24" s="29">
        <v>0.15393610186433204</v>
      </c>
      <c r="L24" s="28">
        <v>5.4103271774619717E-3</v>
      </c>
      <c r="M24" s="28">
        <v>0.13859734530973816</v>
      </c>
      <c r="N24" s="28">
        <v>5.1602118763225653E-3</v>
      </c>
      <c r="O24" s="30"/>
      <c r="P24" s="31">
        <v>-0.105670342678156</v>
      </c>
      <c r="Q24" s="31">
        <v>-0.37806123406201486</v>
      </c>
      <c r="R24" s="30"/>
      <c r="S24" s="31">
        <v>-0.51657403601153717</v>
      </c>
    </row>
    <row r="25" spans="2:19">
      <c r="B25" s="18" t="s">
        <v>80</v>
      </c>
      <c r="C25" s="2">
        <v>12199</v>
      </c>
      <c r="D25" s="4" t="s">
        <v>18</v>
      </c>
      <c r="E25" s="3">
        <v>-52.286000000000001</v>
      </c>
      <c r="F25" s="3">
        <v>13.68</v>
      </c>
      <c r="G25" s="3"/>
      <c r="H25" s="1" t="s">
        <v>25</v>
      </c>
      <c r="I25" s="11">
        <v>7112.3045857213874</v>
      </c>
      <c r="J25" s="11">
        <v>1.2162586568770459E-2</v>
      </c>
      <c r="K25" s="10">
        <v>0.16571005910172701</v>
      </c>
      <c r="L25" s="11">
        <v>4.7977474931917398E-3</v>
      </c>
      <c r="M25" s="11">
        <v>0.14981693438209864</v>
      </c>
      <c r="N25" s="11">
        <v>4.565206580336446E-3</v>
      </c>
      <c r="P25" s="13">
        <v>0.13117600068886404</v>
      </c>
      <c r="Q25" s="13">
        <v>-0.13404547393531985</v>
      </c>
      <c r="S25" s="13">
        <v>-0.19884832525764118</v>
      </c>
    </row>
    <row r="26" spans="2:19">
      <c r="B26" s="23" t="s">
        <v>67</v>
      </c>
      <c r="C26" s="24">
        <v>12672</v>
      </c>
      <c r="D26" s="25" t="s">
        <v>13</v>
      </c>
      <c r="E26" s="26">
        <v>-52.18</v>
      </c>
      <c r="F26" s="26">
        <v>14.34</v>
      </c>
      <c r="G26" s="26"/>
      <c r="H26" s="27" t="s">
        <v>25</v>
      </c>
      <c r="I26" s="28">
        <v>7112.3681194780511</v>
      </c>
      <c r="J26" s="28">
        <v>5.6708483769029065E-4</v>
      </c>
      <c r="K26" s="29">
        <v>0.19131153182195235</v>
      </c>
      <c r="L26" s="33">
        <v>2.3391644882870711E-4</v>
      </c>
      <c r="M26" s="28">
        <v>0.17412170722410067</v>
      </c>
      <c r="N26" s="28">
        <v>2.2152111736726572E-4</v>
      </c>
      <c r="O26" s="30"/>
      <c r="P26" s="31">
        <v>0.34930252800381645</v>
      </c>
      <c r="Q26" s="31">
        <v>9.4082968693196989E-2</v>
      </c>
      <c r="R26" s="30"/>
      <c r="S26" s="31">
        <v>-8.0894348740597977E-2</v>
      </c>
    </row>
    <row r="27" spans="2:19">
      <c r="B27" s="23" t="s">
        <v>70</v>
      </c>
      <c r="C27" s="24">
        <v>12685</v>
      </c>
      <c r="D27" s="25" t="s">
        <v>13</v>
      </c>
      <c r="E27" s="26">
        <v>-52.18</v>
      </c>
      <c r="F27" s="26">
        <v>14.34</v>
      </c>
      <c r="G27" s="26"/>
      <c r="H27" s="27" t="s">
        <v>25</v>
      </c>
      <c r="I27" s="28">
        <v>7112.4004840657717</v>
      </c>
      <c r="J27" s="28">
        <v>3.091171001206205E-3</v>
      </c>
      <c r="K27" s="29">
        <v>0.20481704030532666</v>
      </c>
      <c r="L27" s="28">
        <v>1.3052701294386023E-3</v>
      </c>
      <c r="M27" s="28">
        <v>0.18689616604146755</v>
      </c>
      <c r="N27" s="28">
        <v>1.2331146966899347E-3</v>
      </c>
      <c r="O27" s="30"/>
      <c r="P27" s="31">
        <v>0.45616553544680372</v>
      </c>
      <c r="Q27" s="31">
        <v>0.20389697558555753</v>
      </c>
      <c r="R27" s="30"/>
      <c r="S27" s="31">
        <v>-7.6867595234087815E-2</v>
      </c>
    </row>
    <row r="28" spans="2:19">
      <c r="B28" s="23" t="s">
        <v>68</v>
      </c>
      <c r="C28" s="24">
        <v>12673</v>
      </c>
      <c r="D28" s="25" t="s">
        <v>13</v>
      </c>
      <c r="E28" s="26">
        <v>-52.18</v>
      </c>
      <c r="F28" s="26">
        <v>14.34</v>
      </c>
      <c r="G28" s="26"/>
      <c r="H28" s="27" t="s">
        <v>24</v>
      </c>
      <c r="I28" s="28">
        <v>7112.2696831284848</v>
      </c>
      <c r="J28" s="28">
        <v>7.1834201437507459E-3</v>
      </c>
      <c r="K28" s="29">
        <v>0.15213278941513858</v>
      </c>
      <c r="L28" s="28">
        <v>2.7595590820612302E-3</v>
      </c>
      <c r="M28" s="28">
        <v>0.13687800074101839</v>
      </c>
      <c r="N28" s="28">
        <v>2.633473115555542E-3</v>
      </c>
      <c r="O28" s="30"/>
      <c r="P28" s="31">
        <v>-0.2309558962802889</v>
      </c>
      <c r="Q28" s="31">
        <v>-0.50459630924990861</v>
      </c>
      <c r="R28" s="30"/>
      <c r="S28" s="31">
        <v>-0.5805338397648292</v>
      </c>
    </row>
    <row r="29" spans="2:19">
      <c r="B29" s="18" t="s">
        <v>81</v>
      </c>
      <c r="C29" s="5">
        <v>12666</v>
      </c>
      <c r="D29" s="4" t="s">
        <v>13</v>
      </c>
      <c r="E29" s="3">
        <v>-52.26</v>
      </c>
      <c r="F29" s="3">
        <v>14.59</v>
      </c>
      <c r="G29" s="3"/>
      <c r="H29" s="1" t="s">
        <v>25</v>
      </c>
      <c r="I29" s="11">
        <v>7112.3575717052199</v>
      </c>
      <c r="J29" s="11">
        <v>8.7956162881912287E-3</v>
      </c>
      <c r="K29" s="10">
        <v>0.18698430807416525</v>
      </c>
      <c r="L29" s="11">
        <v>3.5945151743913546E-3</v>
      </c>
      <c r="M29" s="11">
        <v>0.17002144704590649</v>
      </c>
      <c r="N29" s="11">
        <v>3.4073642167470933E-3</v>
      </c>
      <c r="P29" s="13">
        <v>0.28579980598334132</v>
      </c>
      <c r="Q29" s="13">
        <v>2.9323297416800287E-2</v>
      </c>
      <c r="S29" s="13">
        <v>-0.13470194425418747</v>
      </c>
    </row>
    <row r="30" spans="2:19">
      <c r="B30" s="18" t="s">
        <v>69</v>
      </c>
      <c r="C30" s="5">
        <v>12669</v>
      </c>
      <c r="D30" s="4" t="s">
        <v>13</v>
      </c>
      <c r="E30" s="3">
        <v>-52.26</v>
      </c>
      <c r="F30" s="3">
        <v>14.59</v>
      </c>
      <c r="G30" s="3"/>
      <c r="H30" s="1" t="s">
        <v>24</v>
      </c>
      <c r="I30" s="11">
        <v>7112.2758092093209</v>
      </c>
      <c r="J30" s="11">
        <v>8.0405228165924547E-3</v>
      </c>
      <c r="K30" s="10">
        <v>0.15448960465723896</v>
      </c>
      <c r="L30" s="11">
        <v>3.1033477377812664E-3</v>
      </c>
      <c r="M30" s="11">
        <v>0.13912676607853836</v>
      </c>
      <c r="N30" s="11">
        <v>2.9600098988056683E-3</v>
      </c>
      <c r="P30" s="13">
        <v>-0.11159420579139834</v>
      </c>
      <c r="Q30" s="13">
        <v>-0.38357800688558008</v>
      </c>
      <c r="S30" s="13">
        <v>-0.59866179706537181</v>
      </c>
    </row>
    <row r="31" spans="2:19">
      <c r="B31" s="23" t="s">
        <v>82</v>
      </c>
      <c r="C31" s="24">
        <v>12658</v>
      </c>
      <c r="D31" s="25" t="s">
        <v>13</v>
      </c>
      <c r="E31" s="26">
        <v>-52.24</v>
      </c>
      <c r="F31" s="26">
        <v>14.78</v>
      </c>
      <c r="G31" s="26"/>
      <c r="H31" s="27" t="s">
        <v>25</v>
      </c>
      <c r="I31" s="28">
        <v>7112.3374797130236</v>
      </c>
      <c r="J31" s="28">
        <v>6.9377089123894035E-3</v>
      </c>
      <c r="K31" s="29">
        <v>0.17881472275249485</v>
      </c>
      <c r="L31" s="28">
        <v>2.8017734682769693E-3</v>
      </c>
      <c r="M31" s="28">
        <v>0.16227307764634755</v>
      </c>
      <c r="N31" s="28">
        <v>2.6592405348367333E-3</v>
      </c>
      <c r="O31" s="30"/>
      <c r="P31" s="31">
        <v>0.21870956646012729</v>
      </c>
      <c r="Q31" s="31">
        <v>-4.0566550758390107E-2</v>
      </c>
      <c r="R31" s="30"/>
      <c r="S31" s="31">
        <v>-0.19514512893000635</v>
      </c>
    </row>
    <row r="32" spans="2:19">
      <c r="B32" s="23" t="s">
        <v>83</v>
      </c>
      <c r="C32" s="24">
        <v>12659</v>
      </c>
      <c r="D32" s="25" t="s">
        <v>13</v>
      </c>
      <c r="E32" s="26">
        <v>-52.24</v>
      </c>
      <c r="F32" s="26">
        <v>14.78</v>
      </c>
      <c r="G32" s="26"/>
      <c r="H32" s="27" t="s">
        <v>24</v>
      </c>
      <c r="I32" s="28">
        <v>7112.2869513227297</v>
      </c>
      <c r="J32" s="28">
        <v>1.3854190219940173E-2</v>
      </c>
      <c r="K32" s="29">
        <v>0.15881456162116381</v>
      </c>
      <c r="L32" s="28">
        <v>5.3709999165784594E-3</v>
      </c>
      <c r="M32" s="28">
        <v>0.14324936905644317</v>
      </c>
      <c r="N32" s="28">
        <v>5.1204066881005992E-3</v>
      </c>
      <c r="O32" s="30"/>
      <c r="P32" s="31">
        <v>-0.10510492741510902</v>
      </c>
      <c r="Q32" s="31">
        <v>-0.37429007643186374</v>
      </c>
      <c r="R32" s="30"/>
      <c r="S32" s="31">
        <v>-0.53969491744726561</v>
      </c>
    </row>
    <row r="33" spans="2:19">
      <c r="B33" s="23" t="s">
        <v>84</v>
      </c>
      <c r="C33" s="24">
        <v>12660</v>
      </c>
      <c r="D33" s="25" t="s">
        <v>13</v>
      </c>
      <c r="E33" s="26">
        <v>-52.24</v>
      </c>
      <c r="F33" s="26">
        <v>14.78</v>
      </c>
      <c r="G33" s="26"/>
      <c r="H33" s="27" t="s">
        <v>25</v>
      </c>
      <c r="I33" s="28">
        <v>7112.3150197736941</v>
      </c>
      <c r="J33" s="28">
        <v>5.5229759246544496E-4</v>
      </c>
      <c r="K33" s="29">
        <v>0.16982112716034947</v>
      </c>
      <c r="L33" s="33">
        <v>2.1921918243417699E-4</v>
      </c>
      <c r="M33" s="28">
        <v>0.15956189093380191</v>
      </c>
      <c r="N33" s="28">
        <v>1.0103515002318578E-2</v>
      </c>
      <c r="O33" s="30"/>
      <c r="P33" s="31">
        <v>6.4036117585393626E-2</v>
      </c>
      <c r="Q33" s="31">
        <v>-0.10125268248244446</v>
      </c>
      <c r="R33" s="30"/>
      <c r="S33" s="31">
        <v>-0.26825446402399855</v>
      </c>
    </row>
    <row r="34" spans="2:19">
      <c r="L34" t="s">
        <v>32</v>
      </c>
    </row>
    <row r="35" spans="2:19">
      <c r="S35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Y33"/>
  <sheetViews>
    <sheetView workbookViewId="0">
      <selection activeCell="E38" sqref="E38"/>
    </sheetView>
  </sheetViews>
  <sheetFormatPr baseColWidth="10" defaultRowHeight="15" x14ac:dyDescent="0"/>
  <cols>
    <col min="2" max="2" width="17.83203125" customWidth="1"/>
    <col min="4" max="4" width="15.83203125" customWidth="1"/>
    <col min="21" max="21" width="17.1640625" customWidth="1"/>
  </cols>
  <sheetData>
    <row r="2" spans="2:25">
      <c r="F2" s="12" t="s">
        <v>26</v>
      </c>
      <c r="G2" s="12"/>
      <c r="H2" s="12"/>
      <c r="L2" s="12" t="s">
        <v>17</v>
      </c>
      <c r="M2" s="12"/>
      <c r="N2" s="12"/>
      <c r="R2" s="12" t="s">
        <v>34</v>
      </c>
      <c r="V2" s="12" t="s">
        <v>17</v>
      </c>
      <c r="W2" s="6" t="s">
        <v>27</v>
      </c>
      <c r="X2" s="12" t="s">
        <v>46</v>
      </c>
      <c r="Y2" s="6" t="s">
        <v>27</v>
      </c>
    </row>
    <row r="3" spans="2:25">
      <c r="B3" s="7" t="s">
        <v>14</v>
      </c>
      <c r="C3" s="7" t="s">
        <v>20</v>
      </c>
      <c r="D3" s="6" t="s">
        <v>21</v>
      </c>
      <c r="F3" s="12" t="s">
        <v>41</v>
      </c>
      <c r="G3" s="12" t="s">
        <v>42</v>
      </c>
      <c r="H3" s="12" t="s">
        <v>43</v>
      </c>
      <c r="I3" s="12" t="s">
        <v>44</v>
      </c>
      <c r="J3" s="6" t="s">
        <v>27</v>
      </c>
      <c r="L3" s="12" t="s">
        <v>41</v>
      </c>
      <c r="M3" s="12" t="s">
        <v>42</v>
      </c>
      <c r="N3" s="12" t="s">
        <v>43</v>
      </c>
      <c r="O3" s="12" t="s">
        <v>44</v>
      </c>
      <c r="P3" s="6" t="s">
        <v>27</v>
      </c>
      <c r="R3" s="36" t="s">
        <v>35</v>
      </c>
      <c r="S3" s="37"/>
      <c r="U3" s="12" t="s">
        <v>51</v>
      </c>
      <c r="V3" s="11">
        <v>0.14278718740094329</v>
      </c>
      <c r="W3" s="11">
        <v>8.3535706121171081E-3</v>
      </c>
      <c r="X3" s="13">
        <v>-0.17839140097536291</v>
      </c>
      <c r="Y3" s="13">
        <v>0.15747801148940696</v>
      </c>
    </row>
    <row r="4" spans="2:25">
      <c r="B4" s="23" t="s">
        <v>0</v>
      </c>
      <c r="C4" s="24">
        <v>12348</v>
      </c>
      <c r="D4" s="27" t="s">
        <v>22</v>
      </c>
      <c r="E4" s="30"/>
      <c r="F4" s="31">
        <v>7112.2913250952979</v>
      </c>
      <c r="G4" s="31">
        <v>7112.2956012737332</v>
      </c>
      <c r="H4" s="31">
        <v>7112.3214958788403</v>
      </c>
      <c r="I4" s="31">
        <f>AVERAGE(F4:H4)</f>
        <v>7112.3028074159565</v>
      </c>
      <c r="J4" s="31">
        <f>STDEV(F4:H4)</f>
        <v>1.6325299666620021E-2</v>
      </c>
      <c r="K4" s="31"/>
      <c r="L4" s="28">
        <f>$S$6+$S$7*(F4-$S$5)+$S$8*(F4-$S$5)^2</f>
        <v>0.14485604398124324</v>
      </c>
      <c r="M4" s="28">
        <f t="shared" ref="M4:N4" si="0">$S$6+$S$7*(G4-$S$5)+$S$8*(G4-$S$5)^2</f>
        <v>0.14644704890594767</v>
      </c>
      <c r="N4" s="28">
        <f t="shared" si="0"/>
        <v>0.15617872302823022</v>
      </c>
      <c r="O4" s="28">
        <f>AVERAGE(L4:N4)</f>
        <v>0.14916060530514039</v>
      </c>
      <c r="P4" s="28">
        <f>STDEV(L4:N4)</f>
        <v>6.1297068811623613E-3</v>
      </c>
      <c r="R4" s="36" t="s">
        <v>36</v>
      </c>
      <c r="S4" s="37"/>
      <c r="U4" s="16"/>
    </row>
    <row r="5" spans="2:25">
      <c r="B5" s="23" t="s">
        <v>1</v>
      </c>
      <c r="C5" s="24">
        <v>12349</v>
      </c>
      <c r="D5" s="27" t="s">
        <v>22</v>
      </c>
      <c r="E5" s="30"/>
      <c r="F5" s="31">
        <v>7112.3157895511722</v>
      </c>
      <c r="G5" s="31">
        <v>7112.3155502026557</v>
      </c>
      <c r="H5" s="31">
        <v>7112.3319577370012</v>
      </c>
      <c r="I5" s="31">
        <f t="shared" ref="I5:I33" si="1">AVERAGE(F5:H5)</f>
        <v>7112.3210991636106</v>
      </c>
      <c r="J5" s="31">
        <f t="shared" ref="J5:J33" si="2">STDEV(F5:H5)</f>
        <v>9.4045618718702692E-3</v>
      </c>
      <c r="K5" s="31"/>
      <c r="L5" s="28">
        <f t="shared" ref="L5:L33" si="3">$S$6+$S$7*(F5-$S$5)+$S$8*(F5-$S$5)^2</f>
        <v>0.15401983646325823</v>
      </c>
      <c r="M5" s="28">
        <f t="shared" ref="M5:M33" si="4">$S$6+$S$7*(G5-$S$5)+$S$8*(G5-$S$5)^2</f>
        <v>0.15392946042623493</v>
      </c>
      <c r="N5" s="28">
        <f t="shared" ref="N5:N33" si="5">$S$6+$S$7*(H5-$S$5)+$S$8*(H5-$S$5)^2</f>
        <v>0.16015783821067459</v>
      </c>
      <c r="O5" s="28">
        <f t="shared" ref="O5:O33" si="6">AVERAGE(L5:N5)</f>
        <v>0.1560357117000559</v>
      </c>
      <c r="P5" s="28">
        <f t="shared" ref="P5:P33" si="7">STDEV(L5:N5)</f>
        <v>3.57015226344423E-3</v>
      </c>
      <c r="R5" s="14" t="s">
        <v>37</v>
      </c>
      <c r="S5" s="15">
        <v>7112.22</v>
      </c>
      <c r="U5" s="12" t="s">
        <v>47</v>
      </c>
      <c r="V5" s="11">
        <f>AVERAGE(O4:O33)</f>
        <v>0.14878667254533701</v>
      </c>
      <c r="W5" s="11">
        <f>STDEV(O4:O33)</f>
        <v>1.3671332760629127E-2</v>
      </c>
      <c r="X5" s="13">
        <f>AVERAGE('fO2'!Q4:Q33)</f>
        <v>-0.18905883684106162</v>
      </c>
      <c r="Y5" s="13">
        <f>STDEV('fO2'!Q4:Q33)</f>
        <v>0.18934755169995321</v>
      </c>
    </row>
    <row r="6" spans="2:25">
      <c r="B6" s="23" t="s">
        <v>2</v>
      </c>
      <c r="C6" s="24">
        <v>12350</v>
      </c>
      <c r="D6" s="27" t="s">
        <v>22</v>
      </c>
      <c r="E6" s="30"/>
      <c r="F6" s="31">
        <v>7112.3089331967112</v>
      </c>
      <c r="G6" s="31">
        <v>7112.327217605538</v>
      </c>
      <c r="H6" s="31">
        <v>7112.3255053897146</v>
      </c>
      <c r="I6" s="31">
        <f t="shared" si="1"/>
        <v>7112.3205520639885</v>
      </c>
      <c r="J6" s="31">
        <f t="shared" si="2"/>
        <v>1.0098587938510515E-2</v>
      </c>
      <c r="K6" s="31"/>
      <c r="L6" s="28">
        <f t="shared" si="3"/>
        <v>0.15143658162835461</v>
      </c>
      <c r="M6" s="28">
        <f t="shared" si="4"/>
        <v>0.1583515763707577</v>
      </c>
      <c r="N6" s="28">
        <f t="shared" si="5"/>
        <v>0.15770049943297498</v>
      </c>
      <c r="O6" s="28">
        <f t="shared" si="6"/>
        <v>0.15582955247736244</v>
      </c>
      <c r="P6" s="28">
        <f t="shared" si="7"/>
        <v>3.8183268528116493E-3</v>
      </c>
      <c r="R6" s="14" t="s">
        <v>38</v>
      </c>
      <c r="S6" s="15">
        <v>0.11899</v>
      </c>
      <c r="U6" s="12"/>
    </row>
    <row r="7" spans="2:25">
      <c r="B7" s="18" t="s">
        <v>8</v>
      </c>
      <c r="C7" s="5">
        <v>12362</v>
      </c>
      <c r="D7" s="1" t="s">
        <v>22</v>
      </c>
      <c r="F7" s="13">
        <v>7112.3161972823855</v>
      </c>
      <c r="G7" s="13">
        <v>7112.3044441141692</v>
      </c>
      <c r="H7" s="13">
        <v>7112.3117731883567</v>
      </c>
      <c r="I7" s="13">
        <f>AVERAGE(F7:H7)</f>
        <v>7112.3108048616377</v>
      </c>
      <c r="J7" s="13">
        <f>STDEV(F7:H7)</f>
        <v>5.9361168500036872E-3</v>
      </c>
      <c r="K7" s="13"/>
      <c r="L7" s="11">
        <f t="shared" ref="L7:N10" si="8">$S$6+$S$7*(F7-$S$5)+$S$8*(F7-$S$5)^2</f>
        <v>0.15417382527313758</v>
      </c>
      <c r="M7" s="11">
        <f t="shared" si="8"/>
        <v>0.14975157991756133</v>
      </c>
      <c r="N7" s="11">
        <f t="shared" si="8"/>
        <v>0.15250517944845143</v>
      </c>
      <c r="O7" s="11">
        <f>AVERAGE(L7:N7)</f>
        <v>0.15214352821305011</v>
      </c>
      <c r="P7" s="11">
        <f>STDEV(L7:N7)</f>
        <v>2.2331943955418241E-3</v>
      </c>
      <c r="R7" s="14" t="s">
        <v>39</v>
      </c>
      <c r="S7" s="15">
        <v>0.35376999999999997</v>
      </c>
      <c r="U7" s="12" t="s">
        <v>50</v>
      </c>
      <c r="V7" s="11">
        <f>AVERAGE(O4:O25)</f>
        <v>0.14506689779965842</v>
      </c>
      <c r="W7" s="11">
        <f>STDEV(O4:O25)</f>
        <v>9.7759504395636011E-3</v>
      </c>
      <c r="X7" s="13">
        <f>AVERAGE('fO2'!Q4:Q25)</f>
        <v>-0.20885385095996439</v>
      </c>
      <c r="Y7" s="13">
        <f>STDEV('fO2'!Q4:Q25)</f>
        <v>0.1614451731848239</v>
      </c>
    </row>
    <row r="8" spans="2:25">
      <c r="B8" s="18" t="s">
        <v>10</v>
      </c>
      <c r="C8" s="5">
        <v>12363</v>
      </c>
      <c r="D8" s="1" t="s">
        <v>22</v>
      </c>
      <c r="F8" s="13">
        <v>7112.2904567606765</v>
      </c>
      <c r="G8" s="13">
        <v>7112.2696788835501</v>
      </c>
      <c r="H8" s="13">
        <v>7112.2584356490988</v>
      </c>
      <c r="I8" s="13">
        <f>AVERAGE(F8:H8)</f>
        <v>7112.2728570977752</v>
      </c>
      <c r="J8" s="13">
        <f>STDEV(F8:H8)</f>
        <v>1.6245420305833161E-2</v>
      </c>
      <c r="K8" s="13"/>
      <c r="L8" s="11">
        <f t="shared" si="8"/>
        <v>0.14453352553750917</v>
      </c>
      <c r="M8" s="11">
        <f t="shared" si="8"/>
        <v>0.13687216357154336</v>
      </c>
      <c r="N8" s="11">
        <f t="shared" si="8"/>
        <v>0.13277130332224521</v>
      </c>
      <c r="O8" s="11">
        <f>AVERAGE(L8:N8)</f>
        <v>0.13805899747709924</v>
      </c>
      <c r="P8" s="11">
        <f>STDEV(L8:N8)</f>
        <v>5.9702511588579791E-3</v>
      </c>
      <c r="R8" s="14" t="s">
        <v>40</v>
      </c>
      <c r="S8" s="15">
        <v>0.1245</v>
      </c>
      <c r="U8" s="12" t="s">
        <v>48</v>
      </c>
      <c r="V8" s="11">
        <f>AVERAGE(O7:O10)</f>
        <v>0.14775661525228148</v>
      </c>
      <c r="W8" s="11">
        <f>STDEV(O7:O10)</f>
        <v>8.9921006565952463E-3</v>
      </c>
      <c r="X8" s="13">
        <f>AVERAGE('fO2'!Q7:Q10)</f>
        <v>-0.1030974776763669</v>
      </c>
      <c r="Y8" s="13">
        <f>STDEV('fO2'!Q7:Q10)</f>
        <v>0.12832247419015888</v>
      </c>
    </row>
    <row r="9" spans="2:25">
      <c r="B9" s="18" t="s">
        <v>11</v>
      </c>
      <c r="C9" s="5">
        <v>12364</v>
      </c>
      <c r="D9" s="1" t="s">
        <v>22</v>
      </c>
      <c r="F9" s="13">
        <v>7112.2761813258376</v>
      </c>
      <c r="G9" s="13">
        <v>7112.2971769187488</v>
      </c>
      <c r="H9" s="13">
        <v>7112.2840954277317</v>
      </c>
      <c r="I9" s="13">
        <f>AVERAGE(F9:H9)</f>
        <v>7112.2858178907727</v>
      </c>
      <c r="J9" s="13">
        <f>STDEV(F9:H9)</f>
        <v>1.060324901243646E-2</v>
      </c>
      <c r="K9" s="13"/>
      <c r="L9" s="11">
        <f t="shared" si="8"/>
        <v>0.13925823214238531</v>
      </c>
      <c r="M9" s="11">
        <f t="shared" si="8"/>
        <v>0.14703443500573632</v>
      </c>
      <c r="N9" s="11">
        <f t="shared" si="8"/>
        <v>0.14217651333863485</v>
      </c>
      <c r="O9" s="11">
        <f>AVERAGE(L9:N9)</f>
        <v>0.14282306016225216</v>
      </c>
      <c r="P9" s="11">
        <f>STDEV(L9:N9)</f>
        <v>3.9282120410365252E-3</v>
      </c>
      <c r="U9" s="12" t="s">
        <v>49</v>
      </c>
      <c r="V9" s="11">
        <f>AVERAGE(O26:O33)</f>
        <v>0.15901605309595301</v>
      </c>
      <c r="W9" s="11">
        <f>STDEV(O26:O33)</f>
        <v>1.8014961060531638E-2</v>
      </c>
      <c r="X9" s="13">
        <f>AVERAGE('fO2'!Q26:Q33)</f>
        <v>-0.13462254801407902</v>
      </c>
      <c r="Y9" s="13">
        <f>STDEV('fO2'!Q26:Q33)</f>
        <v>0.25635910323848188</v>
      </c>
    </row>
    <row r="10" spans="2:25">
      <c r="B10" s="23" t="s">
        <v>12</v>
      </c>
      <c r="C10" s="24">
        <v>12377</v>
      </c>
      <c r="D10" s="27" t="s">
        <v>23</v>
      </c>
      <c r="E10" s="30"/>
      <c r="F10" s="31">
        <v>7112.3397034443442</v>
      </c>
      <c r="G10" s="31">
        <v>7112.3335415097335</v>
      </c>
      <c r="H10" s="31">
        <v>7112.3054230332009</v>
      </c>
      <c r="I10" s="31">
        <f>AVERAGE(F10:H10)</f>
        <v>7112.3262226624256</v>
      </c>
      <c r="J10" s="31">
        <f>STDEV(F10:H10)</f>
        <v>1.8274594153345643E-2</v>
      </c>
      <c r="K10" s="31"/>
      <c r="L10" s="28">
        <f t="shared" si="8"/>
        <v>0.16312143737173734</v>
      </c>
      <c r="M10" s="28">
        <f t="shared" si="8"/>
        <v>0.1607625933651961</v>
      </c>
      <c r="N10" s="28">
        <f t="shared" si="8"/>
        <v>0.15011859473323985</v>
      </c>
      <c r="O10" s="28">
        <f>AVERAGE(L10:N10)</f>
        <v>0.15800087515672442</v>
      </c>
      <c r="P10" s="28">
        <f>STDEV(L10:N10)</f>
        <v>6.9273945150853857E-3</v>
      </c>
    </row>
    <row r="11" spans="2:25">
      <c r="B11" s="18" t="s">
        <v>71</v>
      </c>
      <c r="C11" s="2">
        <v>12398</v>
      </c>
      <c r="D11" s="1" t="s">
        <v>25</v>
      </c>
      <c r="F11" s="13">
        <v>7112.2844226247998</v>
      </c>
      <c r="G11" s="13">
        <v>7112.2975230715656</v>
      </c>
      <c r="H11" s="13">
        <v>7112.2748263950225</v>
      </c>
      <c r="I11" s="13">
        <f t="shared" si="1"/>
        <v>7112.2855906971299</v>
      </c>
      <c r="J11" s="13">
        <f t="shared" si="2"/>
        <v>1.1393334729155572E-2</v>
      </c>
      <c r="K11" s="13"/>
      <c r="L11" s="11">
        <f t="shared" si="3"/>
        <v>0.14229750116131659</v>
      </c>
      <c r="M11" s="11">
        <f t="shared" si="4"/>
        <v>0.14716356044247267</v>
      </c>
      <c r="N11" s="11">
        <f t="shared" si="5"/>
        <v>0.13876017249911643</v>
      </c>
      <c r="O11" s="11">
        <f t="shared" si="6"/>
        <v>0.14274041136763524</v>
      </c>
      <c r="P11" s="11">
        <f t="shared" si="7"/>
        <v>4.2191657137142834E-3</v>
      </c>
    </row>
    <row r="12" spans="2:25">
      <c r="B12" s="18" t="s">
        <v>3</v>
      </c>
      <c r="C12" s="2">
        <v>12401</v>
      </c>
      <c r="D12" s="1" t="s">
        <v>23</v>
      </c>
      <c r="F12" s="13">
        <v>7112.3023952779267</v>
      </c>
      <c r="G12" s="13">
        <v>7112.2821663806344</v>
      </c>
      <c r="H12" s="13">
        <v>7112.3221066274109</v>
      </c>
      <c r="I12" s="13">
        <f t="shared" si="1"/>
        <v>7112.3022227619904</v>
      </c>
      <c r="J12" s="13">
        <f t="shared" si="2"/>
        <v>1.9970682248060263E-2</v>
      </c>
      <c r="K12" s="13"/>
      <c r="L12" s="11">
        <f t="shared" si="3"/>
        <v>0.14898420570921128</v>
      </c>
      <c r="M12" s="11">
        <f t="shared" si="4"/>
        <v>0.14146375050764753</v>
      </c>
      <c r="N12" s="11">
        <f t="shared" si="5"/>
        <v>0.15641026911753175</v>
      </c>
      <c r="O12" s="11">
        <f t="shared" si="6"/>
        <v>0.1489527417781302</v>
      </c>
      <c r="P12" s="11">
        <f t="shared" si="7"/>
        <v>7.4733089808412924E-3</v>
      </c>
    </row>
    <row r="13" spans="2:25">
      <c r="B13" s="23" t="s">
        <v>72</v>
      </c>
      <c r="C13" s="32">
        <v>12415</v>
      </c>
      <c r="D13" s="27" t="s">
        <v>25</v>
      </c>
      <c r="E13" s="30"/>
      <c r="F13" s="31">
        <v>7112.2729979606638</v>
      </c>
      <c r="G13" s="31">
        <v>7112.2603551855418</v>
      </c>
      <c r="H13" s="31">
        <v>7112.2494013143023</v>
      </c>
      <c r="I13" s="31">
        <f>AVERAGE(F13:H13)</f>
        <v>7112.2609181535036</v>
      </c>
      <c r="J13" s="31">
        <f>STDEV(F13:H13)</f>
        <v>1.1808392336438073E-2</v>
      </c>
      <c r="K13" s="31"/>
      <c r="L13" s="28">
        <f t="shared" ref="L13:N14" si="9">$S$6+$S$7*(F13-$S$5)+$S$8*(F13-$S$5)^2</f>
        <v>0.13808878213134262</v>
      </c>
      <c r="M13" s="28">
        <f t="shared" si="9"/>
        <v>0.13346920734354831</v>
      </c>
      <c r="N13" s="28">
        <f t="shared" si="9"/>
        <v>0.12949892540233063</v>
      </c>
      <c r="O13" s="28">
        <f>AVERAGE(L13:N13)</f>
        <v>0.13368563829240721</v>
      </c>
      <c r="P13" s="28">
        <f>STDEV(L13:N13)</f>
        <v>4.2990163320178413E-3</v>
      </c>
    </row>
    <row r="14" spans="2:25">
      <c r="B14" s="23" t="s">
        <v>73</v>
      </c>
      <c r="C14" s="32">
        <v>12416</v>
      </c>
      <c r="D14" s="27" t="s">
        <v>25</v>
      </c>
      <c r="E14" s="30"/>
      <c r="F14" s="31">
        <v>7112.302042457708</v>
      </c>
      <c r="G14" s="31">
        <v>7112.2908960038912</v>
      </c>
      <c r="H14" s="31">
        <v>7112.3042596481582</v>
      </c>
      <c r="I14" s="31">
        <f>AVERAGE(F14:H14)</f>
        <v>7112.2990660365858</v>
      </c>
      <c r="J14" s="31">
        <f>STDEV(F14:H14)</f>
        <v>7.1617776456684651E-3</v>
      </c>
      <c r="K14" s="31"/>
      <c r="L14" s="28">
        <f t="shared" si="9"/>
        <v>0.14885216538918114</v>
      </c>
      <c r="M14" s="28">
        <f t="shared" si="9"/>
        <v>0.14469664659579692</v>
      </c>
      <c r="N14" s="28">
        <f t="shared" si="9"/>
        <v>0.14968244692315341</v>
      </c>
      <c r="O14" s="28">
        <f>AVERAGE(L14:N14)</f>
        <v>0.14774375296937717</v>
      </c>
      <c r="P14" s="28">
        <f>STDEV(L14:N14)</f>
        <v>2.6713264112325926E-3</v>
      </c>
    </row>
    <row r="15" spans="2:25">
      <c r="B15" s="23" t="s">
        <v>4</v>
      </c>
      <c r="C15" s="32">
        <v>12417</v>
      </c>
      <c r="D15" s="27" t="s">
        <v>25</v>
      </c>
      <c r="E15" s="30"/>
      <c r="F15" s="31">
        <v>7112.2950987910735</v>
      </c>
      <c r="G15" s="31">
        <v>7112.3090179982664</v>
      </c>
      <c r="H15" s="31">
        <v>7112.3083058094053</v>
      </c>
      <c r="I15" s="31">
        <f t="shared" si="1"/>
        <v>7112.3041408662493</v>
      </c>
      <c r="J15" s="31">
        <f t="shared" si="2"/>
        <v>7.8387592031236158E-3</v>
      </c>
      <c r="K15" s="31"/>
      <c r="L15" s="28">
        <f t="shared" si="3"/>
        <v>0.14625985795637023</v>
      </c>
      <c r="M15" s="28">
        <f t="shared" si="4"/>
        <v>0.15146846064653058</v>
      </c>
      <c r="N15" s="28">
        <f t="shared" si="5"/>
        <v>0.15120078673206419</v>
      </c>
      <c r="O15" s="28">
        <f t="shared" si="6"/>
        <v>0.149643035111655</v>
      </c>
      <c r="P15" s="28">
        <f t="shared" si="7"/>
        <v>2.932972567064345E-3</v>
      </c>
    </row>
    <row r="16" spans="2:25">
      <c r="B16" s="23" t="s">
        <v>5</v>
      </c>
      <c r="C16" s="32">
        <v>12418</v>
      </c>
      <c r="D16" s="27" t="s">
        <v>23</v>
      </c>
      <c r="E16" s="30"/>
      <c r="F16" s="31">
        <v>7112.3291741452213</v>
      </c>
      <c r="G16" s="31">
        <v>7112.3228082071537</v>
      </c>
      <c r="H16" s="31">
        <v>7112.3247040777214</v>
      </c>
      <c r="I16" s="31">
        <f t="shared" si="1"/>
        <v>7112.3255621433646</v>
      </c>
      <c r="J16" s="31">
        <f t="shared" si="2"/>
        <v>3.2685622767724275E-3</v>
      </c>
      <c r="K16" s="31"/>
      <c r="L16" s="28">
        <f t="shared" si="3"/>
        <v>0.15909645210593448</v>
      </c>
      <c r="M16" s="28">
        <f t="shared" si="4"/>
        <v>0.15667636561320269</v>
      </c>
      <c r="N16" s="28">
        <f t="shared" si="5"/>
        <v>0.15739604808990668</v>
      </c>
      <c r="O16" s="28">
        <f t="shared" si="6"/>
        <v>0.15772295526968128</v>
      </c>
      <c r="P16" s="28">
        <f t="shared" si="7"/>
        <v>1.2427211618930662E-3</v>
      </c>
    </row>
    <row r="17" spans="2:16">
      <c r="B17" s="18" t="s">
        <v>74</v>
      </c>
      <c r="C17" s="2">
        <v>12419</v>
      </c>
      <c r="D17" s="1" t="s">
        <v>22</v>
      </c>
      <c r="F17" s="13">
        <v>7112.2618634757455</v>
      </c>
      <c r="G17" s="13">
        <v>7112.2718865008883</v>
      </c>
      <c r="H17" s="13">
        <v>7112.2627429224613</v>
      </c>
      <c r="I17" s="13">
        <f t="shared" si="1"/>
        <v>7112.2654976330314</v>
      </c>
      <c r="J17" s="13">
        <f t="shared" si="2"/>
        <v>5.550367645335349E-3</v>
      </c>
      <c r="K17" s="13"/>
      <c r="L17" s="11">
        <f t="shared" si="3"/>
        <v>0.13401823436427357</v>
      </c>
      <c r="M17" s="11">
        <f t="shared" si="4"/>
        <v>0.13768106743647202</v>
      </c>
      <c r="N17" s="11">
        <f t="shared" si="5"/>
        <v>0.13433861987788193</v>
      </c>
      <c r="O17" s="11">
        <f t="shared" si="6"/>
        <v>0.13534597389287584</v>
      </c>
      <c r="P17" s="11">
        <f t="shared" si="7"/>
        <v>2.028585248970558E-3</v>
      </c>
    </row>
    <row r="18" spans="2:16">
      <c r="B18" s="18" t="s">
        <v>75</v>
      </c>
      <c r="C18" s="2">
        <v>12420</v>
      </c>
      <c r="D18" s="1" t="s">
        <v>23</v>
      </c>
      <c r="F18" s="13">
        <v>7112.288815431285</v>
      </c>
      <c r="G18" s="13">
        <v>7112.298938821481</v>
      </c>
      <c r="H18" s="13">
        <v>7112.284443750299</v>
      </c>
      <c r="I18" s="13">
        <f>AVERAGE(F18:H18)</f>
        <v>7112.2907326676896</v>
      </c>
      <c r="J18" s="13">
        <f>STDEV(F18:H18)</f>
        <v>7.4352954690583475E-3</v>
      </c>
      <c r="K18" s="13"/>
      <c r="L18" s="11">
        <f>$S$6+$S$7*(F18-$S$5)+$S$8*(F18-$S$5)^2</f>
        <v>0.14392441279167681</v>
      </c>
      <c r="M18" s="11">
        <f>$S$6+$S$7*(G18-$S$5)+$S$8*(G18-$S$5)^2</f>
        <v>0.14769198839856648</v>
      </c>
      <c r="N18" s="11">
        <f>$S$6+$S$7*(H18-$S$5)+$S$8*(H18-$S$5)^2</f>
        <v>0.14230531366379398</v>
      </c>
      <c r="O18" s="11">
        <f>AVERAGE(L18:N18)</f>
        <v>0.14464057161801244</v>
      </c>
      <c r="P18" s="11">
        <f>STDEV(L18:N18)</f>
        <v>2.7638250257501656E-3</v>
      </c>
    </row>
    <row r="19" spans="2:16">
      <c r="B19" s="18" t="s">
        <v>6</v>
      </c>
      <c r="C19" s="2">
        <v>12423</v>
      </c>
      <c r="D19" s="1" t="s">
        <v>23</v>
      </c>
      <c r="F19" s="13">
        <v>7112.1976513951267</v>
      </c>
      <c r="G19" s="13">
        <v>7112.1960768184417</v>
      </c>
      <c r="H19" s="13">
        <v>7112.2289524317985</v>
      </c>
      <c r="I19" s="13">
        <f t="shared" si="1"/>
        <v>7112.2075602151226</v>
      </c>
      <c r="J19" s="13">
        <f t="shared" si="2"/>
        <v>1.8542923816751284E-2</v>
      </c>
      <c r="K19" s="13"/>
      <c r="L19" s="11">
        <f t="shared" si="3"/>
        <v>0.11114591684130112</v>
      </c>
      <c r="M19" s="11">
        <f t="shared" si="4"/>
        <v>0.11059794972771622</v>
      </c>
      <c r="N19" s="11">
        <f t="shared" si="5"/>
        <v>0.12216707997862178</v>
      </c>
      <c r="O19" s="11">
        <f t="shared" si="6"/>
        <v>0.11463698218254637</v>
      </c>
      <c r="P19" s="11">
        <f t="shared" si="7"/>
        <v>6.5270090089747379E-3</v>
      </c>
    </row>
    <row r="20" spans="2:16">
      <c r="B20" s="18" t="s">
        <v>7</v>
      </c>
      <c r="C20" s="2">
        <v>12424</v>
      </c>
      <c r="D20" s="1" t="s">
        <v>23</v>
      </c>
      <c r="F20" s="13">
        <v>7112.2659236388454</v>
      </c>
      <c r="G20" s="13">
        <v>7112.2705623247784</v>
      </c>
      <c r="H20" s="13">
        <v>7112.2796767402624</v>
      </c>
      <c r="I20" s="13">
        <f t="shared" si="1"/>
        <v>7112.2720542346287</v>
      </c>
      <c r="J20" s="13">
        <f t="shared" si="2"/>
        <v>6.9968775820221287E-3</v>
      </c>
      <c r="K20" s="13"/>
      <c r="L20" s="11">
        <f t="shared" si="3"/>
        <v>0.13549897379953449</v>
      </c>
      <c r="M20" s="11">
        <f t="shared" si="4"/>
        <v>0.13719572394830651</v>
      </c>
      <c r="N20" s="11">
        <f t="shared" si="5"/>
        <v>0.14054522391191546</v>
      </c>
      <c r="O20" s="11">
        <f t="shared" si="6"/>
        <v>0.13774664055325214</v>
      </c>
      <c r="P20" s="11">
        <f t="shared" si="7"/>
        <v>2.5678379774393589E-3</v>
      </c>
    </row>
    <row r="21" spans="2:16">
      <c r="B21" s="23" t="s">
        <v>76</v>
      </c>
      <c r="C21" s="24">
        <v>12548</v>
      </c>
      <c r="D21" s="27" t="s">
        <v>22</v>
      </c>
      <c r="E21" s="30"/>
      <c r="F21" s="31">
        <v>7112.2858158536283</v>
      </c>
      <c r="G21" s="31">
        <v>7112.3038775791338</v>
      </c>
      <c r="H21" s="31">
        <v>7112.2944065281654</v>
      </c>
      <c r="I21" s="31">
        <f t="shared" si="1"/>
        <v>7112.2946999869755</v>
      </c>
      <c r="J21" s="31">
        <f t="shared" si="2"/>
        <v>9.0344380353237566E-3</v>
      </c>
      <c r="K21" s="31"/>
      <c r="L21" s="28">
        <f t="shared" si="3"/>
        <v>0.14281297449828456</v>
      </c>
      <c r="M21" s="28">
        <f t="shared" si="4"/>
        <v>0.14953928448108489</v>
      </c>
      <c r="N21" s="28">
        <f t="shared" si="5"/>
        <v>0.1460020707324588</v>
      </c>
      <c r="O21" s="28">
        <f t="shared" si="6"/>
        <v>0.14611810990394275</v>
      </c>
      <c r="P21" s="28">
        <f t="shared" si="7"/>
        <v>3.3646560467852945E-3</v>
      </c>
    </row>
    <row r="22" spans="2:16">
      <c r="B22" s="23" t="s">
        <v>77</v>
      </c>
      <c r="C22" s="24">
        <v>12549</v>
      </c>
      <c r="D22" s="27" t="s">
        <v>24</v>
      </c>
      <c r="E22" s="30"/>
      <c r="F22" s="31">
        <v>7112.2959339683757</v>
      </c>
      <c r="G22" s="31">
        <v>7112.2922665659453</v>
      </c>
      <c r="H22" s="31">
        <v>7112.3043460210065</v>
      </c>
      <c r="I22" s="31">
        <f t="shared" si="1"/>
        <v>7112.2975155184422</v>
      </c>
      <c r="J22" s="31">
        <f t="shared" si="2"/>
        <v>6.1930835699395333E-3</v>
      </c>
      <c r="K22" s="31"/>
      <c r="L22" s="28">
        <f t="shared" si="3"/>
        <v>0.14657102295256777</v>
      </c>
      <c r="M22" s="28">
        <f t="shared" si="4"/>
        <v>0.14520593887528188</v>
      </c>
      <c r="N22" s="28">
        <f t="shared" si="5"/>
        <v>0.14971481613319598</v>
      </c>
      <c r="O22" s="28">
        <f t="shared" si="6"/>
        <v>0.14716392598701519</v>
      </c>
      <c r="P22" s="28">
        <f t="shared" si="7"/>
        <v>2.3121730121092765E-3</v>
      </c>
    </row>
    <row r="23" spans="2:16">
      <c r="B23" s="23" t="s">
        <v>78</v>
      </c>
      <c r="C23" s="24">
        <v>12550</v>
      </c>
      <c r="D23" s="27" t="s">
        <v>24</v>
      </c>
      <c r="E23" s="30"/>
      <c r="F23" s="31">
        <v>7112.2882401976658</v>
      </c>
      <c r="G23" s="31">
        <v>7112.3068359951931</v>
      </c>
      <c r="H23" s="31">
        <v>7112.2788304607511</v>
      </c>
      <c r="I23" s="31">
        <f t="shared" si="1"/>
        <v>7112.2913022178691</v>
      </c>
      <c r="J23" s="31">
        <f t="shared" si="2"/>
        <v>1.4251647822021466E-2</v>
      </c>
      <c r="K23" s="31"/>
      <c r="L23" s="28">
        <f t="shared" si="3"/>
        <v>0.14371109693803041</v>
      </c>
      <c r="M23" s="28">
        <f t="shared" si="4"/>
        <v>0.15064876103197211</v>
      </c>
      <c r="N23" s="28">
        <f t="shared" si="5"/>
        <v>0.14023334947729876</v>
      </c>
      <c r="O23" s="28">
        <f t="shared" si="6"/>
        <v>0.14486440248243376</v>
      </c>
      <c r="P23" s="28">
        <f t="shared" si="7"/>
        <v>5.3026205523655379E-3</v>
      </c>
    </row>
    <row r="24" spans="2:16">
      <c r="B24" s="23" t="s">
        <v>79</v>
      </c>
      <c r="C24" s="24">
        <v>12551</v>
      </c>
      <c r="D24" s="27" t="s">
        <v>24</v>
      </c>
      <c r="E24" s="30"/>
      <c r="F24" s="31">
        <v>7112.2649062939508</v>
      </c>
      <c r="G24" s="31">
        <v>7112.2904398938053</v>
      </c>
      <c r="H24" s="31">
        <v>7112.2676702098552</v>
      </c>
      <c r="I24" s="31">
        <f t="shared" si="1"/>
        <v>7112.2743387992041</v>
      </c>
      <c r="J24" s="31">
        <f t="shared" si="2"/>
        <v>1.4012271168792065E-2</v>
      </c>
      <c r="K24" s="31"/>
      <c r="L24" s="28">
        <f t="shared" si="3"/>
        <v>0.13512756322782887</v>
      </c>
      <c r="M24" s="28">
        <f t="shared" si="4"/>
        <v>0.14452726267201504</v>
      </c>
      <c r="N24" s="28">
        <f t="shared" si="5"/>
        <v>0.13613721002937057</v>
      </c>
      <c r="O24" s="28">
        <f t="shared" si="6"/>
        <v>0.13859734530973816</v>
      </c>
      <c r="P24" s="28">
        <f t="shared" si="7"/>
        <v>5.1602118763225653E-3</v>
      </c>
    </row>
    <row r="25" spans="2:16">
      <c r="B25" s="18" t="s">
        <v>80</v>
      </c>
      <c r="C25" s="2">
        <v>12199</v>
      </c>
      <c r="D25" s="1" t="s">
        <v>25</v>
      </c>
      <c r="F25" s="13">
        <v>7112.3179464911254</v>
      </c>
      <c r="G25" s="13">
        <v>7112.3016531206677</v>
      </c>
      <c r="H25" s="13">
        <v>7112.2941575523673</v>
      </c>
      <c r="I25" s="13">
        <f t="shared" si="1"/>
        <v>7112.3045857213874</v>
      </c>
      <c r="J25" s="13">
        <f t="shared" si="2"/>
        <v>1.2162586568770459E-2</v>
      </c>
      <c r="K25" s="13"/>
      <c r="L25" s="11">
        <f t="shared" si="3"/>
        <v>0.15483492279826191</v>
      </c>
      <c r="M25" s="11">
        <f t="shared" si="4"/>
        <v>0.14870649489678828</v>
      </c>
      <c r="N25" s="11">
        <f t="shared" si="5"/>
        <v>0.14590938545124579</v>
      </c>
      <c r="O25" s="11">
        <f t="shared" si="6"/>
        <v>0.14981693438209864</v>
      </c>
      <c r="P25" s="11">
        <f t="shared" si="7"/>
        <v>4.565206580336446E-3</v>
      </c>
    </row>
    <row r="26" spans="2:16">
      <c r="B26" s="23" t="s">
        <v>67</v>
      </c>
      <c r="C26" s="24">
        <v>12672</v>
      </c>
      <c r="D26" s="27" t="s">
        <v>25</v>
      </c>
      <c r="E26" s="30"/>
      <c r="F26" s="31">
        <v>7112.3686210238766</v>
      </c>
      <c r="G26" s="31">
        <v>7112.3682332926483</v>
      </c>
      <c r="H26" s="31">
        <v>7112.3675041176293</v>
      </c>
      <c r="I26" s="31">
        <f t="shared" si="1"/>
        <v>7112.3681194780511</v>
      </c>
      <c r="J26" s="31">
        <f t="shared" si="2"/>
        <v>5.6708483769029065E-4</v>
      </c>
      <c r="K26" s="31"/>
      <c r="L26" s="28">
        <f t="shared" si="3"/>
        <v>0.17431764160461655</v>
      </c>
      <c r="M26" s="28">
        <f t="shared" si="4"/>
        <v>0.17416614401671726</v>
      </c>
      <c r="N26" s="28">
        <f t="shared" si="5"/>
        <v>0.17388133605096817</v>
      </c>
      <c r="O26" s="28">
        <f t="shared" si="6"/>
        <v>0.17412170722410067</v>
      </c>
      <c r="P26" s="28">
        <f t="shared" si="7"/>
        <v>2.2152111736726572E-4</v>
      </c>
    </row>
    <row r="27" spans="2:16">
      <c r="B27" s="23" t="s">
        <v>70</v>
      </c>
      <c r="C27" s="24">
        <v>12685</v>
      </c>
      <c r="D27" s="27" t="s">
        <v>25</v>
      </c>
      <c r="E27" s="30"/>
      <c r="F27" s="31">
        <v>7112.3983029160217</v>
      </c>
      <c r="G27" s="31">
        <v>7112.3991277492532</v>
      </c>
      <c r="H27" s="31">
        <v>7112.4040215320383</v>
      </c>
      <c r="I27" s="31">
        <f>AVERAGE(F27:H27)</f>
        <v>7112.4004840657717</v>
      </c>
      <c r="J27" s="31">
        <f>STDEV(F27:H27)</f>
        <v>3.091171001206205E-3</v>
      </c>
      <c r="K27" s="31"/>
      <c r="L27" s="28">
        <f>$S$6+$S$7*(F27-$S$5)+$S$8*(F27-$S$5)^2</f>
        <v>0.1860263178687139</v>
      </c>
      <c r="M27" s="28">
        <f>$S$6+$S$7*(G27-$S$5)+$S$8*(G27-$S$5)^2</f>
        <v>0.18635482429700706</v>
      </c>
      <c r="N27" s="28">
        <f>$S$6+$S$7*(H27-$S$5)+$S$8*(H27-$S$5)^2</f>
        <v>0.18830735595868175</v>
      </c>
      <c r="O27" s="28">
        <f>AVERAGE(L27:N27)</f>
        <v>0.18689616604146755</v>
      </c>
      <c r="P27" s="28">
        <f>STDEV(L27:N27)</f>
        <v>1.2331146966899347E-3</v>
      </c>
    </row>
    <row r="28" spans="2:16">
      <c r="B28" s="23" t="s">
        <v>68</v>
      </c>
      <c r="C28" s="24">
        <v>12673</v>
      </c>
      <c r="D28" s="27" t="s">
        <v>24</v>
      </c>
      <c r="E28" s="30"/>
      <c r="F28" s="31">
        <v>7112.2778814559433</v>
      </c>
      <c r="G28" s="31">
        <v>7112.266675795845</v>
      </c>
      <c r="H28" s="31">
        <v>7112.2644921336669</v>
      </c>
      <c r="I28" s="31">
        <f t="shared" si="1"/>
        <v>7112.2696831284848</v>
      </c>
      <c r="J28" s="31">
        <f t="shared" si="2"/>
        <v>7.1834201437507459E-3</v>
      </c>
      <c r="K28" s="31"/>
      <c r="L28" s="28">
        <f t="shared" si="3"/>
        <v>0.13988383040526678</v>
      </c>
      <c r="M28" s="28">
        <f t="shared" si="4"/>
        <v>0.13577373572075549</v>
      </c>
      <c r="N28" s="28">
        <f t="shared" si="5"/>
        <v>0.13497643609703286</v>
      </c>
      <c r="O28" s="28">
        <f t="shared" si="6"/>
        <v>0.13687800074101839</v>
      </c>
      <c r="P28" s="28">
        <f t="shared" si="7"/>
        <v>2.633473115555542E-3</v>
      </c>
    </row>
    <row r="29" spans="2:16">
      <c r="B29" s="18" t="s">
        <v>81</v>
      </c>
      <c r="C29" s="5">
        <v>12666</v>
      </c>
      <c r="D29" s="1" t="s">
        <v>25</v>
      </c>
      <c r="F29" s="13">
        <v>7112.3474159978086</v>
      </c>
      <c r="G29" s="13">
        <v>7112.362744801384</v>
      </c>
      <c r="H29" s="13">
        <v>7112.3625543164662</v>
      </c>
      <c r="I29" s="13">
        <f>AVERAGE(F29:H29)</f>
        <v>7112.3575717052199</v>
      </c>
      <c r="J29" s="13">
        <f>STDEV(F29:H29)</f>
        <v>8.7956162881912287E-3</v>
      </c>
      <c r="K29" s="13"/>
      <c r="L29" s="11">
        <f>$S$6+$S$7*(F29-$S$5)+$S$8*(F29-$S$5)^2</f>
        <v>0.16608719468861169</v>
      </c>
      <c r="M29" s="11">
        <f>$S$6+$S$7*(G29-$S$5)+$S$8*(G29-$S$5)^2</f>
        <v>0.17202565013662588</v>
      </c>
      <c r="N29" s="11">
        <f>$S$6+$S$7*(H29-$S$5)+$S$8*(H29-$S$5)^2</f>
        <v>0.17195149631248188</v>
      </c>
      <c r="O29" s="11">
        <f>AVERAGE(L29:N29)</f>
        <v>0.17002144704590649</v>
      </c>
      <c r="P29" s="11">
        <f>STDEV(L29:N29)</f>
        <v>3.4073642167470933E-3</v>
      </c>
    </row>
    <row r="30" spans="2:16">
      <c r="B30" s="18" t="s">
        <v>69</v>
      </c>
      <c r="C30" s="5">
        <v>12669</v>
      </c>
      <c r="D30" s="1" t="s">
        <v>24</v>
      </c>
      <c r="F30" s="13">
        <v>7112.2729203767603</v>
      </c>
      <c r="G30" s="13">
        <v>7112.2696122257294</v>
      </c>
      <c r="H30" s="13">
        <v>7112.284895025472</v>
      </c>
      <c r="I30" s="13">
        <f t="shared" si="1"/>
        <v>7112.2758092093209</v>
      </c>
      <c r="J30" s="13">
        <f t="shared" si="2"/>
        <v>8.0405228165924547E-3</v>
      </c>
      <c r="K30" s="13"/>
      <c r="L30" s="11">
        <f t="shared" si="3"/>
        <v>0.13806031218783066</v>
      </c>
      <c r="M30" s="11">
        <f t="shared" si="4"/>
        <v>0.13684775802743948</v>
      </c>
      <c r="N30" s="11">
        <f t="shared" si="5"/>
        <v>0.1424722280203449</v>
      </c>
      <c r="O30" s="11">
        <f t="shared" si="6"/>
        <v>0.13912676607853836</v>
      </c>
      <c r="P30" s="11">
        <f t="shared" si="7"/>
        <v>2.9600098988056683E-3</v>
      </c>
    </row>
    <row r="31" spans="2:16">
      <c r="B31" s="23" t="s">
        <v>82</v>
      </c>
      <c r="C31" s="24">
        <v>12658</v>
      </c>
      <c r="D31" s="27" t="s">
        <v>25</v>
      </c>
      <c r="E31" s="30"/>
      <c r="F31" s="31">
        <v>7112.3314681778447</v>
      </c>
      <c r="G31" s="31">
        <v>7112.3450710981888</v>
      </c>
      <c r="H31" s="31">
        <v>7112.3358998630392</v>
      </c>
      <c r="I31" s="31">
        <f t="shared" si="1"/>
        <v>7112.3374797130236</v>
      </c>
      <c r="J31" s="31">
        <f t="shared" si="2"/>
        <v>6.9377089123894035E-3</v>
      </c>
      <c r="K31" s="31"/>
      <c r="L31" s="28">
        <f t="shared" si="3"/>
        <v>0.15997102903269872</v>
      </c>
      <c r="M31" s="28">
        <f t="shared" si="4"/>
        <v>0.16518392846661495</v>
      </c>
      <c r="N31" s="28">
        <f t="shared" si="5"/>
        <v>0.161664275439729</v>
      </c>
      <c r="O31" s="28">
        <f t="shared" si="6"/>
        <v>0.16227307764634755</v>
      </c>
      <c r="P31" s="28">
        <f t="shared" si="7"/>
        <v>2.6592405348367333E-3</v>
      </c>
    </row>
    <row r="32" spans="2:16">
      <c r="B32" s="23" t="s">
        <v>83</v>
      </c>
      <c r="C32" s="24">
        <v>12659</v>
      </c>
      <c r="D32" s="27" t="s">
        <v>24</v>
      </c>
      <c r="E32" s="30"/>
      <c r="F32" s="31">
        <v>7112.2922867115649</v>
      </c>
      <c r="G32" s="31">
        <v>7112.2712226633339</v>
      </c>
      <c r="H32" s="31">
        <v>7112.2973445932876</v>
      </c>
      <c r="I32" s="31">
        <f t="shared" si="1"/>
        <v>7112.2869513227297</v>
      </c>
      <c r="J32" s="31">
        <f t="shared" si="2"/>
        <v>1.3854190219940173E-2</v>
      </c>
      <c r="K32" s="31"/>
      <c r="L32" s="28">
        <f t="shared" si="3"/>
        <v>0.14521342834948806</v>
      </c>
      <c r="M32" s="28">
        <f t="shared" si="4"/>
        <v>0.13743769988179874</v>
      </c>
      <c r="N32" s="28">
        <f t="shared" si="5"/>
        <v>0.14709697893804272</v>
      </c>
      <c r="O32" s="28">
        <f t="shared" si="6"/>
        <v>0.14324936905644317</v>
      </c>
      <c r="P32" s="28">
        <f t="shared" si="7"/>
        <v>5.1204066881005992E-3</v>
      </c>
    </row>
    <row r="33" spans="2:16">
      <c r="B33" s="23" t="s">
        <v>84</v>
      </c>
      <c r="C33" s="24">
        <v>12660</v>
      </c>
      <c r="D33" s="27" t="s">
        <v>25</v>
      </c>
      <c r="E33" s="30"/>
      <c r="F33" s="31">
        <v>7112.3146292403217</v>
      </c>
      <c r="G33" s="31">
        <v>7112.3154103070674</v>
      </c>
      <c r="H33" s="34">
        <v>7112.3606924937621</v>
      </c>
      <c r="I33" s="31">
        <f t="shared" si="1"/>
        <v>7112.3302440137168</v>
      </c>
      <c r="J33" s="31">
        <f t="shared" si="2"/>
        <v>2.6372049012294611E-2</v>
      </c>
      <c r="K33" s="31"/>
      <c r="L33" s="28">
        <f t="shared" si="3"/>
        <v>0.15358184564241928</v>
      </c>
      <c r="M33" s="28">
        <f t="shared" si="4"/>
        <v>0.15387664360462586</v>
      </c>
      <c r="N33" s="28">
        <f t="shared" si="5"/>
        <v>0.17122718355436065</v>
      </c>
      <c r="O33" s="28">
        <f t="shared" si="6"/>
        <v>0.15956189093380191</v>
      </c>
      <c r="P33" s="28">
        <f t="shared" si="7"/>
        <v>1.0103515002318578E-2</v>
      </c>
    </row>
  </sheetData>
  <mergeCells count="2">
    <mergeCell ref="R3:S3"/>
    <mergeCell ref="R4:S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R35"/>
  <sheetViews>
    <sheetView workbookViewId="0">
      <selection activeCell="D14" sqref="D14"/>
    </sheetView>
  </sheetViews>
  <sheetFormatPr baseColWidth="10" defaultRowHeight="15" x14ac:dyDescent="0"/>
  <cols>
    <col min="2" max="2" width="20.83203125" customWidth="1"/>
    <col min="3" max="3" width="12.83203125" customWidth="1"/>
    <col min="4" max="4" width="15.83203125" customWidth="1"/>
  </cols>
  <sheetData>
    <row r="1" spans="1:18">
      <c r="A1" t="s">
        <v>60</v>
      </c>
    </row>
    <row r="3" spans="1:18" s="12" customFormat="1">
      <c r="B3" s="7" t="s">
        <v>14</v>
      </c>
      <c r="C3" s="7" t="s">
        <v>20</v>
      </c>
      <c r="D3" s="9" t="s">
        <v>19</v>
      </c>
      <c r="E3" s="8" t="s">
        <v>15</v>
      </c>
      <c r="F3" s="8" t="s">
        <v>16</v>
      </c>
      <c r="H3" s="17" t="s">
        <v>53</v>
      </c>
      <c r="I3" s="17" t="s">
        <v>54</v>
      </c>
      <c r="J3" s="17" t="s">
        <v>28</v>
      </c>
      <c r="K3" s="17" t="s">
        <v>29</v>
      </c>
      <c r="L3" s="17" t="s">
        <v>30</v>
      </c>
      <c r="M3" s="17" t="s">
        <v>55</v>
      </c>
      <c r="N3" s="17" t="s">
        <v>56</v>
      </c>
      <c r="O3" s="17" t="s">
        <v>57</v>
      </c>
      <c r="P3" s="17" t="s">
        <v>58</v>
      </c>
      <c r="Q3" s="17" t="s">
        <v>31</v>
      </c>
      <c r="R3" s="17" t="s">
        <v>59</v>
      </c>
    </row>
    <row r="4" spans="1:18">
      <c r="B4" s="23" t="s">
        <v>0</v>
      </c>
      <c r="C4" s="24">
        <v>12348</v>
      </c>
      <c r="D4" s="25" t="s">
        <v>18</v>
      </c>
      <c r="E4" s="26">
        <v>-52.896000000000001</v>
      </c>
      <c r="F4" s="26">
        <v>10.673999999999999</v>
      </c>
      <c r="G4" s="30"/>
      <c r="H4" s="31">
        <v>50.01</v>
      </c>
      <c r="I4" s="31">
        <v>16.47</v>
      </c>
      <c r="J4" s="31">
        <v>7.92</v>
      </c>
      <c r="K4" s="31">
        <v>7.4</v>
      </c>
      <c r="L4" s="31">
        <v>11.9</v>
      </c>
      <c r="M4" s="31">
        <v>3.02</v>
      </c>
      <c r="N4" s="31">
        <v>0.49</v>
      </c>
      <c r="O4" s="31">
        <v>1.45</v>
      </c>
      <c r="P4" s="31">
        <v>0.26</v>
      </c>
      <c r="Q4" s="31">
        <v>0.15</v>
      </c>
      <c r="R4" s="31">
        <v>99.08</v>
      </c>
    </row>
    <row r="5" spans="1:18">
      <c r="B5" s="23" t="s">
        <v>1</v>
      </c>
      <c r="C5" s="24">
        <v>12349</v>
      </c>
      <c r="D5" s="25" t="s">
        <v>18</v>
      </c>
      <c r="E5" s="26">
        <v>-52.896000000000001</v>
      </c>
      <c r="F5" s="26">
        <v>10.673999999999999</v>
      </c>
      <c r="G5" s="30"/>
      <c r="H5" s="31">
        <v>50.21</v>
      </c>
      <c r="I5" s="31">
        <v>16.989999999999998</v>
      </c>
      <c r="J5" s="31">
        <v>8.01</v>
      </c>
      <c r="K5" s="31">
        <v>6.62</v>
      </c>
      <c r="L5" s="31">
        <v>10.42</v>
      </c>
      <c r="M5" s="31">
        <v>3.43</v>
      </c>
      <c r="N5" s="31">
        <v>0.86</v>
      </c>
      <c r="O5" s="31">
        <v>1.79</v>
      </c>
      <c r="P5" s="31">
        <v>0.43</v>
      </c>
      <c r="Q5" s="31">
        <v>0.18</v>
      </c>
      <c r="R5" s="31">
        <v>98.92</v>
      </c>
    </row>
    <row r="6" spans="1:18">
      <c r="B6" s="23" t="s">
        <v>2</v>
      </c>
      <c r="C6" s="24">
        <v>12350</v>
      </c>
      <c r="D6" s="25" t="s">
        <v>18</v>
      </c>
      <c r="E6" s="26">
        <v>-52.896000000000001</v>
      </c>
      <c r="F6" s="26">
        <v>10.673999999999999</v>
      </c>
      <c r="G6" s="30"/>
      <c r="H6" s="31">
        <v>50.29</v>
      </c>
      <c r="I6" s="31">
        <v>16.09</v>
      </c>
      <c r="J6" s="31">
        <v>9.2100000000000009</v>
      </c>
      <c r="K6" s="31">
        <v>6.38</v>
      </c>
      <c r="L6" s="31">
        <v>10.02</v>
      </c>
      <c r="M6" s="31">
        <v>3.75</v>
      </c>
      <c r="N6" s="31">
        <v>0.48</v>
      </c>
      <c r="O6" s="31">
        <v>2.19</v>
      </c>
      <c r="P6" s="31">
        <v>0.35</v>
      </c>
      <c r="Q6" s="31">
        <v>0.17</v>
      </c>
      <c r="R6" s="31">
        <v>98.93</v>
      </c>
    </row>
    <row r="7" spans="1:18">
      <c r="B7" s="18" t="s">
        <v>8</v>
      </c>
      <c r="C7" s="5">
        <v>12362</v>
      </c>
      <c r="D7" s="4" t="s">
        <v>9</v>
      </c>
      <c r="E7" s="3">
        <v>-52.994</v>
      </c>
      <c r="F7" s="3">
        <v>11.157</v>
      </c>
      <c r="H7" s="13">
        <v>50.35</v>
      </c>
      <c r="I7" s="13">
        <v>16.32</v>
      </c>
      <c r="J7" s="13">
        <v>8.86</v>
      </c>
      <c r="K7" s="13">
        <v>7.43</v>
      </c>
      <c r="L7" s="13">
        <v>11.6</v>
      </c>
      <c r="M7" s="13">
        <v>2.8</v>
      </c>
      <c r="N7" s="13">
        <v>0.42</v>
      </c>
      <c r="O7" s="13">
        <v>1.51</v>
      </c>
      <c r="P7" s="13">
        <v>0.22</v>
      </c>
      <c r="Q7" s="13">
        <v>0.15</v>
      </c>
      <c r="R7" s="13">
        <v>99.65</v>
      </c>
    </row>
    <row r="8" spans="1:18">
      <c r="B8" s="18" t="s">
        <v>10</v>
      </c>
      <c r="C8" s="5">
        <v>12363</v>
      </c>
      <c r="D8" s="4" t="s">
        <v>9</v>
      </c>
      <c r="E8" s="3">
        <v>-52.994</v>
      </c>
      <c r="F8" s="3">
        <v>11.157</v>
      </c>
      <c r="H8" s="13">
        <v>49.05</v>
      </c>
      <c r="I8" s="13">
        <v>17.489999999999998</v>
      </c>
      <c r="J8" s="13">
        <v>9.3800000000000008</v>
      </c>
      <c r="K8" s="13">
        <v>8.17</v>
      </c>
      <c r="L8" s="13">
        <v>11.3</v>
      </c>
      <c r="M8" s="13">
        <v>2.59</v>
      </c>
      <c r="N8" s="13">
        <v>0.25</v>
      </c>
      <c r="O8" s="13">
        <v>1.0900000000000001</v>
      </c>
      <c r="P8" s="13">
        <v>0.14000000000000001</v>
      </c>
      <c r="Q8" s="13">
        <v>0.18</v>
      </c>
      <c r="R8" s="13">
        <v>99.65</v>
      </c>
    </row>
    <row r="9" spans="1:18">
      <c r="B9" s="18" t="s">
        <v>11</v>
      </c>
      <c r="C9" s="5">
        <v>12364</v>
      </c>
      <c r="D9" s="4" t="s">
        <v>9</v>
      </c>
      <c r="E9" s="3">
        <v>-52.994</v>
      </c>
      <c r="F9" s="3">
        <v>11.157</v>
      </c>
      <c r="H9" s="13">
        <v>50.21</v>
      </c>
      <c r="I9" s="13">
        <v>16.28</v>
      </c>
      <c r="J9" s="13">
        <v>8.7200000000000006</v>
      </c>
      <c r="K9" s="13">
        <v>7.41</v>
      </c>
      <c r="L9" s="13">
        <v>11.67</v>
      </c>
      <c r="M9" s="13">
        <v>2.79</v>
      </c>
      <c r="N9" s="13">
        <v>0.42</v>
      </c>
      <c r="O9" s="13">
        <v>1.53</v>
      </c>
      <c r="P9" s="13">
        <v>0.22</v>
      </c>
      <c r="Q9" s="13">
        <v>0.18</v>
      </c>
      <c r="R9" s="13">
        <v>99.42</v>
      </c>
    </row>
    <row r="10" spans="1:18">
      <c r="B10" s="23" t="s">
        <v>12</v>
      </c>
      <c r="C10" s="24">
        <v>12377</v>
      </c>
      <c r="D10" s="25" t="s">
        <v>9</v>
      </c>
      <c r="E10" s="26">
        <v>-52.817</v>
      </c>
      <c r="F10" s="26">
        <v>11.387</v>
      </c>
      <c r="G10" s="30"/>
      <c r="H10" s="31">
        <v>50.5</v>
      </c>
      <c r="I10" s="31">
        <v>15</v>
      </c>
      <c r="J10" s="31">
        <v>10.89</v>
      </c>
      <c r="K10" s="31">
        <v>4.88</v>
      </c>
      <c r="L10" s="31">
        <v>9</v>
      </c>
      <c r="M10" s="31">
        <v>4.03</v>
      </c>
      <c r="N10" s="31">
        <v>0.99</v>
      </c>
      <c r="O10" s="31">
        <v>2.5299999999999998</v>
      </c>
      <c r="P10" s="31">
        <v>0.48</v>
      </c>
      <c r="Q10" s="31">
        <v>0.22</v>
      </c>
      <c r="R10" s="31">
        <v>98.53</v>
      </c>
    </row>
    <row r="11" spans="1:18">
      <c r="B11" s="18" t="s">
        <v>71</v>
      </c>
      <c r="C11" s="2">
        <v>12398</v>
      </c>
      <c r="D11" s="4" t="s">
        <v>18</v>
      </c>
      <c r="E11" s="3">
        <v>-52.749000000000002</v>
      </c>
      <c r="F11" s="3">
        <v>11.711</v>
      </c>
      <c r="H11" s="13">
        <v>50.9</v>
      </c>
      <c r="I11" s="13">
        <v>16.77</v>
      </c>
      <c r="J11" s="13">
        <v>8.24</v>
      </c>
      <c r="K11" s="13">
        <v>7.31</v>
      </c>
      <c r="L11" s="13">
        <v>10.59</v>
      </c>
      <c r="M11" s="13">
        <v>3.85</v>
      </c>
      <c r="N11" s="13">
        <v>0.16</v>
      </c>
      <c r="O11" s="13">
        <v>1.56</v>
      </c>
      <c r="P11" s="13">
        <v>0.18</v>
      </c>
      <c r="Q11" s="13">
        <v>0.18</v>
      </c>
      <c r="R11" s="13">
        <v>99.74</v>
      </c>
    </row>
    <row r="12" spans="1:18">
      <c r="B12" s="18" t="s">
        <v>3</v>
      </c>
      <c r="C12" s="2">
        <v>12401</v>
      </c>
      <c r="D12" s="4" t="s">
        <v>18</v>
      </c>
      <c r="E12" s="3">
        <v>-52.749000000000002</v>
      </c>
      <c r="F12" s="3">
        <v>11.711</v>
      </c>
      <c r="H12" s="13">
        <v>50.59</v>
      </c>
      <c r="I12" s="13">
        <v>16.55</v>
      </c>
      <c r="J12" s="13">
        <v>8.6</v>
      </c>
      <c r="K12" s="13">
        <v>7.22</v>
      </c>
      <c r="L12" s="13">
        <v>10.37</v>
      </c>
      <c r="M12" s="13">
        <v>3.94</v>
      </c>
      <c r="N12" s="13">
        <v>0.21</v>
      </c>
      <c r="O12" s="13">
        <v>1.73</v>
      </c>
      <c r="P12" s="13">
        <v>0.22</v>
      </c>
      <c r="Q12" s="13">
        <v>0.17</v>
      </c>
      <c r="R12" s="13">
        <v>99.59</v>
      </c>
    </row>
    <row r="13" spans="1:18">
      <c r="B13" s="23" t="s">
        <v>72</v>
      </c>
      <c r="C13" s="32">
        <v>12415</v>
      </c>
      <c r="D13" s="25" t="s">
        <v>18</v>
      </c>
      <c r="E13" s="26">
        <v>-52.588999999999999</v>
      </c>
      <c r="F13" s="26">
        <v>12.132</v>
      </c>
      <c r="G13" s="30"/>
      <c r="H13" s="31">
        <v>49.01</v>
      </c>
      <c r="I13" s="31">
        <v>17.399999999999999</v>
      </c>
      <c r="J13" s="31">
        <v>7.58</v>
      </c>
      <c r="K13" s="31">
        <v>8.19</v>
      </c>
      <c r="L13" s="31">
        <v>11.52</v>
      </c>
      <c r="M13" s="31">
        <v>2.99</v>
      </c>
      <c r="N13" s="31">
        <v>0.23</v>
      </c>
      <c r="O13" s="31">
        <v>1.0900000000000001</v>
      </c>
      <c r="P13" s="31">
        <v>0.11</v>
      </c>
      <c r="Q13" s="31">
        <v>0.16</v>
      </c>
      <c r="R13" s="31">
        <v>98.29</v>
      </c>
    </row>
    <row r="14" spans="1:18">
      <c r="B14" s="23" t="s">
        <v>73</v>
      </c>
      <c r="C14" s="32">
        <v>12416</v>
      </c>
      <c r="D14" s="25" t="s">
        <v>18</v>
      </c>
      <c r="E14" s="26">
        <v>-52.588999999999999</v>
      </c>
      <c r="F14" s="26">
        <v>12.132</v>
      </c>
      <c r="G14" s="30"/>
      <c r="H14" s="31">
        <v>50.1</v>
      </c>
      <c r="I14" s="31">
        <v>15.21</v>
      </c>
      <c r="J14" s="31">
        <v>9.5</v>
      </c>
      <c r="K14" s="31">
        <v>5.94</v>
      </c>
      <c r="L14" s="31">
        <v>10.51</v>
      </c>
      <c r="M14" s="31">
        <v>3.74</v>
      </c>
      <c r="N14" s="31">
        <v>0.54</v>
      </c>
      <c r="O14" s="31">
        <v>2.1800000000000002</v>
      </c>
      <c r="P14" s="31">
        <v>0.33</v>
      </c>
      <c r="Q14" s="31">
        <v>0.21</v>
      </c>
      <c r="R14" s="31">
        <v>98.26</v>
      </c>
    </row>
    <row r="15" spans="1:18">
      <c r="B15" s="23" t="s">
        <v>4</v>
      </c>
      <c r="C15" s="32">
        <v>12417</v>
      </c>
      <c r="D15" s="25" t="s">
        <v>18</v>
      </c>
      <c r="E15" s="26">
        <v>-52.588999999999999</v>
      </c>
      <c r="F15" s="26">
        <v>12.132</v>
      </c>
      <c r="G15" s="30"/>
      <c r="H15" s="31">
        <v>50.07</v>
      </c>
      <c r="I15" s="31">
        <v>15.68</v>
      </c>
      <c r="J15" s="31">
        <v>9</v>
      </c>
      <c r="K15" s="31">
        <v>6.61</v>
      </c>
      <c r="L15" s="31">
        <v>11.12</v>
      </c>
      <c r="M15" s="31">
        <v>3.61</v>
      </c>
      <c r="N15" s="31">
        <v>0.32</v>
      </c>
      <c r="O15" s="31">
        <v>1.76</v>
      </c>
      <c r="P15" s="31">
        <v>0.19</v>
      </c>
      <c r="Q15" s="31">
        <v>0.19</v>
      </c>
      <c r="R15" s="31">
        <v>98.54</v>
      </c>
    </row>
    <row r="16" spans="1:18">
      <c r="B16" s="23" t="s">
        <v>5</v>
      </c>
      <c r="C16" s="32">
        <v>12418</v>
      </c>
      <c r="D16" s="25" t="s">
        <v>18</v>
      </c>
      <c r="E16" s="26">
        <v>-52.588999999999999</v>
      </c>
      <c r="F16" s="26">
        <v>12.132</v>
      </c>
      <c r="G16" s="30"/>
      <c r="H16" s="31">
        <v>50.1</v>
      </c>
      <c r="I16" s="31">
        <v>15.78</v>
      </c>
      <c r="J16" s="31">
        <v>8.4700000000000006</v>
      </c>
      <c r="K16" s="31">
        <v>6.92</v>
      </c>
      <c r="L16" s="31">
        <v>11.26</v>
      </c>
      <c r="M16" s="31">
        <v>3.25</v>
      </c>
      <c r="N16" s="31">
        <v>0.47</v>
      </c>
      <c r="O16" s="31">
        <v>1.77</v>
      </c>
      <c r="P16" s="31">
        <v>0.26</v>
      </c>
      <c r="Q16" s="31">
        <v>0.16</v>
      </c>
      <c r="R16" s="31">
        <v>98.43</v>
      </c>
    </row>
    <row r="17" spans="2:18">
      <c r="B17" s="18" t="s">
        <v>74</v>
      </c>
      <c r="C17" s="2">
        <v>12419</v>
      </c>
      <c r="D17" s="4" t="s">
        <v>18</v>
      </c>
      <c r="E17" s="3">
        <v>-52.56</v>
      </c>
      <c r="F17" s="3">
        <v>12.798999999999999</v>
      </c>
      <c r="H17" s="13">
        <v>49.19</v>
      </c>
      <c r="I17" s="13">
        <v>17.32</v>
      </c>
      <c r="J17" s="13">
        <v>8.01</v>
      </c>
      <c r="K17" s="13">
        <v>8.3000000000000007</v>
      </c>
      <c r="L17" s="13">
        <v>11.62</v>
      </c>
      <c r="M17" s="13">
        <v>3.11</v>
      </c>
      <c r="N17" s="13">
        <v>7.0000000000000007E-2</v>
      </c>
      <c r="O17" s="13">
        <v>1.1100000000000001</v>
      </c>
      <c r="P17" s="13">
        <v>0.09</v>
      </c>
      <c r="Q17" s="13">
        <v>0.17</v>
      </c>
      <c r="R17" s="13">
        <v>99</v>
      </c>
    </row>
    <row r="18" spans="2:18">
      <c r="B18" s="18" t="s">
        <v>75</v>
      </c>
      <c r="C18" s="2">
        <v>12420</v>
      </c>
      <c r="D18" s="4" t="s">
        <v>18</v>
      </c>
      <c r="E18" s="3">
        <v>-52.56</v>
      </c>
      <c r="F18" s="3">
        <v>12.798999999999999</v>
      </c>
      <c r="H18" s="13">
        <v>48.21</v>
      </c>
      <c r="I18" s="13">
        <v>16.75</v>
      </c>
      <c r="J18" s="13">
        <v>9.4</v>
      </c>
      <c r="K18" s="13">
        <v>7.52</v>
      </c>
      <c r="L18" s="13">
        <v>10.5</v>
      </c>
      <c r="M18" s="13">
        <v>3.56</v>
      </c>
      <c r="N18" s="13">
        <v>0.12</v>
      </c>
      <c r="O18" s="13">
        <v>1.69</v>
      </c>
      <c r="P18" s="13">
        <v>0.17</v>
      </c>
      <c r="Q18" s="13">
        <v>0.2</v>
      </c>
      <c r="R18" s="13">
        <v>98.12</v>
      </c>
    </row>
    <row r="19" spans="2:18">
      <c r="B19" s="18" t="s">
        <v>6</v>
      </c>
      <c r="C19" s="2">
        <v>12423</v>
      </c>
      <c r="D19" s="4" t="s">
        <v>18</v>
      </c>
      <c r="E19" s="3">
        <v>-52.56</v>
      </c>
      <c r="F19" s="3">
        <v>12.798999999999999</v>
      </c>
      <c r="H19" s="21">
        <v>48.58</v>
      </c>
      <c r="I19" s="21">
        <v>18.489999999999998</v>
      </c>
      <c r="J19" s="21">
        <v>7.47</v>
      </c>
      <c r="K19" s="21">
        <v>9.6199999999999992</v>
      </c>
      <c r="L19" s="21">
        <v>11.77</v>
      </c>
      <c r="M19" s="21">
        <v>2.44</v>
      </c>
      <c r="N19" s="21">
        <v>0.05</v>
      </c>
      <c r="O19" s="21">
        <v>0.57999999999999996</v>
      </c>
      <c r="P19" s="21">
        <v>0.05</v>
      </c>
      <c r="Q19" s="21">
        <v>0.16</v>
      </c>
      <c r="R19" s="21">
        <v>99.2</v>
      </c>
    </row>
    <row r="20" spans="2:18">
      <c r="B20" s="18" t="s">
        <v>7</v>
      </c>
      <c r="C20" s="2">
        <v>12424</v>
      </c>
      <c r="D20" s="4" t="s">
        <v>18</v>
      </c>
      <c r="E20" s="3">
        <v>-52.56</v>
      </c>
      <c r="F20" s="3">
        <v>12.798999999999999</v>
      </c>
      <c r="H20" s="13">
        <v>48.9</v>
      </c>
      <c r="I20" s="13">
        <v>16.57</v>
      </c>
      <c r="J20" s="13">
        <v>9.34</v>
      </c>
      <c r="K20" s="13">
        <v>7.54</v>
      </c>
      <c r="L20" s="13">
        <v>10.41</v>
      </c>
      <c r="M20" s="13">
        <v>3.53</v>
      </c>
      <c r="N20" s="13">
        <v>0.13</v>
      </c>
      <c r="O20" s="13">
        <v>1.73</v>
      </c>
      <c r="P20" s="13">
        <v>0.17</v>
      </c>
      <c r="Q20" s="13">
        <v>0.2</v>
      </c>
      <c r="R20" s="13">
        <v>98.52</v>
      </c>
    </row>
    <row r="21" spans="2:18">
      <c r="B21" s="23" t="s">
        <v>76</v>
      </c>
      <c r="C21" s="24">
        <v>12548</v>
      </c>
      <c r="D21" s="25" t="s">
        <v>18</v>
      </c>
      <c r="E21" s="26">
        <v>-52.475000000000001</v>
      </c>
      <c r="F21" s="26">
        <v>13.144</v>
      </c>
      <c r="G21" s="30"/>
      <c r="H21" s="31">
        <v>50.97</v>
      </c>
      <c r="I21" s="31">
        <v>16.850000000000001</v>
      </c>
      <c r="J21" s="31">
        <v>7.86</v>
      </c>
      <c r="K21" s="31">
        <v>6.65</v>
      </c>
      <c r="L21" s="31">
        <v>10.64</v>
      </c>
      <c r="M21" s="31">
        <v>3.74</v>
      </c>
      <c r="N21" s="31">
        <v>0.44</v>
      </c>
      <c r="O21" s="31">
        <v>1.68</v>
      </c>
      <c r="P21" s="31">
        <v>0.26</v>
      </c>
      <c r="Q21" s="31">
        <v>0.16</v>
      </c>
      <c r="R21" s="31">
        <v>99.24</v>
      </c>
    </row>
    <row r="22" spans="2:18">
      <c r="B22" s="23" t="s">
        <v>77</v>
      </c>
      <c r="C22" s="24">
        <v>12549</v>
      </c>
      <c r="D22" s="25" t="s">
        <v>18</v>
      </c>
      <c r="E22" s="26">
        <v>-52.475000000000001</v>
      </c>
      <c r="F22" s="26">
        <v>13.144</v>
      </c>
      <c r="G22" s="30"/>
      <c r="H22" s="31">
        <v>50.38</v>
      </c>
      <c r="I22" s="31">
        <v>16.75</v>
      </c>
      <c r="J22" s="31">
        <v>8.4</v>
      </c>
      <c r="K22" s="31">
        <v>6.33</v>
      </c>
      <c r="L22" s="31">
        <v>10.55</v>
      </c>
      <c r="M22" s="31">
        <v>3.93</v>
      </c>
      <c r="N22" s="31">
        <v>0.59</v>
      </c>
      <c r="O22" s="31">
        <v>1.84</v>
      </c>
      <c r="P22" s="31">
        <v>0.26</v>
      </c>
      <c r="Q22" s="31">
        <v>0.17</v>
      </c>
      <c r="R22" s="31">
        <v>99.21</v>
      </c>
    </row>
    <row r="23" spans="2:18">
      <c r="B23" s="23" t="s">
        <v>78</v>
      </c>
      <c r="C23" s="24">
        <v>12550</v>
      </c>
      <c r="D23" s="25" t="s">
        <v>18</v>
      </c>
      <c r="E23" s="26">
        <v>-52.475000000000001</v>
      </c>
      <c r="F23" s="26">
        <v>13.144</v>
      </c>
      <c r="G23" s="30"/>
      <c r="H23" s="31">
        <v>51.01</v>
      </c>
      <c r="I23" s="31">
        <v>16.53</v>
      </c>
      <c r="J23" s="31">
        <v>8.09</v>
      </c>
      <c r="K23" s="31">
        <v>6.52</v>
      </c>
      <c r="L23" s="31">
        <v>10.56</v>
      </c>
      <c r="M23" s="31">
        <v>3.88</v>
      </c>
      <c r="N23" s="31">
        <v>0.45</v>
      </c>
      <c r="O23" s="31">
        <v>1.85</v>
      </c>
      <c r="P23" s="31">
        <v>0.28000000000000003</v>
      </c>
      <c r="Q23" s="31">
        <v>0.16</v>
      </c>
      <c r="R23" s="31">
        <v>99.32</v>
      </c>
    </row>
    <row r="24" spans="2:18">
      <c r="B24" s="23" t="s">
        <v>79</v>
      </c>
      <c r="C24" s="24">
        <v>12551</v>
      </c>
      <c r="D24" s="25" t="s">
        <v>18</v>
      </c>
      <c r="E24" s="26">
        <v>-52.475000000000001</v>
      </c>
      <c r="F24" s="26">
        <v>13.144</v>
      </c>
      <c r="G24" s="30"/>
      <c r="H24" s="31">
        <v>50.49</v>
      </c>
      <c r="I24" s="31">
        <v>16.68</v>
      </c>
      <c r="J24" s="31">
        <v>8.5500000000000007</v>
      </c>
      <c r="K24" s="31">
        <v>6.28</v>
      </c>
      <c r="L24" s="31">
        <v>10.63</v>
      </c>
      <c r="M24" s="31">
        <v>3.86</v>
      </c>
      <c r="N24" s="31">
        <v>0.55000000000000004</v>
      </c>
      <c r="O24" s="31">
        <v>1.76</v>
      </c>
      <c r="P24" s="31">
        <v>0.27</v>
      </c>
      <c r="Q24" s="31">
        <v>0.15</v>
      </c>
      <c r="R24" s="31">
        <v>99.22</v>
      </c>
    </row>
    <row r="25" spans="2:18">
      <c r="B25" s="18" t="s">
        <v>80</v>
      </c>
      <c r="C25" s="2">
        <v>12199</v>
      </c>
      <c r="D25" s="4" t="s">
        <v>18</v>
      </c>
      <c r="E25" s="3">
        <v>-52.286000000000001</v>
      </c>
      <c r="F25" s="3">
        <v>13.68</v>
      </c>
      <c r="H25" s="13">
        <v>51.31</v>
      </c>
      <c r="I25" s="13">
        <v>16.920000000000002</v>
      </c>
      <c r="J25" s="13">
        <v>7.96</v>
      </c>
      <c r="K25" s="13">
        <v>7.1</v>
      </c>
      <c r="L25" s="13">
        <v>10.43</v>
      </c>
      <c r="M25" s="13">
        <v>3.71</v>
      </c>
      <c r="N25" s="13">
        <v>0.41</v>
      </c>
      <c r="O25" s="13">
        <v>1.65</v>
      </c>
      <c r="P25" s="13">
        <v>0.26</v>
      </c>
      <c r="Q25" s="13">
        <v>0.16</v>
      </c>
      <c r="R25" s="13">
        <v>99.91</v>
      </c>
    </row>
    <row r="26" spans="2:18">
      <c r="B26" s="23" t="s">
        <v>67</v>
      </c>
      <c r="C26" s="24">
        <v>12672</v>
      </c>
      <c r="D26" s="25" t="s">
        <v>13</v>
      </c>
      <c r="E26" s="26">
        <v>-52.18</v>
      </c>
      <c r="F26" s="26">
        <v>14.34</v>
      </c>
      <c r="G26" s="30"/>
      <c r="H26" s="31">
        <v>48.93</v>
      </c>
      <c r="I26" s="31">
        <v>16.68</v>
      </c>
      <c r="J26" s="31">
        <v>7.82</v>
      </c>
      <c r="K26" s="31">
        <v>6.29</v>
      </c>
      <c r="L26" s="31">
        <v>11.87</v>
      </c>
      <c r="M26" s="31">
        <v>3.12</v>
      </c>
      <c r="N26" s="31">
        <v>1.55</v>
      </c>
      <c r="O26" s="31">
        <v>1.95</v>
      </c>
      <c r="P26" s="31">
        <v>0.38</v>
      </c>
      <c r="Q26" s="31">
        <v>0.14000000000000001</v>
      </c>
      <c r="R26" s="31">
        <v>98.72</v>
      </c>
    </row>
    <row r="27" spans="2:18">
      <c r="B27" s="23" t="s">
        <v>70</v>
      </c>
      <c r="C27" s="24">
        <v>12685</v>
      </c>
      <c r="D27" s="25" t="s">
        <v>13</v>
      </c>
      <c r="E27" s="26">
        <v>-52.18</v>
      </c>
      <c r="F27" s="26">
        <v>14.34</v>
      </c>
      <c r="G27" s="30"/>
      <c r="H27" s="31">
        <v>47.45</v>
      </c>
      <c r="I27" s="31">
        <v>17.350000000000001</v>
      </c>
      <c r="J27" s="31">
        <v>7.96</v>
      </c>
      <c r="K27" s="31">
        <v>5.14</v>
      </c>
      <c r="L27" s="31">
        <v>10.73</v>
      </c>
      <c r="M27" s="31">
        <v>4.07</v>
      </c>
      <c r="N27" s="31">
        <v>2.11</v>
      </c>
      <c r="O27" s="31">
        <v>2.25</v>
      </c>
      <c r="P27" s="31">
        <v>0.6</v>
      </c>
      <c r="Q27" s="31">
        <v>0.18</v>
      </c>
      <c r="R27" s="31">
        <v>97.83</v>
      </c>
    </row>
    <row r="28" spans="2:18">
      <c r="B28" s="23" t="s">
        <v>68</v>
      </c>
      <c r="C28" s="24">
        <v>12673</v>
      </c>
      <c r="D28" s="25" t="s">
        <v>13</v>
      </c>
      <c r="E28" s="26">
        <v>-52.18</v>
      </c>
      <c r="F28" s="26">
        <v>14.34</v>
      </c>
      <c r="G28" s="30"/>
      <c r="H28" s="31">
        <v>49.19</v>
      </c>
      <c r="I28" s="31">
        <v>16.04</v>
      </c>
      <c r="J28" s="31">
        <v>8.14</v>
      </c>
      <c r="K28" s="31">
        <v>7.36</v>
      </c>
      <c r="L28" s="31">
        <v>13.28</v>
      </c>
      <c r="M28" s="31">
        <v>2.8</v>
      </c>
      <c r="N28" s="31">
        <v>0.51</v>
      </c>
      <c r="O28" s="31">
        <v>1.52</v>
      </c>
      <c r="P28" s="31">
        <v>0.35</v>
      </c>
      <c r="Q28" s="31">
        <v>0.15</v>
      </c>
      <c r="R28" s="31">
        <v>99.33</v>
      </c>
    </row>
    <row r="29" spans="2:18">
      <c r="B29" s="18" t="s">
        <v>81</v>
      </c>
      <c r="C29" s="5">
        <v>12666</v>
      </c>
      <c r="D29" s="4" t="s">
        <v>13</v>
      </c>
      <c r="E29" s="3">
        <v>-52.26</v>
      </c>
      <c r="F29" s="3">
        <v>14.59</v>
      </c>
      <c r="H29" s="13">
        <v>48.4</v>
      </c>
      <c r="I29" s="13">
        <v>16.64</v>
      </c>
      <c r="J29" s="13">
        <v>8.07</v>
      </c>
      <c r="K29" s="13">
        <v>6.42</v>
      </c>
      <c r="L29" s="13">
        <v>11.99</v>
      </c>
      <c r="M29" s="13">
        <v>3.25</v>
      </c>
      <c r="N29" s="13">
        <v>1.34</v>
      </c>
      <c r="O29" s="13">
        <v>1.8</v>
      </c>
      <c r="P29" s="13">
        <v>0.31</v>
      </c>
      <c r="Q29" s="13">
        <v>0.15</v>
      </c>
      <c r="R29" s="13">
        <v>98.36</v>
      </c>
    </row>
    <row r="30" spans="2:18">
      <c r="B30" s="18" t="s">
        <v>69</v>
      </c>
      <c r="C30" s="5">
        <v>12669</v>
      </c>
      <c r="D30" s="4" t="s">
        <v>13</v>
      </c>
      <c r="E30" s="3">
        <v>-52.26</v>
      </c>
      <c r="F30" s="3">
        <v>14.59</v>
      </c>
      <c r="H30" s="13">
        <v>50.86</v>
      </c>
      <c r="I30" s="13">
        <v>16.52</v>
      </c>
      <c r="J30" s="13">
        <v>7.72</v>
      </c>
      <c r="K30" s="13">
        <v>6.21</v>
      </c>
      <c r="L30" s="13">
        <v>10.57</v>
      </c>
      <c r="M30" s="13">
        <v>3.47</v>
      </c>
      <c r="N30" s="13">
        <v>0.9</v>
      </c>
      <c r="O30" s="13">
        <v>1.82</v>
      </c>
      <c r="P30" s="13">
        <v>0.21</v>
      </c>
      <c r="Q30" s="13">
        <v>0.15</v>
      </c>
      <c r="R30" s="13">
        <v>98.43</v>
      </c>
    </row>
    <row r="31" spans="2:18">
      <c r="B31" s="23" t="s">
        <v>82</v>
      </c>
      <c r="C31" s="24">
        <v>12658</v>
      </c>
      <c r="D31" s="25" t="s">
        <v>13</v>
      </c>
      <c r="E31" s="26">
        <v>-52.24</v>
      </c>
      <c r="F31" s="26">
        <v>14.78</v>
      </c>
      <c r="G31" s="30"/>
      <c r="H31" s="31">
        <v>50.44</v>
      </c>
      <c r="I31" s="31">
        <v>16.54</v>
      </c>
      <c r="J31" s="31">
        <v>7.21</v>
      </c>
      <c r="K31" s="31">
        <v>6.56</v>
      </c>
      <c r="L31" s="31">
        <v>11.63</v>
      </c>
      <c r="M31" s="31">
        <v>2.97</v>
      </c>
      <c r="N31" s="31">
        <v>1.1599999999999999</v>
      </c>
      <c r="O31" s="31">
        <v>1.69</v>
      </c>
      <c r="P31" s="31">
        <v>0.24</v>
      </c>
      <c r="Q31" s="31">
        <v>0.15</v>
      </c>
      <c r="R31" s="31">
        <v>98.59</v>
      </c>
    </row>
    <row r="32" spans="2:18">
      <c r="B32" s="23" t="s">
        <v>83</v>
      </c>
      <c r="C32" s="24">
        <v>12659</v>
      </c>
      <c r="D32" s="25" t="s">
        <v>13</v>
      </c>
      <c r="E32" s="26">
        <v>-52.24</v>
      </c>
      <c r="F32" s="26">
        <v>14.78</v>
      </c>
      <c r="G32" s="30"/>
      <c r="H32" s="31">
        <v>50.21</v>
      </c>
      <c r="I32" s="31">
        <v>16.46</v>
      </c>
      <c r="J32" s="31">
        <v>7.27</v>
      </c>
      <c r="K32" s="31">
        <v>6.58</v>
      </c>
      <c r="L32" s="31">
        <v>11.74</v>
      </c>
      <c r="M32" s="31">
        <v>2.96</v>
      </c>
      <c r="N32" s="31">
        <v>1.1499999999999999</v>
      </c>
      <c r="O32" s="31">
        <v>1.64</v>
      </c>
      <c r="P32" s="31">
        <v>0.28999999999999998</v>
      </c>
      <c r="Q32" s="31">
        <v>0.17</v>
      </c>
      <c r="R32" s="31">
        <v>98.45</v>
      </c>
    </row>
    <row r="33" spans="2:18">
      <c r="B33" s="23" t="s">
        <v>84</v>
      </c>
      <c r="C33" s="24">
        <v>12660</v>
      </c>
      <c r="D33" s="25" t="s">
        <v>13</v>
      </c>
      <c r="E33" s="26">
        <v>-52.24</v>
      </c>
      <c r="F33" s="26">
        <v>14.78</v>
      </c>
      <c r="G33" s="30"/>
      <c r="H33" s="31">
        <v>50.28</v>
      </c>
      <c r="I33" s="31">
        <v>16.46</v>
      </c>
      <c r="J33" s="31">
        <v>7.3</v>
      </c>
      <c r="K33" s="31">
        <v>6.46</v>
      </c>
      <c r="L33" s="31">
        <v>11.77</v>
      </c>
      <c r="M33" s="31">
        <v>2.99</v>
      </c>
      <c r="N33" s="31">
        <v>1.18</v>
      </c>
      <c r="O33" s="31">
        <v>1.65</v>
      </c>
      <c r="P33" s="31">
        <v>0.26</v>
      </c>
      <c r="Q33" s="31">
        <v>0.13</v>
      </c>
      <c r="R33" s="31">
        <v>98.46</v>
      </c>
    </row>
    <row r="35" spans="2:18">
      <c r="B3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"/>
  <sheetViews>
    <sheetView tabSelected="1" workbookViewId="0">
      <selection activeCell="B11" sqref="B11"/>
    </sheetView>
  </sheetViews>
  <sheetFormatPr baseColWidth="10" defaultRowHeight="15" x14ac:dyDescent="0"/>
  <cols>
    <col min="2" max="2" width="20.6640625" customWidth="1"/>
  </cols>
  <sheetData>
    <row r="2" spans="1:22">
      <c r="A2" t="s">
        <v>61</v>
      </c>
    </row>
    <row r="3" spans="1:22" s="12" customFormat="1">
      <c r="B3" s="7" t="s">
        <v>14</v>
      </c>
      <c r="C3" s="7" t="s">
        <v>20</v>
      </c>
      <c r="D3" s="9" t="s">
        <v>19</v>
      </c>
      <c r="E3" s="8" t="s">
        <v>15</v>
      </c>
      <c r="F3" s="8" t="s">
        <v>16</v>
      </c>
      <c r="H3" s="17" t="s">
        <v>53</v>
      </c>
      <c r="I3" s="17" t="s">
        <v>54</v>
      </c>
      <c r="J3" s="17" t="s">
        <v>28</v>
      </c>
      <c r="K3" s="17" t="s">
        <v>29</v>
      </c>
      <c r="L3" s="17" t="s">
        <v>30</v>
      </c>
      <c r="M3" s="17" t="s">
        <v>55</v>
      </c>
      <c r="N3" s="17" t="s">
        <v>56</v>
      </c>
      <c r="O3" s="17" t="s">
        <v>57</v>
      </c>
      <c r="P3" s="17" t="s">
        <v>31</v>
      </c>
      <c r="Q3" s="17" t="s">
        <v>59</v>
      </c>
      <c r="S3" s="12" t="s">
        <v>17</v>
      </c>
    </row>
    <row r="4" spans="1:22">
      <c r="B4" s="18" t="s">
        <v>6</v>
      </c>
      <c r="C4" s="2">
        <v>12423</v>
      </c>
      <c r="D4" s="4" t="s">
        <v>18</v>
      </c>
      <c r="E4" s="3">
        <v>-52.56</v>
      </c>
      <c r="F4" s="3">
        <v>12.798999999999999</v>
      </c>
      <c r="H4" s="21">
        <v>48.58</v>
      </c>
      <c r="I4" s="21">
        <v>18.489999999999998</v>
      </c>
      <c r="J4" s="21">
        <v>7.47</v>
      </c>
      <c r="K4" s="21">
        <v>9.6199999999999992</v>
      </c>
      <c r="L4" s="21">
        <v>11.77</v>
      </c>
      <c r="M4" s="21">
        <v>2.44</v>
      </c>
      <c r="N4" s="21">
        <v>0.05</v>
      </c>
      <c r="O4" s="21">
        <v>0.57999999999999996</v>
      </c>
      <c r="P4" s="21">
        <v>0.16</v>
      </c>
      <c r="Q4" s="21">
        <v>99.2</v>
      </c>
      <c r="S4" s="11">
        <v>0.11463698218254637</v>
      </c>
    </row>
    <row r="5" spans="1:22">
      <c r="A5" s="22" t="s">
        <v>62</v>
      </c>
      <c r="S5" s="13"/>
    </row>
    <row r="6" spans="1:22" s="12" customFormat="1">
      <c r="B6" s="7" t="s">
        <v>14</v>
      </c>
      <c r="C6" s="7" t="s">
        <v>20</v>
      </c>
      <c r="D6" s="9" t="s">
        <v>19</v>
      </c>
      <c r="E6" s="8" t="s">
        <v>15</v>
      </c>
      <c r="F6" s="8" t="s">
        <v>16</v>
      </c>
      <c r="H6" s="17" t="s">
        <v>53</v>
      </c>
      <c r="I6" s="17" t="s">
        <v>54</v>
      </c>
      <c r="J6" s="17" t="s">
        <v>28</v>
      </c>
      <c r="K6" s="17" t="s">
        <v>29</v>
      </c>
      <c r="L6" s="17" t="s">
        <v>30</v>
      </c>
      <c r="M6" s="17" t="s">
        <v>55</v>
      </c>
      <c r="N6" s="17" t="s">
        <v>56</v>
      </c>
      <c r="O6" s="17" t="s">
        <v>57</v>
      </c>
      <c r="P6" s="17" t="s">
        <v>31</v>
      </c>
      <c r="Q6" s="17" t="s">
        <v>59</v>
      </c>
      <c r="S6" s="17" t="s">
        <v>17</v>
      </c>
    </row>
    <row r="7" spans="1:22">
      <c r="B7" s="18" t="s">
        <v>6</v>
      </c>
      <c r="C7" s="2">
        <v>12423</v>
      </c>
      <c r="D7" s="4" t="s">
        <v>18</v>
      </c>
      <c r="E7" s="3">
        <v>-52.56</v>
      </c>
      <c r="F7" s="3">
        <v>12.798999999999999</v>
      </c>
      <c r="H7" s="21">
        <v>48.85217795930312</v>
      </c>
      <c r="I7" s="21">
        <v>18.416624440295539</v>
      </c>
      <c r="J7" s="21">
        <f>U7</f>
        <v>0</v>
      </c>
      <c r="K7" s="21">
        <v>10.142064905155719</v>
      </c>
      <c r="L7" s="21">
        <v>11.723292031491557</v>
      </c>
      <c r="M7" s="21">
        <v>2.4303171246252675</v>
      </c>
      <c r="N7" s="21">
        <v>4.9801580422648879E-2</v>
      </c>
      <c r="O7" s="21">
        <v>0.57769833290272687</v>
      </c>
      <c r="P7" s="21">
        <v>0.15936505735247625</v>
      </c>
      <c r="Q7" s="21">
        <v>99.052018485283099</v>
      </c>
      <c r="S7" s="11">
        <v>0.11293202820930524</v>
      </c>
      <c r="T7" s="13"/>
      <c r="U7" s="13"/>
      <c r="V7" s="13"/>
    </row>
    <row r="9" spans="1:22">
      <c r="B9" s="18" t="s">
        <v>85</v>
      </c>
      <c r="C9" s="35">
        <f>'fO2'!Q19</f>
        <v>-0.68901886081710906</v>
      </c>
      <c r="E9" s="13"/>
    </row>
    <row r="10" spans="1:22">
      <c r="B10" s="18" t="s">
        <v>87</v>
      </c>
      <c r="C10" s="38">
        <v>-0.54</v>
      </c>
      <c r="E10" s="13"/>
    </row>
    <row r="12" spans="1:22">
      <c r="B12" s="18" t="s">
        <v>63</v>
      </c>
      <c r="C12">
        <v>1289</v>
      </c>
    </row>
    <row r="13" spans="1:22">
      <c r="B13" s="18" t="s">
        <v>86</v>
      </c>
      <c r="C13">
        <v>1.02</v>
      </c>
    </row>
    <row r="14" spans="1:22">
      <c r="B14" s="18" t="s">
        <v>64</v>
      </c>
      <c r="C14" s="35">
        <v>-0.46096259767430325</v>
      </c>
    </row>
    <row r="16" spans="1:22">
      <c r="B16" s="18" t="s">
        <v>65</v>
      </c>
      <c r="C16" s="13">
        <f>C9-C14</f>
        <v>-0.2280562631428058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fO2</vt:lpstr>
      <vt:lpstr>all points</vt:lpstr>
      <vt:lpstr>Major elements</vt:lpstr>
      <vt:lpstr>Primitive sample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Birner</dc:creator>
  <cp:lastModifiedBy>Suzanne Birner</cp:lastModifiedBy>
  <dcterms:created xsi:type="dcterms:W3CDTF">2017-04-05T22:15:06Z</dcterms:created>
  <dcterms:modified xsi:type="dcterms:W3CDTF">2017-05-04T22:22:33Z</dcterms:modified>
</cp:coreProperties>
</file>