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10330\Downloads\"/>
    </mc:Choice>
  </mc:AlternateContent>
  <bookViews>
    <workbookView xWindow="990" yWindow="0" windowWidth="20535" windowHeight="7395"/>
  </bookViews>
  <sheets>
    <sheet name="Summary" sheetId="1" r:id="rId1"/>
    <sheet name="Detail" sheetId="2" r:id="rId2"/>
  </sheets>
  <calcPr calcId="162913"/>
</workbook>
</file>

<file path=xl/calcChain.xml><?xml version="1.0" encoding="utf-8"?>
<calcChain xmlns="http://schemas.openxmlformats.org/spreadsheetml/2006/main">
  <c r="D96" i="1" l="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<sst xmlns="http://schemas.openxmlformats.org/spreadsheetml/2006/main" count="816" uniqueCount="399">
  <si>
    <t>ID</t>
  </si>
  <si>
    <t>분류</t>
  </si>
  <si>
    <t>요구사항 명칭</t>
  </si>
  <si>
    <t>20자 요약(상세링크)</t>
  </si>
  <si>
    <t>ECR-001</t>
  </si>
  <si>
    <t>ECR-002</t>
  </si>
  <si>
    <t>ECR-003</t>
  </si>
  <si>
    <t>ECR-004</t>
  </si>
  <si>
    <t>CNR-001</t>
  </si>
  <si>
    <t>SFR-001</t>
  </si>
  <si>
    <t>SFR-002</t>
  </si>
  <si>
    <t>SFR-003</t>
  </si>
  <si>
    <t>SFR-004</t>
  </si>
  <si>
    <t>SFR-005</t>
  </si>
  <si>
    <t>SFR-006</t>
  </si>
  <si>
    <t>SFR-007</t>
  </si>
  <si>
    <t>SFR-008</t>
  </si>
  <si>
    <t>SFR-009</t>
  </si>
  <si>
    <t>SFR-010</t>
  </si>
  <si>
    <t>SFR-011</t>
  </si>
  <si>
    <t>SFR-012</t>
  </si>
  <si>
    <t>SFR-013</t>
  </si>
  <si>
    <t>SFR-014</t>
  </si>
  <si>
    <t>SFR-015</t>
  </si>
  <si>
    <t>PER-001</t>
  </si>
  <si>
    <t>PER-002</t>
  </si>
  <si>
    <t>PER-003</t>
  </si>
  <si>
    <t>PER-004</t>
  </si>
  <si>
    <t>PER-005</t>
  </si>
  <si>
    <t>SIR-001</t>
  </si>
  <si>
    <t>SIR-002</t>
  </si>
  <si>
    <t>SIR-003</t>
  </si>
  <si>
    <t>SIR-004</t>
  </si>
  <si>
    <t>SIR-005</t>
  </si>
  <si>
    <t>SIR-006</t>
  </si>
  <si>
    <t>SIR-007</t>
  </si>
  <si>
    <t>SIR-008</t>
  </si>
  <si>
    <t>SIR-009</t>
  </si>
  <si>
    <t>SIR-010</t>
  </si>
  <si>
    <t>SIR-011</t>
  </si>
  <si>
    <t>SIR-012</t>
  </si>
  <si>
    <t>SIR-013</t>
  </si>
  <si>
    <t>DAR-001</t>
  </si>
  <si>
    <t>DAR-002</t>
  </si>
  <si>
    <t>DAR-003</t>
  </si>
  <si>
    <t>DAR-004</t>
  </si>
  <si>
    <t>DAR-005</t>
  </si>
  <si>
    <t>DAR-006</t>
  </si>
  <si>
    <t>DAR-007</t>
  </si>
  <si>
    <t>DAR-008</t>
  </si>
  <si>
    <t>DAR-009</t>
  </si>
  <si>
    <t>DAR-010</t>
  </si>
  <si>
    <t>DAR-011</t>
  </si>
  <si>
    <t>TER-001</t>
  </si>
  <si>
    <t>TER-002</t>
  </si>
  <si>
    <t>SER-001</t>
  </si>
  <si>
    <t>SER-002</t>
  </si>
  <si>
    <t>SER-003</t>
  </si>
  <si>
    <t>SER-004</t>
  </si>
  <si>
    <t>SER-005</t>
  </si>
  <si>
    <t>SER-007</t>
  </si>
  <si>
    <t>SER-006</t>
  </si>
  <si>
    <t>SER-008</t>
  </si>
  <si>
    <t>SER-009</t>
  </si>
  <si>
    <t>QUR-001</t>
  </si>
  <si>
    <t>QUR-002</t>
  </si>
  <si>
    <t>QUR-003</t>
  </si>
  <si>
    <t>QUR-004</t>
  </si>
  <si>
    <t>COR-001</t>
  </si>
  <si>
    <t>COR-002</t>
  </si>
  <si>
    <t>COR-003</t>
  </si>
  <si>
    <t>COR-004</t>
  </si>
  <si>
    <t>COR-005</t>
  </si>
  <si>
    <t>COR-006</t>
  </si>
  <si>
    <t>COR-007</t>
  </si>
  <si>
    <t>COR-008</t>
  </si>
  <si>
    <t>COR-009</t>
  </si>
  <si>
    <t>PMR-001</t>
  </si>
  <si>
    <t>PMR-002</t>
  </si>
  <si>
    <t>PMR-003</t>
  </si>
  <si>
    <t>PMR-004</t>
  </si>
  <si>
    <t>PMR-005</t>
  </si>
  <si>
    <t>PMR-006</t>
  </si>
  <si>
    <t>PMR-007</t>
  </si>
  <si>
    <t>PMR-008</t>
  </si>
  <si>
    <t>PMR-009</t>
  </si>
  <si>
    <t>PMR-010</t>
  </si>
  <si>
    <t>PMR-011</t>
  </si>
  <si>
    <t>PSR-001</t>
  </si>
  <si>
    <t>PSR-002</t>
  </si>
  <si>
    <t>PSR-003</t>
  </si>
  <si>
    <t>PSR-004</t>
  </si>
  <si>
    <t>PSR-005</t>
  </si>
  <si>
    <t>PSR-006</t>
  </si>
  <si>
    <t>PSR-007</t>
  </si>
  <si>
    <t>PSR-008</t>
  </si>
  <si>
    <t>PSR-009</t>
  </si>
  <si>
    <t>PSR-010</t>
  </si>
  <si>
    <t>PSR-011</t>
  </si>
  <si>
    <t>시스템 장비 구성요구사항</t>
  </si>
  <si>
    <t>컨설팅 요구사항</t>
  </si>
  <si>
    <t>기능 요구사항</t>
  </si>
  <si>
    <t>성능 요구사항</t>
  </si>
  <si>
    <t>인터페이스 요구사항</t>
  </si>
  <si>
    <t>내부 인터페이스 요구사항</t>
  </si>
  <si>
    <t>데이터 요구사항</t>
  </si>
  <si>
    <t>테스트 요구사항</t>
  </si>
  <si>
    <t>보안 요구사항</t>
  </si>
  <si>
    <t>품질 요구사항</t>
  </si>
  <si>
    <t>제약사항</t>
  </si>
  <si>
    <t>프로젝트 관리 요구사항</t>
  </si>
  <si>
    <t>프로젝트관리 요구사항</t>
  </si>
  <si>
    <t>프로젝트 지원 요구사항</t>
  </si>
  <si>
    <t>인프라 도입 요구사항</t>
  </si>
  <si>
    <t>인프라 구성 요구사항</t>
  </si>
  <si>
    <t>가상화 SW 도입</t>
  </si>
  <si>
    <t>서버 OS 도입</t>
  </si>
  <si>
    <t>학습운영시스템(가칭: 스포츠 e-러닝 포털) 고도화 기획</t>
  </si>
  <si>
    <t>[공통] 사용자 웹/모바일 기반 교육플랫폼 개발</t>
  </si>
  <si>
    <t>교육 정보시스템 정보구조(IA) 및 UI/UX</t>
  </si>
  <si>
    <t>교육 기본정보 관리</t>
  </si>
  <si>
    <t>프로그램 및 과정 개설</t>
  </si>
  <si>
    <t>온라인/오프라인/혼합 교육 운영관리</t>
  </si>
  <si>
    <t>교육과정 신청 관리기능</t>
  </si>
  <si>
    <t>교육이수 관리기능</t>
  </si>
  <si>
    <t>교육장 시설 관리</t>
  </si>
  <si>
    <t>설문관리 기능</t>
  </si>
  <si>
    <t>교육 결과 관리 기능</t>
  </si>
  <si>
    <t>수강신청 정산관리 기능</t>
  </si>
  <si>
    <t>[공통관리] 시스템 관리 기능</t>
  </si>
  <si>
    <t>[통계관리] 다양한 통계기능 구현</t>
  </si>
  <si>
    <t>대한체육회 체육인재개발원 포털 구축</t>
  </si>
  <si>
    <t>연계 API 구축</t>
  </si>
  <si>
    <t>동시 사용자 접속 수</t>
  </si>
  <si>
    <t>웹 페이지 응답 시간</t>
  </si>
  <si>
    <t>오류 응답 처리</t>
  </si>
  <si>
    <t>느린 작업에 대한 사전 경고</t>
  </si>
  <si>
    <t>응용시스템 튜닝, 호환 및 안정성 보장</t>
  </si>
  <si>
    <t>사용자 편의기능 지원</t>
  </si>
  <si>
    <t>내부 시스템 연계</t>
  </si>
  <si>
    <t>모바일 웹(반응형 웹)</t>
  </si>
  <si>
    <t>커스터마이징 용이성</t>
  </si>
  <si>
    <t>사용자 친화 UI 지원</t>
  </si>
  <si>
    <t>요구사항 분석 및 UI/UX 제안</t>
  </si>
  <si>
    <t>각종 솔루션 연계</t>
  </si>
  <si>
    <t>시스템 간 연계 정의</t>
  </si>
  <si>
    <t>스포츠지원포털 통합회원 적용 및 SSO(Single Sign On) 적용</t>
  </si>
  <si>
    <t>교육과정정보 연계</t>
  </si>
  <si>
    <t>교육수료정보 연계</t>
  </si>
  <si>
    <t>교육수료증 신청정보 연계</t>
  </si>
  <si>
    <t>교육수료증 발급이력정보 연계</t>
  </si>
  <si>
    <t>데이터베이스 설계(구현) 및 내역서 제출</t>
  </si>
  <si>
    <t>데이터 품질관리 체계 준수 및 공공정보 개방 지원</t>
  </si>
  <si>
    <t>시스템 DB 및 코드 설계</t>
  </si>
  <si>
    <t>데이터 구조 검증 및 관리</t>
  </si>
  <si>
    <t>데이터 입력</t>
  </si>
  <si>
    <t>DB 품질관리</t>
  </si>
  <si>
    <t>데이터 품질관리 체계</t>
  </si>
  <si>
    <t>데이터 이관</t>
  </si>
  <si>
    <t>데이터 백업</t>
  </si>
  <si>
    <t>데이터 복구</t>
  </si>
  <si>
    <t>데이터 무결성 및 표준화</t>
  </si>
  <si>
    <t>테스트 요구 일반사항</t>
  </si>
  <si>
    <t>테스트 방안</t>
  </si>
  <si>
    <t>보안 취약점 제거</t>
  </si>
  <si>
    <t>소프트웨어 개발 보안</t>
  </si>
  <si>
    <t>개인정보 처리</t>
  </si>
  <si>
    <t>보안관련 정책 및 평가기준 준수</t>
  </si>
  <si>
    <t>시큐어 코딩 준수 및 웹 취약점 제거</t>
  </si>
  <si>
    <t>사업 수행에 대한 보안대책 수립 및 준수</t>
  </si>
  <si>
    <t>보안정책 및 지침 준수</t>
  </si>
  <si>
    <t>보안양식 제출</t>
  </si>
  <si>
    <t>위약금 및 제재사항</t>
  </si>
  <si>
    <t>품질관리</t>
  </si>
  <si>
    <t>기능 구현의 정확성</t>
  </si>
  <si>
    <t>설치 및 제거 용이성</t>
  </si>
  <si>
    <t>시스템 이해의 용이성</t>
  </si>
  <si>
    <t>홈페이지(웹사이트 분야) 요구사항</t>
  </si>
  <si>
    <t>전자정부 표준 프레임워크 적용</t>
  </si>
  <si>
    <t>시스템 개발 제약사항</t>
  </si>
  <si>
    <t>웹표준 및 호환성 준수</t>
  </si>
  <si>
    <t>웹 접근성 준수</t>
  </si>
  <si>
    <t>개발언어</t>
  </si>
  <si>
    <t>설계 및 구현 제약사항</t>
  </si>
  <si>
    <t>업무 제약사항</t>
  </si>
  <si>
    <t>기술 표준 적용방안</t>
  </si>
  <si>
    <t>프로젝트 관리 방법론 적용</t>
  </si>
  <si>
    <t>프로젝트 작업장소</t>
  </si>
  <si>
    <t>산출물 관리</t>
  </si>
  <si>
    <t>하도급 관리</t>
  </si>
  <si>
    <t>보고관리</t>
  </si>
  <si>
    <t>프로젝트 일정 관리</t>
  </si>
  <si>
    <t>리스크 관리</t>
  </si>
  <si>
    <t>품질보증활동</t>
  </si>
  <si>
    <t>사업수행 지원 조직 구성</t>
  </si>
  <si>
    <t>검수 및 검사</t>
  </si>
  <si>
    <t>정보보안 계획 수립 및 실행</t>
  </si>
  <si>
    <t>하자보수</t>
  </si>
  <si>
    <t>직접구매 물품 적용 및 하자보수 발생 지원</t>
  </si>
  <si>
    <t>시스템 산출물 지적재산권 소유</t>
  </si>
  <si>
    <t>문화체육관광부 &lt;문화 공공데이터 통합활용시스템&gt;과 정보 연계 추진</t>
  </si>
  <si>
    <t>문화체육관광부 &lt;공공저작물 등록·연계 활용&gt;와 정보 연계 추진</t>
  </si>
  <si>
    <t>SW사업정보 저장소 데이터 작성 및 제출</t>
  </si>
  <si>
    <t>재난재해 대비 백업 지원</t>
  </si>
  <si>
    <t>안정화 활동</t>
  </si>
  <si>
    <t>교육 일반사항</t>
  </si>
  <si>
    <t>교육자료 제작</t>
  </si>
  <si>
    <t>인프라 도입 협업</t>
  </si>
  <si>
    <t>고유번호</t>
  </si>
  <si>
    <t>요구사항 분류</t>
  </si>
  <si>
    <t>요구사항 상세 정의</t>
  </si>
  <si>
    <t>요구사항 상세 세부내용</t>
  </si>
  <si>
    <t>산출정보</t>
  </si>
  <si>
    <t>운영 인프라(HW, SW) 도입 기술 지원</t>
  </si>
  <si>
    <t>운영 인프라(HW, SW) 구성 기술 지원</t>
  </si>
  <si>
    <t>가상화 SW 도입(1식)</t>
  </si>
  <si>
    <t>서버 OS 도입(1식)</t>
  </si>
  <si>
    <t>학습운영시스템(가칭: 스포츠 e-러닝 포털) 서비스 및 인프라 고도화</t>
  </si>
  <si>
    <t>웹/모바일 기반 교육플랫폼 개발</t>
  </si>
  <si>
    <t>교육 정보시스템 정보구조(IA:Information Architecture) 및 UI/UX</t>
  </si>
  <si>
    <t>체육인재개발원에서 관리하는 다양한 콘텐츠 정보로 구성된 포털 구축</t>
  </si>
  <si>
    <t>스포츠지원포털, 체육정보시스템 연계를 위한 API 구축</t>
  </si>
  <si>
    <t>시스템 당 동시 접속 성능</t>
  </si>
  <si>
    <t>웹페이지 응답 요구 시간</t>
  </si>
  <si>
    <t>오류에 대한 응답 처리 시간</t>
  </si>
  <si>
    <t>통계 및 다량의 정보조회 시 사전경고</t>
  </si>
  <si>
    <t>응용시스템 튜닝 및 안정성 보장</t>
  </si>
  <si>
    <t>내부 시스템 간 연계 정의</t>
  </si>
  <si>
    <t>모바일 웹(반응형 웹), 하이브리드 웹 적용 구축</t>
  </si>
  <si>
    <t>향후 확장 및 변경에 대한 용이성 확보</t>
  </si>
  <si>
    <t>사용자 친화적 UI에 필요한 요건</t>
  </si>
  <si>
    <t>고객 요구사항을 분석하여 UI 및 UX 제안</t>
  </si>
  <si>
    <t>요구사항 분류 인터페이스 요구사항</t>
  </si>
  <si>
    <t>데이터베이스 설계 요건 및 제출 목록</t>
  </si>
  <si>
    <t>데이터 품질관리 및 개방 지원</t>
  </si>
  <si>
    <t>기존․ 시스템 및 요구사항 분석을 통한 통합DB 설계</t>
  </si>
  <si>
    <t>데이터 구조 검증 및 관리 요구사항</t>
  </si>
  <si>
    <t>데이터 입력 요구사항</t>
  </si>
  <si>
    <t>DB 설계를 위한 품질관리적용</t>
  </si>
  <si>
    <t>데이터 품질관리</t>
  </si>
  <si>
    <t>데이터 이관 방안제시</t>
  </si>
  <si>
    <t>백업 요구사항 개념 정의</t>
  </si>
  <si>
    <t>복구 대응 방안</t>
  </si>
  <si>
    <t>데이터 표준 관리</t>
  </si>
  <si>
    <t>테스트 시기 및 방법</t>
  </si>
  <si>
    <t>목표시스템 테스트 및 개선</t>
  </si>
  <si>
    <t>보안 취약점 점검 및 제거</t>
  </si>
  <si>
    <t>개인정보 처리 및 암호화</t>
  </si>
  <si>
    <t>개인정보보호 정책 및 국가정보원 정보보안 관리실태 평가지표 준수</t>
  </si>
  <si>
    <t>개발 및 수정되는 소스에 대한 시큐어 코딩 준수 및 웹 취약점 제거</t>
  </si>
  <si>
    <t>사업 계약단계부터 완료단계까지 준수해야할 보안대책</t>
  </si>
  <si>
    <t>보안정책 및 지침준수 내용</t>
  </si>
  <si>
    <t>보안수준 유지를 위한 사업자의 점검양식 제출</t>
  </si>
  <si>
    <t>보안위규 위반에 따른 위약금 및 제재사항</t>
  </si>
  <si>
    <t>품질 보증 요건</t>
  </si>
  <si>
    <t>기능 구현 정확성</t>
  </si>
  <si>
    <t>시스템 이해 용이성</t>
  </si>
  <si>
    <t>웹사이트 분야에 요구되는 요건 준수</t>
  </si>
  <si>
    <t>전자정부 표준 프레임워크 기반 구축</t>
  </si>
  <si>
    <t>시스템 개발 시 제약사항</t>
  </si>
  <si>
    <t>개발언어 사용</t>
  </si>
  <si>
    <t>기존 시스템 호환</t>
  </si>
  <si>
    <t>규정 변경에 따른 시스템 구현의 유연성</t>
  </si>
  <si>
    <t>시스템 개발 시 준수해야할 기술 표준 요건</t>
  </si>
  <si>
    <t>프로젝트 관리 방법</t>
  </si>
  <si>
    <t>산출물 관리 기본 요건</t>
  </si>
  <si>
    <t>하도급 승인 및 준수실태에 관한 사항을 명시</t>
  </si>
  <si>
    <t>정기 및 비정기 보고</t>
  </si>
  <si>
    <t>프로젝트 일정관리 요건</t>
  </si>
  <si>
    <t>프로젝트 위험관리 요건</t>
  </si>
  <si>
    <t>품질보증활동 수행</t>
  </si>
  <si>
    <t>사업 및 시스템 개발 과정 지원 조직의 역할</t>
  </si>
  <si>
    <t>검수 및 검사 요건</t>
  </si>
  <si>
    <t>하자보수 지원방안 제시</t>
  </si>
  <si>
    <t>물품 적용 및 하자보수 지원방안 제시</t>
  </si>
  <si>
    <t>시스템 산출물에 대한 지적재산권 요건</t>
  </si>
  <si>
    <t>구축·운영 시, 공공문화정보를 문화체육관광부 &lt;문화 공공데이터 통합활용시스템&gt;과 연계</t>
  </si>
  <si>
    <t>구축·운영 시, 공공문화정보를 &lt;공공저작물 등록·연계 활용&gt; 활성화 협력 추진</t>
  </si>
  <si>
    <t>SW사업정보 저장소 데이터 작성 및 제출 관련 안내</t>
  </si>
  <si>
    <t>재난재해 대비 백업체계 운영 지원</t>
  </si>
  <si>
    <t>목표시스템 가동 후 안정화 활동에 관한 사항</t>
  </si>
  <si>
    <t>시스템에 대한 교육자료 제작</t>
  </si>
  <si>
    <t>◦제안사는 발주기관이 본 사업을 위하여 구매·도입한 HW, SW 설치에 대한 지원 수행 상세설명 ◦본 용역 구축·개선 대상 웹서비스와의 적재, 연동 등 지원 세부내용 ◦본 사업을 통해 도입한 HW, SW에 대한 정확한 제품명, 사양, 설치일시 및 방법, 무상 하자보수 기간, 기술지원 내역 제시 ◦제조사 제품 공급 증명원 및 기술지원 확약서(Certification) 제출</t>
  </si>
  <si>
    <t>◦제안사는 발주기관이 본 사업을 위하여 구매·도입한 HW, SW 시스템 구성에 대한 기술 지원 수행 상세설명 ◦지원 수행 대상 세부내용 - 도입 솔루션 구성 * 도입대상 : 리포팅툴, 위변조방지, 서버접근제어 - DB 기술지원 ◦지원 수행 대상 인프라는 대한체육회와 협의하여 추가 가능</t>
  </si>
  <si>
    <t>◦ 가상화 SW 도입</t>
  </si>
  <si>
    <t>◦ 서버 OS 도입 - 14 - □ 컨설팅 요구사항</t>
  </si>
  <si>
    <t>◦학습관리시스템 벤치마킹 - 신규서비스 기획을 위한 국내/해외 학습관리시스템 벤치마킹 ◦신규 웹서비스 제안 및 재구성 요구사항 - 현황분석 및 벤치마킹을 기반으로 신규 웹서비스 제안 상세설명 세부 - 신규 웹서비스와 기존 시스템 기능을 재구성하여 시스템별 기능 구성도 제시 내용 - 웹서비스 관리자 기능 구성도 제시 ◦인프라 고도화 방안 제안 - 학습관리시스템 인프라 이중화 구성 방안 ◦신규 웹서비스 및 인프라 고도화에 대한 HW/SW 예산산출 내역서, 사업계획서 및 제안요청서(RFP) 작성 ◦시스템 주요 기능 제안서</t>
  </si>
  <si>
    <t>◦표준화된 프레임워크(전자정부 표준프레임워크 포함)를 기반으로 개발함. 프 레임워크는 교육 정보시스템에서 생성·관리· 운영되어야 하며, 게시물 생성 시 웹접근성, 웹호환성 및 표준문법 준수 ◦웹접근성, 웹호환성, 소프트웨어 개발보안을 적용 철저히 준수하여 개발 - 웹브라우저 호환성 확보를 위해 크로스 브라우징 지원(Chrome, Edge, FireFox, Safari 등) - W3C Markup Validation Service(http://validator.w3.org) 문법 검사 통과 - CSS Validation Service(http://jigsaw.w3.org/css-validator) 문법 검사 통과 - CSS 표준 구축으로 메뉴 간, 페이지 간 이동이 용이하도록 개발 - 브라우저 환경설정 및 프로그램 설치(Active-X, 크롬 확장 프로그램) 없이 이용할 수 있도록 개발(멀티 브라우저 지원) ◦웹사이트 내 개인정보는 최소로 활용하고 반드시 암호화 ◦웹사이트 내 모든 정보(멀티미디어 포함)는 외부 포털 검색 최적화하여 제작 요구사항 ◦웹사이트 디자인은 대한체육회의 Identity를 살리며 학습자들에게 친근감을 줄 세부 상세설명 수 있는 이미지를 사용하여 사이트 구축 내용 - 레이아웃, 컬러, 서체 등 각 디자인 요소의 일관성 유지 ◦인터넷 웹페이지는 모바일 기기에서도 이용 가능하도록 반응형 웹으로 구축 - 전체 시스템은 향후 확장 및 개편이 용이한 메뉴구조와 DB 구조로 설계 ◦각 모듈별로 재사용성, 확장성을 고려하여야 하며, 통합적이고 직관적인 인 터페이스 설계를 하여야 함 ◦개발되는 시스템은 사용자에게 친근하며 각 메뉴로의 접근 편의성을 최대화한 사용자 중심의 인터페이스를 제공하여야 함 ◦구축 스트리밍 서버 외 외부 CDN 서비스 연동 가능하도록 개발 ◦대용량 학습콘텐츠를 빠르고 쉽게 서버에 포팅 할 수 있도록 기능을 지원해 야 하며, 파일의 업로드 진행 상태 확인이 가능해야 함 ◦코드관리, 권한관리, 시스템 설정관리 등 관리자의 집중적 자원관리가 가능하 도록 구현하여야 하며, 시스템 설정에서는 별도로 개발업체의 Coding 작업 없이 메뉴에서 직접 변경이 가능하도록 구성해야 함 ◦반응형 웹으로 구성하여 웹, 모바일 기기 제한 없이 사용할 수 있도록 개발</t>
  </si>
  <si>
    <t>◦사용자 친화적인 정보구조 설계 - 교육 정보시스템 관리를 위한 활용 빈도를 고려한 정보구조 설계 ◦사용자 환경에 최적화된 교육시스템 교육 서비스 제공을 위한 시스템 구축 - 각 사이트 별 벤치마킹 및 최신 트렌드 분석을 통해 최적의 웹/모바일 포탈 구축을 위한 방안 수립 - 사용자 경험과 편의성을 보장하는 UI/UX 구성 - 웹 표준 및 웹 호환성을 고려한 반응형 웹페이지 구성 요구사항 - 모바일 환경에서 교육 콘텐츠 활용이 가능하도록 구성 세부 상세설명 ◦서비스 구성 및 각 이해관계자의 특성을 고려한 페이지 구성 내용 - 각 이해관계자 별 특성을 고려한 페이지 메뉴 구성 - 마이페이지 기능 - 별도의 관리자 사이트 구성(사용자 및 관리자시스템 권한 분리 구성) - 관리자 별 권한 부여를 통해 정보 접근 활용성 최적화 수행 ◦ 교육운영 과정에 대한 전체 목록 기능 제공 ◦ 유형별 교육과정에 대한 상세 정보(과정소개, 학습목표, 과목정보 등) ◦ 교육과정에 대한 미리보기 기능 ◦ 회원별 상태에 맞는 추천 교육과정 정보 제공</t>
  </si>
  <si>
    <t>◦교육 유형/내용별 분류체계 관리 기능 개발 - 교육 유형/내용별 분류 체계 등록, 수정 기능 개발 : 교육 유형: 유료/무료, 일반과정/특별과정 등 : 교육 방법: 온라인, 오프라인, 온오프라인 통합 등 ◦회원 관련 기능 요구사항 - 통합 회원관리시스템 개발 (포털 , 교육시스템) 세부 상세설명 - 회원가입 시 본인인증 기능 내용 - PC버전 및 모바일 홈페이지 회원가입, 로그인, 아이디 찾기, 패스워드 찾기 등의 로그인 관련 기능 구현 - 기본 로그인 외에 소셜네트워크(네이버, 카카오톡 등)를 활용한 로그인 기능 구현 - 회원 정보 조회 및 수정 시 회원 등록시스템 연계되어 자동 반영되도록 구현 ◦ 학습자 현황 및 이력 정보 관련 관리 기능 - 학습자 정보, 개인 수강이력 등 통합 관리 - 17 - 요구사항 고유번호 SFR-003 - 학습자 정보 데이터 갱신 목록 추출 및 갱신 요청 - 학습자 정보의 개별 및 일괄 등록 기능 ◦강사 POOL 관리 기능 구현 - 강사 풀 등록 기능(본인 및 관리자 신청 가능하도록) - 강사 풀 입력 항목 수정 가능하도록 개발 ◦강사관리 - 강사 등록, 수정, 삭제, 승인 처리 기능 - 다양한 조건 기준에 따른 강사 정보 조회(검색) 기능 구현 - 강사 평가정보, 평점, 강사료, 만족도 등 관리 기능 - 강사비용 계약현황 및 지급 내역 조회 기능 구현</t>
  </si>
  <si>
    <t>◦교육과정 개설 및 관리 기능 - 교육 과정 교육 내역을 교육일자, 교육차수, 학습자 등을 고려한 교육 과정 개설 관리 기능 구현 - 다량 교육과정 등록 시 엑셀 업로드 기능 구현 - 등록된 교육과정 리스트 조회 - 교육과정 개설을 위한 교육과정, 차수, 교육일자, 교육장소, 시험, 설문 등 관리 기능 구현 요구사항 세부 - 교육별, 차수별 수강 대상자 조회 및 등록, 과정 게시판, 수료처리 등 관리 기능 상세설명 내용 ◦교육과정 실시 정보 변경 관리 기능 - 등록 교육 과정에 대한 신청, 결과 등록, 인정 최종 교육 프로그램 내역 확인을 위한 기능 구현 - 프로그램 기간이 연장될 경우 변경 신청 내용이 자동 반영되도록 구현 - 실시입력 후 프로그램 취소 기능 구현 ◦교육요금 관리 기능 - 다양한 교육요금 정책 관리 - 교육료 일괄 관리, 일자별 관리 등</t>
  </si>
  <si>
    <t>◦기수관리 - 18 - 요구사항 고유번호 SFR-005 - 기수 등록, 수정, 삭제, 추가, 복사 등 기수관리 기능 구현 - 기수별 커뮤니티 생성 및 관리 기능 ◦신청관리 - 개인별 입과관리 기능 - 과정별 입과관리 기능 ◦교육운영관리 - 출결, 평가, 설문 등 점수 등록 및 관리 - 수료/미수료 처리 ◦수료관리 - 수료과정 정보 및 교육생 명단, 미수료자 명단, 수료증 발급 현황 확인 및 출력 기능 - 수료과정과 연계된 설문, 평가 등 연계 정보 확인 기능 - 학습에 대한 학습자의 상세 진도현황 확인 기능 ◦교육 수료 후 자동으로 교육종료 메일 또는 문자(SMS) 발송 기능 - 교육 담당자 종료 메일 발송 시간 설정 기능 및 메일, 문자(SMS) 발송 내용 시스템과 연동 - 교육 담당자 종료 메일(문자) 문구 생성 및 수정 기능(기본 템플릿 제공) - 메일, 문자 발송 시 수료증 발송 URL 첨부 선택 기능 ◦설문결과 과정소개에 연동 기능 - 교육담당자가 수강후기에 설문결과를 선택하여 등록 가능하도록 구현 - 온라인 등록 및 오프라인 설문결과를 등록 가능 하도록 구현 ◦관리자, 중간 관리자, 회원등 사용자 권한에 맞게 권한을 부여하고, 메뉴구성 및 레이아웃 관리 기능 제공 - 관리자에 의한 권한 관리 기능 및 메뉴 구성 설정 기능 - 개인별 권한에 따른 화면 차등 부여 - 개인정보 접근에 대한 권한관리 및 로깅을 통한 보안관리 기능 제공 ◦혼합교육 기수관리 및 신청관리 - 혼합교육의 시간표를 관리할 수 있는 기능 - 혼합교육에 포함된 집체훈련의 출결을 관리할 수 있는 기능 ◦혼합교육에 포함된 온라인/집합교육의 수료기준을 설정하고 관리하는 기능 ◦혼합교육에 포함된 집합교육시간에 온라인학습을 제한하는 기능</t>
  </si>
  <si>
    <t>◦사용자는 마이페이지를 통해 신청 과정에 대한 조회 및 진행현황, 결제 및 처리 내역 등을 쉽게 확인 할 수 있도록 대시보드 구성하여야 함 - 수강 신청한 과목에 대한 유사 과정에 대한 리스트 조회 등이 가능하도록 구현 요구사항 - 동일 과목 수강 불가 기능 구현 상세설명 세부 - 단체 수강에 대한 수강신청, 결제, 단체 인원, 교육비용, 결제 내역을 조회 할 내용 수 있도록 구현 ◦ 교육과정을 신청 내역, 신청 상태 확인 및 취소 ◦ 교육과정 신청 접수 및 진행상황 정보 서비스 ◦ 정원 및 현 신청인원 수에 따른 접수 마감 ◦ 추가 모집 또는 필요시 수기 입력, 수정 기능</t>
  </si>
  <si>
    <t>◦나의학습현황(마이페이지) 기능 - 사용자별 대시보드를 통해 학습활동, 이수현황 등 나의 학습현황 조회 기능 구현 - 학습활동, 이수현황, 신청중/학습중/학습완료 등 교육과정 내역 조회 기능 구현 - 사용자별 개인화 기능을 통한 관심분야 따른 맞춤 교육정보, 과정 등을 제공 할 수 있도록 기능 구현 - 나의 관심과정 등록 기능 구현, 학습활동, 이수내역 기능 제공 - 웹과 모바일 학습진도 연동 기능 구현 요구사항 상세설명 세부 ◦나의 강의실(과정별) 기능 내용 - 나의 강의실을 통한 강의 내역 조회 기능 - 과정에 대한 시험, 설문 등을 관리하고 등록할 수 있도록 구현 ◦수료처리 기능 - 수료 기준에 따른 수료 처리 및 이수증 출력 기능 구현 - 자동 및 수동 수료증(수동은 특수 사정으로 인한 임의 발급 시 사용) 발급 기능 구현 * 과정별 이수 조건 부여 가능하도록 구현 * 이수증은 활용이 가능하도록 PDF로 다운이 가능하도록 구현 ◦학습자에 대한 학습현황, 년/월간 교육일정 조회 기능 구현</t>
  </si>
  <si>
    <t>◦교육장 시설 관리 기능 개발 요구사항 - 교육장 시설 등록 기능 구현 (교육장명, 위치, 전화번호 등) 세부 상세설명 - 교육장 별 교육시설 소개 등록 (체육시설 내용 등) 내용 - 오프라인 교육 등록 시 교육장 데이터를 연계하여 등록 할 수 있도록 구현 - 시설의 모든 검색은 기본검색과 상세검색 모두 제공하도록 구현되어야 함</t>
  </si>
  <si>
    <t>◦설문 관리 기능 - 온라인/ 모바일 답변 기능 구현 - 용도, 사용주체, 기간, 문항 관리가 가능하도록 관리 기능 구현 - 주관식, O/X, 객관식 등 다양한 설문 유형을 등록할 수 있도록 구현 요구사항 세부 - 설문결과에 대한 응답자 현황/통계 등을 확인이 쉽도록 구현 상세설명 내용 ◦교육대상자 설문관리 기능 구현 - 교육 과정별 설문문항 등록, 강사/강의내역/시설 등 분류에 따른 설문 관리 기능 - 교육대상에 대한 만족도 평가가 가능하도록 구현 - 미 답변 대상자만 대상으로 설문 재발송 기능 구현 ◦설문결과에 따른 다양한 통계/현황 기능 구현</t>
  </si>
  <si>
    <t>◦교육별 결과보고서 관리 기능 구현 - 출석부, 이수자명단 관리 기능 요구사항 * 관리자 내에 출석을 직접 입력하도록 기능 구현 세부 상세설명 ◦교육별 실시 현황, 결과처리 등 조회 및 관리 내용 ◦교육 미이수자 수강 독려 등 자동화 기능 구현 - 교육 미이수자에 대한 조회 기능 구현 - 교육 미이수자를 위한 메일, SMS, 마이페이지 알림 등 자동화 방식의 알림 기능 구현</t>
  </si>
  <si>
    <t>◦다양한 결제 방법을 활용한 비용 결제 기능 - 간편결제, 카드, 계좌이체 등 다양한 결제 방법(웹사이트, 모바일 등) ◦비용 정산 기능 - 비용 정산 처리 및 실시기관 교육비 정산, PG사 교육비 정산 내역 등 교육비용 정산처리 관리 기능 구현 요구사항 ◦교육 취소 기능 상세설명 세부 - 조건에 따른 환불 처리 자동화 기능 내용 * 관리자 권한으로 환불 처리 조건이 수정 가능하도록 구현 ◦정산내역 확인 기능 - 교육 과정 수강신청 결제 내역 확인 기능 - 교육 과정 수강신청 취소 내역 기능 - 교육 과정 수강신청 환불 내역 기능 ◦계산서 발행 처리, 내역 관리 기능</t>
  </si>
  <si>
    <t>◦게시판 관리 기능 구현 - 갤러리형, 리스트형 등 게시판 유형 다양화 ◦커뮤니티 관리 기능 구현 - 1:1 상담 관리 기능 구현 - 공지사항 관리 기능 - FAQ 관리 기능 ◦코드관리 기능 구현 - 현재 운영 중인 공통, 그룹 코드 정리 및 통폐합 진행 - 코드 관리 기능 구현 ◦팝업 관리 기능 구현 - 관리자에서 팝업 관리 기능 구현 요구사항 ◦사용주체별 권한관리 기능 구현 세부 상세설명 - 사용주체별 권한 제어가 가능한 기능 구현 내용 - 권한 부여를 위한 그룹 생성 관리가 편리하도록 기능 구현 - 사용주체별 승인 신청 및 승인/변경 기능 구현 ◦메뉴관리 기능 - 교육 정보시스템 사용자/관리자 메뉴 등록, 삭제 등 관리 기능 구현 - 등록된 메뉴는 권한관리를 통해 승인권한자만 접근할 수 있도록 기능 구현 - 메뉴는 대/중/소 단위로 관리가 가능하도록 구현 ◦SMS 관리 기능 구현 - SMS 발송 이력 조회 기능 구현 - 사용자 그룹별, 강의 등록, 수강신청, 시험 등 필요시 수동/자동 SMS 발송 가능하도록 기능 구현 ◦ 약관 관리 기능 구현 - 체육인재개발원 약관 등록, 수정 조회 등 관리 기능 구현</t>
  </si>
  <si>
    <t>◦현황 및 통계 - 교육과정별 통계, 연도별 통계, 지역별 통계, 기간별 통계, 기타 통계 (신청인원, 수료인원, 합격인원 등) - 일자별, 단말기별 웹페이지 방문자 ⇒ 일자별, 접속경로(PC,모바일)등 웹페이지 방문자 통계 - 통계자료 조회 및 리포팅 페이지 기능 *수강생 통계 및 차트 *강의수, 수강생수, 수강기간, 조회수 등 학습 관련 통계 리포팅 기능 ◦교육 플랫폼 통계 관리 - 교육계획부터 교육 이수 까지 교육 플랫폼 내의 일련의 활동에 대한 다양한 관점의 통계 기능 제공 - 통계 데이터의 신뢰성 확보를 위한 데이터 변동 로그 관리 ◦학습통계 대시보드 요구사항 - 학습통계 현황 대시보드 구현 세부 상세설명 - 전체 교육 현황, 수강생 현황, 매출현황 등 조회 기능 내용 - 데이터 시각화 기능 구현 - 접근 경로, 메뉴/콘텐츠 이용량 등 현황 분석으로 향후 시스템 개선에 반영할 수 있는 대시보드 기능 구현 ◦전체 교육 현황 - 년도별, 월별, 일자별 교육신청자, 교육이수자, 교육시간, 교육비 등 조회 및 엑셀 다운 ◦교육 과정별 통계 현황 - 과정별 수강인원, 교육비 내역, 강사현황, 수료율, 교육/강사 만족도 등 현황 조회 ◦강사 통계 현황 - 강사 전문분야, 경력, 강의이력 등 통계 현황 - 강사 별 강의내역, 만족도, 교육 프로그램 참여 현황, 강사 비용 등 통계 현황 ◦수강신청 현황 - 각 교육 과정별 수강신청 현황, 교육비 매출 현황 등 통계 조회 * 그 외에 필요한 통계 기능은 발주기관과 협의하여 기능 구현</t>
  </si>
  <si>
    <t>◦기본정보 조회 - 24 - 요구사항 고유번호 SFR-014 - 인사말, 연혁, 교육비전, 교육일정, 부서안내, 찾아오시는 길 등 정보 조회 ◦교육안내 - 교육신청절차, 수료기준, 준수사항, 연간교육계획, 교육훈련근거 등 정보 조회 ◦교육신청 - 과정별 안내 및 교육 검색기능 제공 - 집합교육과 온라인교육 구분하여 정보 조회 및 신청 기능 제공 - 선수, 지도자, 심판, 행정가, 일반체육인으로 분류하여 정보 제공 - 스포츠 어학, 소양(자격/어학/기타소양) 과정 등 체육인재개발원에서 제공하는 분야별 교육 정보 제공 - 심판, 지도자 강습회 정보 제공 ◦학습자 마이페이지 기능 - 출결조회, 진도율 등 학습자가 진행 중인 교육 과정 현황 정보 제공 - 교육이력, 경기인 등록이력 등 학습자의 이력 정보 제공 - 이수증 발급, 교재 다운로드 등 학습자 편의 기능 제공 - 만족도 평가 기능, 학습자 Q&amp;A 기능 - 학습자 관심분야 등록, 수정 기능 - 맞춤형 교육 추천 기능 *직무/역량/관심분야에 따른 교육과정 조회 기능 - 수료증 발급 기능 제공 - 회원정보수정 기능 제공 ◦게시판(공지사항, 고객지원) 관리 내용 - (공지사항) 공지사항, 새 소식, 자료실 게시판 제공 - (고객지원) 자주하는 질문, 희망콘텐츠 신청, 커뮤니티, 도움말 게시판 제공 - 게시판 분류관리 기능 및 마스터 관리 기능(금칙어 설정 기능 등) 제공 ◦ 강사지원 - 강사등록 기능, 등록결과 확인 기능 제공 ◦시설 현황 - 강의실 대관 절차 및 이용 안내 - 강의실 현황 조회 - 강의실 대관 신청/취소, 예약 현황 조회 등 기능 제공 ◦서비스약관, 개인정보처리방침, 저작권 정책 조회 ◦회원 기능 - 로그인, 회원가입, 아이디찾기, 비밀번호 변경, 회원정보수정, 회원탈퇴 등 포털 회원 기능 제공 ◦팝업 관리 - 팝업창(이미지, 텍스트 포함) 등록, 수정, 삭제 기능 - 팝업창 시작일, 종료일 설정 - 홈페이지 배너 등록, 수정, 삭제 기능 - 관리자 팝업 공지 및 설정 기능 ◦글별 본문 조회 외에 공유, 공감 기능, 답글 및 댓글 기능 ◦강좌 및 콘텐츠 공유를 위한 SNS 연계 기능 ◦사용자 참여 피드백(좋아요, 댓글, 한줄평, 공유) 기능</t>
  </si>
  <si>
    <t>◦연계 API 내용 - 교육과정 연계 API 구축 - 교육수료내역 연계 API 구축 - 교육수료증 발급신청 연계 API 구축 - 교육수료증 수료내역 연계 API 구축 요구사항 - 교육수료증 발급이력 연계 API 구축 세부 상세설명 ◦대한체육회 증명서발급/관리 시스템과 데이터 연계환경 구축 내용 - 스포츠지원포털 증명서발급 신청 시 교육 수료정보 실시간 연계를 통한 교육수료증 발급 신청 - 신청한 교육수료증을 승인 시 승인 정보를 학습관리시스템과 연계 - 스포츠지원포털 교육정보 기능과 교육과정 정보 실시간 연계 처리 - 교육수료증 발급(출력) 시 발급 이력을 실시간 연계 처리 ◦체육정보시스템(스포츠지원포털)과의 통합, 연계하여 구축</t>
  </si>
  <si>
    <t>◦시스템 당 동시 사용자 500명 이상 지원해야 하고 성능이 저하되지 않아야 함 상세설명 내용 ◦지난 5분 이상 요청한 사람들만 로그인 사용자로 간주함</t>
  </si>
  <si>
    <t>◦모든 질의는 사용자가 요청하는 시간으로 부터 3,000ms(3초) 내에 그 결과 값을 보여줘야 함 요구사항 ◦시스템이 만드는 각 웹페이지의 경우, 10Mbps 로컬 네트워크 접속을 사용해서 세부 사용자가 요청한 시간으로부터 3,000ms(3초) 내에 디스플레이 되어야 함 상세설명 내용 - 이 요구사항은 한 개 이상의 큰 이미지(이미지 50KB 이상) 및 동영상을 가지고 있는 페이지에는 적용되지 않음) - 이 요구사항은 시스템을 사용하는 사용자 숫자가 동시 사용자 용량의 90%를 초과하는 경우에는 적용되지 않음</t>
  </si>
  <si>
    <t>◦사용자의 입력오류나 시스템의 오류 발생시 2초 이내에 적당한 오류(보안에 상세설명 내용 문제 되지 않는) 메시지를 사용자에게 제시하여야 함</t>
  </si>
  <si>
    <t>◦통계 및 다량의 정보 조회 시 결과 도출 이전에 사용자에게 느린 결과 예상에 상세설명 내용 대한 적절한 메시지를 알림</t>
  </si>
  <si>
    <t>◦데이터양의 증가나 홈페이지 접속량이 증가하여 시스템 성능저하가 발생할 세부 상세설명 경우 이에 대한 개선책(튜닝)을 마련하여 튜닝을 실시하여야 함 내용 ◦기존 인프라 및 SW와의 완벽한 호환 및 안정성을 보장하여야 함</t>
  </si>
  <si>
    <t>◦온라인 도움말 제공 - 사용자/관리자가 별도의 교육을 받지 않더라도 온라인 도움말을 이용하여 요구사항 사용자 기능을 이용할 수 있어야 하며, 도움말 기능을 체계적으로 구성하여야 함 세부 상세설명 - 도움말은 페이지별로 생성/수정/제거 가능한 구조로 구축해야 함 내용 ◦오류메시지 제공 - 화면 오류가 발생 시 보안문제가 발생하지 않는 범위내에서 오류 메시지 기능을 제공하여야 함 ◦온라인 도움말 구성 형식</t>
  </si>
  <si>
    <t>◦대상시스템 - 대한체육회 홈페이지(기구축) - 체육포털(기구축) - 체육인통합관리시스템(기구축) 요구사항 ◦각 시스템 업무요구 분석에 따라 데이터 연계 정의 및 구현 세부 ◦대상 정의 상세설명 내용 - 체육인정보관리: 대한체육회의 체육인통합관리시스템(선수/지도자/심판등록, 대회등록 등) ◦연계 정의 - 방식: DB공유 - 체육인정보관리 * 체육인(선수,지도자,심판 등)의 정보 송수신</t>
  </si>
  <si>
    <t>◦대국민 모바일 서비스 구축시, 반응형 웹 형태로 구축하여야 함 - 모바일 웹 또는 반응형 웹 형태로 적용하여 구축 - (모바일 웹) 다양한 형태의 스마트 모바일 기기 웹브라우저에 최적화하여 웹페이지를 구현하여야 한다. - (반응형 웹) 다양한 형태의 스마트 모바일 기기에 최적화된 화면크기에 최적화하여 웹페이지를 구현하여야 한다. &lt;참고사항&gt; ◦다만, 서비스 특성 등으로 반응형 웹 구축이 어려운 경우, 모바일 웹, 모바 요구사항 세부 일 앱 또는 하이브리드 앱의 형태로 아래의 다음 서비스 특성을 고려하여 상세설명 개발하여야 한다. 내용 1. 전화, SMS, 카메라 등 모바일 기기의 특정 기능을 사용하는 경우 2. 모바일 기기 내 중요정보 암호화 등 데이터 보호 기능을 제공하는 경우 3. 모바일용 웹 브라우저에서 지원하지 않는 기능을 제공하는 경우 4. 행정기관 등의 장이 모바일 앱으로 개발이 불가피하다고 판단되는 경우 - 모바일 웹(Web) : 스마트폰 등 모바일 기기의 브라우저에 최적화된 웹페이지 - 반응형 웹(Web) : 화면 종류에 따라 화면의 크기가 자동으로 최적화되도록 조절되는 웹 페이지 - 모바일 앱(App) : 모바일 기기 운영체계(OS)에 최적화되어 단독으로 실행될 수 있도록 개발된 애플리케이션(application) ※ 모바일 앱 지양 권고 - 29 - 요구사항 고유번호 SIR-003 - 하이브리드 앱(Hybrid App) : 모바일 앱과 웹이 결합된 형태로 외부형태는 모바일 앱 이지만 실제운영은 HTML, 자바스크립트 등의 웹 리소스를 이용하는 애플리케이션(application) * 출처 : 모바일 전자정부 서비스 관리 지침(행정안전부 예규 제243호, 2023. 5. 8.) ◦서비스 구축 시, 모바일 전자정부 서비스 관리지침(행정안전부예규 제243호) 을 준수하여 구축 제18조(서비스 방식)① 행정기관등의 장은 모바일 대민서비스를 구축·운영하고자 할 경우 “반응형 웹”으로 구축하여야 하며, “전자정부 웹사이트 품질관리 지침”에 따라 웹표준을 준수하고 비표준기술은 제거해야한다. 다만, 서비스 특성 등으로 인해 반 응형 웹으로 구축하기 어려운 경우에는 모바일 웹, 모바일 앱 또는 하이브리드 앱 형태로 개발할 수 있다.</t>
  </si>
  <si>
    <t>◦향후 변동에 대한 대응을 위해 관리자가 기능을 커스터마이징할 경우, 확 세부 상세설명 장 및 변경이 용이하게 설계되도록 함 (ex. 입력, 출력 데이터의 변동 가능 내용 성, 화면의 추가 및 변동 가능성)</t>
  </si>
  <si>
    <t>◦사용자 경험(UX)을 반영한 UI를 지원하도록 하여야 함 (실용성, 사용성, 가 요구사항 용성, 심미성, 친화성 적용) 세부 ◦신규 구축되는 기능은 시스템 간 통일성, 사용자 편의성, 유지관리 편의성 상세설명 내용 강화를 위한 UI 표준 수립 및 적용 ◦사용자 정보 접근성 향상을 위한 UI를 지원 ◦이미지, 동영상 등 콘텐츠의 특성에 맞는 웹 UI 제공</t>
  </si>
  <si>
    <t>◦구축 대상 UX 분석 및 구체적 UI 설계안 제시 ◦UI, UX에 대한 설계, 구현 시 행정안전부에서 제공하는 UI/UX 공통가이드 (‘디지털 정부서비스 UI/UX 가이드라인’, ‘24.2.29. 배포)를 준수하여야 함. ◦사용자 경험을 고려한 최적화된 인터페이스 구현 - 유사 우수 서비스 벤치마킹 요구사항 - 최신 트렌드 반영 세부 - 주요 앱스토어 디자인가이드 반영 상세설명 내용 ◦사용자 중심의 UX구현 및 차별화된 서비스 기획 및 적용 ◦간결하고 직관적인 미니멀리즘 디자인 구현 ◦O/S 및 다양한 단말기 해상도에 따른 최적 레이아웃 제공 - PC, 모바일(안드로이드, IOS) 등 ◦서비스 및 프로세스 간결화 지향 ◦연계 대상인 스포츠지원포털, 체육정보시스템과 통일성을 확보할 수 있는 UX/UI 설계안 제시</t>
  </si>
  <si>
    <t>◦모바일/하이브리드 앱 개발 시 다음 솔루션과 시스템 연계 요구사항 - 키패드보안, 앱위변조방지, 모바일백신, 문서뷰어 솔루션 등 세부 상세설명 - 연계에 소요되는 솔루션 및 기술지원 등의 비용은 제안사가 부담하여야 함 내용 ◦시스템에서 구현되는 출력물의 레포트 솔루션 적용 - 신규 WEB/WAS/DB 서버 구축 시 신규 솔루션 적용 지원</t>
  </si>
  <si>
    <t>◦대상시스템 - 스포츠지원포털(기구축) - 체육정보시스템(기구축) - 학습관리시스템(본 사업 대상) ◦각 시스템 업무요구 분석에 따라 데이터 연계 정의 및 구현 ◦대상 정의 - 스포츠지원포털 : 대한체육회의 스포츠지원포털 (회원가입, 교육과정조회, 교육수료증 발급신청, 원본검증 등) - 체육정보시스템 : 대한체육회의 체육정보시스템 (선수/지도자/심판/선수관리 담당자 등록정보, 교육수료증 발급이력 등) - 학습관리시스템 : 교육수료증 신청/승인정보, 교육수료증 발급이력, 교육과 정정보, 각종 코드정보 ◦연계 정의 요구사항 - 방식 : API 세부 상세설명 - 학습관리시스템과 대한체육회 스포츠지원포털/체육정보시스템 간 양방향 내용 연계 수행 - 스포츠지원포털과 회원정보 연계 ㆍ학습관리시스템에서 스포츠지원포털 사용자계정과 SSO를 통한 회원정보 연계 - 교육수료증 발급신청 정보 연계 ㆍ교육수료증 신청/승인 정보를 학습관리시스템과 연계 - 교육수료증 발급이력 정보 연계 ㆍ스포츠지원포털 교육수료증 출력 시 발급 이력을 학습관리시스템과 연계 - 학습관리시스템과 스포츠지원포털 교육정보 연계 ㆍ학습관리시스템에 등록된 교육정보를 스포츠지원포털에서 조회할 수 있도록 교육과정 정보 연계 ◦보안 처리 - 사이트키 발급을 통해 API 호출 제한 - 접근 IP 제한을 통해 인가된 서버에서만 API를 호출할 수 있도록 구성</t>
  </si>
  <si>
    <t>◦스포츠지원포털 회원정보 SSO (Single Sign On) 적용 세부 - 학습관리시스템에서 회원가입 시 스포츠지원포털로 이동하여 회원가입 상세설명 내용 - 학습관리시스템에서 로그인 시 SSO를 통해 스포츠지원포털 로그인 화면으로 이동하여 로그인을 수행 후 사용할 수 있도록 구성</t>
  </si>
  <si>
    <t>◦학습관리시스템에 등록된 교육과정을 스포츠지원포털에서 조회할 수 있도록 데이터 연계 및 구현 - 연계방식 : API - 연계대상 ⦁학습관리시스템에 등록된 교육과정 정보 요구사항 ⦁코드정보, 교육과정정보 송․수신 세부 상세설명 - 연계주기 : 실시간 내용 - 연계정보 ⦁검색조건에 따른 연계 자료 필터링 ⦁교육 카테고리, 교육명, 교육기간, 교육방식, 회차정보, 교육대상, 교육수료여부 등 - 스포츠지원포털 교육정보에서 학습관리시스템의 교육과정을 조회하여 실시간으로 표출할 수 있도록 구현</t>
  </si>
  <si>
    <t>◦학습관리시스템에서 사용자가 교육을 이수 및 수강중인 정보를 스포츠지원포털에서 조회할 수 있도록 데이터 연계 및 구현 - 연계방식 : API - 연계대상 요구사항 ⦁사용자가 교육을 이수 및 수강중인 정보 세부 ⦁교육정보, 수료여부, 교육진도 상세설명 내용 - 연계주기 : 실시간 - 연계정보 ⦁교육 카테고리, 교육명, 교육기간, 교육방식, 회차정보, 교육수료여부, 교육 진도, 교육 장소 등 - 스포츠지원포털 교육수료증발급 신청 및 수기발급 시 수료한 내역을 조회하여 교육수료증을 발급 신청할 수 있도록 구현</t>
  </si>
  <si>
    <t>◦스포츠지원포털에서 교육수료증 신청정보를 학습관리시스템과 데이터 연계 및 구현 - 연계방식 : API - 연계대상 요구사항 ⦁스포츠지원포털 교육수료증 발급신청 정보 세부 ⦁학습관리시스템 교육수료증 발급신청 승인 정보 상세설명 내용 - 연계주기 : 실시간 - 연계정보 ⦁신청 일련번호, 신청자명, 신청자 생년월일, 신청자 성별, 신청자 ID ⦁휴대폰번호, 이메일, 주소, 발급용도, 발급부수 ⦁교육수료정보, 승인여부 - 스포츠지원포털 교육수료증 신청 시 신청내역을 학습관리시스템에 전송</t>
  </si>
  <si>
    <t>◦스포츠지원포털에서 교육수료증을 신청 후 발급한 이력을 학습관리시스템과 데이터 연계 및 구현 - 연계방식 : API - 연계대상 ⦁스포츠지원포털 교육수료증 발급이력 정보 요구사항 - 연계주기 : 실시간 세부 상세설명 - 연계정보 내용 ⦁신청 일련번호, 신청자명, 신청자 생년월일, 신청자 성별, 신청자 ID ⦁CI, 휴대폰번호, 이메일, 주소, 발급용도, 발급부수, 발급일시 ⦁출력여부, 출력일시, 교육명, 교육장소, 교육일시, 교육시간, 수료여부 - 스포츠지원포털 교육수료증 발급 시 발급이력을 학습관리시스템에 전송 - 체육정보시스템 교육수료증관리에서 수료증 수기발급 시 발급이력을 학습관리시스템에 전송</t>
  </si>
  <si>
    <t>◦ 데이터베이스와 관련된 요구사항은 발주기관이 기 운영 중인 DBMS(ORACLE) 등을 기준으로 활용하여 과업을 수행하여야 함. ◦데이터베이스 설계 - 데이터 모델링 도구를 통하여 설계하여 무결성, 정교화 작업을 통한 가시적인 적시성을 확보하여야함 ↳ 시계열성 데이터 관리를 위한 대상 엔티티를 확인하고 효율적인 관리를 할 수 있도록 설계 - 공공기관의 데이터베이스 표준화 지침(행정안전부고시 제2023-18호)을 고려하여 테이블 및 필드 등을 설계 요구사항 - 기존의 데이터베이스 문제점 파악 및 개선 상세설명 세부 - 타 단체, 타 시스템과의 원활한 정보연동을 감안한 설계 내용 - 엘리트체육과 생활체육 관리를 감안한 설계 - 대용량 데이터의 빠른 접근 및 추출, 적재 등이 용이하도록 데이터의 구조 설계 - 데이터의 정합성을 유지하면서 시스템의 성능을 저하시키지 않도록 DB 설계가 되어야 함 - 데이터 특성을 분석하여 주제, 차원 및 집계 기준 필드/테이블 정의, 테이블간의 연관관계 정의 - 공간데이터의 경우, GIS표준에 맞게 변환하여 구축 - 필요시 법령상 해당되는 개인정보 필터링 후 개인정보 제외 또는 비식별화 처리 - Table, Column 등 Create 시 한글 comment 정보 필수 입력</t>
  </si>
  <si>
    <t>◦DB 설계 유경험자로, 각 서브시스템 설계자들과 협업과 리딩이 가능한 전 문가가 투입 되어야함 ◦코드 설계 - 2021년 체육인통합관리시스템의 코드와의 연동을 감안하여야 하며, 금번 구축 대상 시스템을 위하여 통합적으로 분석.설계 및 구축 하여야 함 ◦시스템 DB 설계 시 다음은 반드시 고려 되어야함 - 여러 시스템에서 공통으로 사용하는 DB를 파악하여 공통구조로 설계하여야 함 - 향후 클라우드 이전 및 오픈소스기반의 DBMS로의 데이터 마이그레이션을 감안한 설계 반영 ◦데이터베이스 설계 요구사항 - 데이터 모델링 도구를 통하여 설계하여 무결성, 정교화 작업을 통한 세부 상세설명 가시적인 적시성을 확보하여야함 내용 - 공공기관의 데이터베이스 표준화 지침(행정안전부 고시 제2023-18호, 2023. 4. 3.)을 고려하여 테이블 및 필드 등을 설계 - 타 단체, 타 시스템과의 원활한 정보연동을 감안한 설계 - 대용량 데이터의 빠른 접근 및 추출, 적재 등이 용이하도록 데이터의 구조 설계 - 데이터의 정합성을 유지하면서 시스템의 성능을 저하시키지 않도록 DB 설계가 되어야 함 - 데이터 특성을 분석하여 주제, 차원 및 집계 기준 필드/테이블 정의, 테이블 간의 연관관계 정의 - 공간데이터의 경우, GIS표준에 맞게 변환하여 구축 - 필요시 법령상 해당되는 개인정보 필터링 후 개인정보 제외 또는 비식별화 처리 - Table, Column 등 Create 시 한글 comment 정보 필수 입력 ◦ERD ◦DB 설계서 등의 개발 산출물(표준화 가이드 라인 준용)</t>
  </si>
  <si>
    <t>◦ 업무 요구사항의 모델 반영과 데이터 구조 정규화를 수행해야 함 요구사항 ◦ 데이터 모델링 과정 및 구조 적정성 검증을 수행해야 함 세부 상세설명 ◦ 데이터 구조 관리방안 및 변경이력 관리방안을 반영하여 수행해야 함 내용 ＊구체적인 검증 및 관리방안은 공공데이터베이스 표준화 관리 매뉴얼(Ⅲ-3.공 공데이터베이스 표준화 사전 진단 부분)을 참고하여 수행함</t>
  </si>
  <si>
    <t>◦ 입력 및 검증 작업 과정을 표준화하고, 이에 필요한 사항은 검증 리스트를 세부 상세설명 통해 검증함으로써, 결과 산출물의 고품질을 확보해야 함 내용 ◦ 체계적 점검을 통한 DB 품질 99.9% 이상의 고품질화 실현 방안 제시</t>
  </si>
  <si>
    <t>◦대한체육회 데이터품질관리, 메타데이터관리 시스템을 활용한 DB관리 시행 요구사항 * 데이터 표준화, 데이터 품질관리 적용 세부 상세설명 - 대한체육회 데이터표준체계정의서 적용 (데이터표준가이드라인) 내용 - 회원종목단체 자체구축시스템에 대해 코드 등에 대한 표준화 가이드 (종목단체 표준코드 명세서) 제시</t>
  </si>
  <si>
    <t>◦데이터 표준화 - 현재 대한체육회가 보유하고 있는 표준 용어·표준 단어·도메인·코드의 생성 및 통제 체계의 데이터 표준관리체계를 준용해야 함 - 데이터의 표준화를 통한 지속적인 데이터 품질관리가 이루어져야 함 - 현행 데이터 표준항목(용어, 도메인, 코드) 수집 및 분석하여 차세대 업무에 적합한 데이터 표준사전 등을 작성 - 데이터 표준화 대상 ↳ 한글명/영문명 등 명명규칙 표준화 요구사항 ↳ 자료형, 길이 표준화 세부 상세설명 ↳ 코드 표준 정의서 구축 내용 ↳ 데이터(용어)사전 구축 ↳ 도메인 정의서 구축 - DB성능진단 등을 수행하여 성능개선을 위한 방안 제고 ◦대한체육회 데이터품질관리, 메타데이터관리 시스템을 활용한 DB관리 시행 * 데이터 표준화, 데이터 품질관리 적용 - 대한체육회 데이터표준체계정의서 적용 (데이터표준가이드라인) - 회원종목단체 자체구축시스템에 대해 코드 등에 대한 표준화 가이드 (종목단체 표준코드 명세서) 제시 요구사항 고유번호 DAR-008 요구사항 명칭 데이터 이관 요구사항 분류 데이터 요구사항 정의 데이터 이관 방안제시 ◦본 사업과 관련된 DB에 대한 최신 업그레이드 기술지원(라이선스 비용 제외) - DB 유지보수업체와 비용 발생 시 제안사 부담 - 신규 설계 DB는 최신 버전의 DB에 구축 - 단, 타 시스템에 미치는 영향 등을 고려하여 적용 여부 협의 후 진행 ◦데이터 이관 및 초기데이터 구축을 위한 적정한 방법론 제시 - 대규모 데이터(테이블)를 동시에 효과적으로 이관하기 위한 절차와 방법, 이행계획, 시나리오 제시 ◦데이터 이관 상세 방안 제시 - 이관 데이터 GAP 분석서 - 코드 변환계획서 - 데이터 매핑 정의서 요구사항 - 이관 프로그램 확보 방안 제시 세부 상세설명 - 암호화된 데이터의 이관 시 복호화 및 재암호화 방안 제시 내용 ◦데이터 이관 전 데이터의 사전정비 수행 방안 - 미사용(임시사용), 임시, 백업 등의 테이블/컬럼에 대한 이관 실행 전 정비(유지, 삭제 등) 정리 방안 제시 - 데이터 클린징 작업 방안 제시 ◦데이터 이관 환경 구축 - 데이터 이관을 위한 이관계획 및 테스트 환경 구축방안 제시 ◦데이터 이관 시 개인정보보호 대상에 대한 보안성 확보 방안 제시 - 추진 사업 및 업무 특성에 맞는 개인정보 보안 대책 제시로 이관 시 개인정보보호 취약점 해결 ◦데이터 이관 시간 적정산정, 시간 단축 및 생산성 향상 방안 제시 - 데이터 이관 자료 추출, 전송, 정제, 변환, 매칭, 적재 및 검증 등의 일련의 과정에서 생산성 및 효율성 제고 방안 제시 - 데이터 이관 통합 테스트 및 이관 상황 모니터링 방안 제시 - 38 - 요구사항 고유번호 DAR-008 ◦최종 데이터 이관 및 초기데이터 구축의 성공적인 수행을 위한 사전 모의시험 수행방안 제시 ◦시스템구축 사업, 설계,구현, 테스트 단계와 데이터이관 작업의 선·후행 관계(작업Schedule)등 이관 데이타 확보방안 제시 ◦데이터 이관 전략 계획서(조직, 일정 등) ◦Table 및 항목 매핑정의서 ◦데이터 이관 시나리오</t>
  </si>
  <si>
    <t>본 사업과 관련된 DB 최신 업그레이드 기술지원(라이선스 비용 제외) 및 유지보수 비용 부담, 신규 설계·구축은 최신 버전 적용 협의 진행. 데이터 이관·초기 데이터 구축 방법론, 대규모 데이터 이관 절차·시나리오, GAP 분석서·코드 변환계획서·매핑 정의서·이관 프로그램 확보, 암호화 데이터 복호화·재암호화 방안, 미사용·임시 테이블 정비·클린징, 이관계획·테스트 환경 구축, 개인정보 보안 대책, 자료 추출~검증 전 과정 생산성 향상 및 통합 테스트·모니터링 방안 제시</t>
  </si>
  <si>
    <t>시스템 자료 파손·변질·분실 대비 백업 기능 제공. 백업대상: DB(학습관리시스템). 백업주기: 일·주·월 단위. 백업방식: 보존 기간 경과 정보는 백업 후 디스크 삭제.</t>
  </si>
  <si>
    <t>◦시스템은 대량 데이터 업로드 및 데이터 복구를 관리해야 함 요구사항 - 시스템은 보안 사고가 발생하여 데이터가 위변조, 손실되면 12시간 이내에 세부 데이터를 복구해야 함 상세설명 내용 - 시스템은 장애가 발생하면 12시간 이내에 데이터를 복구해야 함 - 복구시기, 방법, 절차를 문서화 하여 산출물로 제시하여야 함 - 유실데이터 처리 방안을 문서화 하여 산출물로 제시하여야 함</t>
  </si>
  <si>
    <t>◦내외부의 데이터에 대한 품질관리 방안 마련 ◦공공기관의 데이터베이스 표준화 지침(행정안전부 고시 제2023-18호, 2023. 4. 3.) 및 공공데이터베이스 표준화 관리 매뉴얼(Ⅲ-3.공공데이터베 요구사항 이스 표준화 사전 진단 부분)을 참고하여 준수 세부 상세설명 ◦정보공동 활용에 필요한 연계 정보항목 및 연계 절차는 정부디렉토리서비스 내용 (LDAP) 연계 표준 준용 ㅇ시스템은 외부 데이터를 연계할 때 데이터의 정합성을 검증하고 로그를 유지 하여야 함 ㅇ기준이 되는 정보를 관리하기 위한 코드관리체계를 수립하고 코드를 설계하여 적용함 □ 테스트 요구사항</t>
  </si>
  <si>
    <t>◦각 구축 단계별로 세부적인 계획을 수립하여 시행하여야 하며, Test 계획서와 상세설명 세부 결과서 제출 내용 ◦개발 초기부터 구축 완료까지 지속적인 테스트와 해당 결과를 반영하여 요구 사항이 충족되는 시스템 구축</t>
  </si>
  <si>
    <t>◦테스트 유형 : 단위테스트, 통합테스트, 인수테스트 ◦테스트 환경 : 단위테스트는 개발 환경에서 수행, 통합테스트 및 인수테스트는 운영 환경에서 수행 ◦시스템은 제공되기로 한 제안요청서의 요구사항을 제공하며, 초기 협의한 요구사항에서 변경관리 절차를 통해 승인을 획득한 요구사항을 최종 베이스 라인으로 간주 ◦사용자 승인을 위한 검사 및 테스트 수행방법, 절차, 참여 조직 및 역할, 점검 요구사항 사항, 최종 검수 기준, 점검 후 조치 방안 등을 세부적으로 기술하여 계획 세부 수립 상세설명 내용 ◦요구사항별 적합/부적합 판정을 할 수 있도록 요구사항별 테스트를 수행할 수 있어야 하며, 이에 따른 테스트 데이터 준비 ◦발주자와 협의하여 승인 검사/테스트를 계획하고, 발주자가 승인 검사/테스트를 이행하기 위하여 필요한 모든 조력을 제공 ◦개발 완료 후 최종 산출물 및 테스트 결과물을 첨부하여 발주자에게 승인 검사 및 테스트를 요청하여야 하며, 승인 검사 및 테스트 과정에서 발견된 하자 사항은 만족한 결과를 얻을 때까지 보완·테스트를 반복적으로 실시 ◦최종 승인 처리는 별도의 문서에 의하여 발주자의 승인을 받은 일자에 완료 된 것으로 함.</t>
  </si>
  <si>
    <t>◦웹사이트 취약점(OWASP Top 10 및 국정원 발표 취약점) 제거 상세설명 내용 ◦웹취약점 점검․보완 후 결과보고서 제출</t>
  </si>
  <si>
    <t>◦모바일 전자정부서비스 관리지침(행정안전부예규 제243호, 2023.5.8.) 및 소프트웨어 개발보안 가이드(2021.11)에 따른 소스코드 보안성 확보를 위해 요구사항 착수단계에서 표준코딩 스타일 정의 및 적절한 개발절차·개발방법론, 교육계 세부 상세설명 획 등을 제시하고 개발 내용 - 소스코드 보안 취약성을 자체진단하고 제거방안(앱소스코드 보안점검 방안 제시 등) 제시 - 진단도구, 진단 전문인력 활용, 진단환경, 진단회수, 진단·조치방안 등 - 41 -</t>
  </si>
  <si>
    <t>◦개인을 식별할 수 있는 정보(사용자 인증 정보, 패스워드 등)를 운영DB 또는 개발DB에 저장할 경우, 암호화하여 저장하며, 소스코드에 직접 하드코딩하지 않음(패스워드는 단방향 암호화 처리, SHA-256 이상 암호화 알고리즘 사용) ◦개인정보 취급자가 개인정보처리 시스템에 접속하는 경우 접속 로그를 시스 템에 기록 관리해야 함(최소 6개월 보관) ◈ 필수 관리 항목 • ID : 개인정보취급자 식별정보 • 날짜 및 시간 : 접속일시 요구사항 • 접속자 IP 주소 : 접속자 정보 상세설명 세부 • 수행업무 : 열람, 수정, 삭제, 인쇄, 입력 등 내용 ◦개인정보 취급자가 개인정보를 처리할 경우 해당 접근 로그를 시스템에 기록할 것 ◦개인정보 취급자에게 개인정보를 접근처리할 수 있는 권한을 부여할 경우, 해당 로그를 시스템에 기록할 것(최소 3년 보관) ◦개인정보처리방침에 따라 개인정보를 처리/파기해야 하며 백업데이터 생성 금지 ◦비밀번호 단방향 암호화 적용 ◦민감정보 양방향 암호화 적용 및 암호화 키관리 적용 * 신청이력, 징계, 범죄사실 등</t>
  </si>
  <si>
    <t>◦「개인정보의 기술적·관리적 보호조치 기준」준수(개인정보보호위원회고시 제2021-3호), 암호화대상추가, 관리자보안강화, 모바일 접근관리 강화 ◦개인정보보호 및 정보보호 관련 정책 및 국정원 「정부․공공기관 정보보안 관리실태 평가지표」를 준수하여 개발 - 구간 암호화 적용(SSL적용) - 엄격한 비밀번호 조합 규칙 적용 및 일방향 암호화 - 안전하지 않은 비밀번호 검출 및 재등록 요구사항 (대·소문자, 숫자, 특수기호 중 3가지 포함 8자리 이상 또는 2가지 포함 10자리 이상) 세부 상세설명 - 일정횟수 이상 패스워드 입력 오류 시 사용 차단 기능 구현 내용 - 세션만료 처리(사용자/관리자), 동시 로그인 금지(관리자) - 불필요한 페이지 check 관리 - 소스코드 서버 저장 금지, 백업파일 별도 보관 - 입력 데이터 필터링(취약점 방지) - 서버스크립트 파일 업로드 제한 - 디렉토리 리스팅 방지 - 홈페이지 절대경로 및 내부시스템 정보 노출 방지 - 홈페이지 관리자 페이지 접근 통제 등(IP 및 SSL VPN 등으로 통제) - 42 -</t>
  </si>
  <si>
    <t>◦정보서비스 개발 보안대책의 개발보안 및 문화체육관광 사이버안전센터에서 기술적 보안대책과 관련한 보안권고(기관 보안담당자 확인 必)들을 준용하 여 처리하고 반드시 검사를 통해 취약점이 제거될 수 있도록 해야 함 ◦행정안전부‘소프트웨어 개발보안 가이드(2021.11)’및‘공개SW를 활용한 소프 트웨어 개발보안 점검가이드(2021.1.)’를 준용 함 ◈ 주요 보안약점 • 프로그램 입력 값에 대한 부적절한 검증(SQL삽입 등) • 인증, 접근제어, 권한 관리 등을 적절하지 않게 구현시 발생(중요정보 평문저장, 하드코드된 패스워드 등) • 불충분한 에러처리(오류 메시지를 통한 정보노출 등) • 코드 오류(널 포인터 역참조, 부적절한 자원 해제 등) • 불충분한 캡슐화(제거되지 않고 남은 디버거 코드, 시스템 데이터 정보노 출 등) • 부적절하거나 보안에 취약한 API 사용으로 발생할 수 있는 보안약점 ◦응용S/W 대상 행정안전부‘소프트웨어 보안약점 진단가이드’에 의거 보안 취 약점을 분석하고 약점이 있을 경우 조치 요구사항 ◦아래의 웹 취약점 점검 및 보완 조치 세부 상세설명 • 사용자 인증 취약점 • 관리자 페이지 노출 취약점 내용 • SQL Injection 취약점 • XSS 취약점 • 악성스크립트 취약점 • 유해파일 업로드 취약점 • 불필요한 파일 및 정보노출 취약점 • 파일목록 및 파일내용 노출 취약점 ◦취약점조치 검증은 정보서비스 개발 보안대책의 개발보안 및 문화체육관광 사이버안전센터에서 기술적 보안대책과 관련한 보안권고(기관 보안담당자 확인 必)들을 준용하여 처리하고 반드시 검사를 통해 취약점이 제거될 수 있도록 해야 함 - (사업)개발 및 납품업체 대표이사급 명의로 취약점 점검결과(이상없음 또 는 조치결과) 확인서 징구(취약점 결과 및 조치결과서 사업 종료 전, 발 주기관으로 제출) - (운영)최신 악성코드 대응을 위한 주기적인 취약점 점검계획 수립, 점검 (조치)결과 내부결재(문서보고) 및 보안패치 등 운영관리 철저 - 취약점 점검결과는 대외비로 관리 - 보안취약점 점검결과와 조치결과서를 기관 보안담당자에게 반드시 확인받아야 함 ◦웹서버에 악성코드 등 웹쉘(WebShell)이 업로드되어 침해사고가 발생하지 않도록 보안약점 및 취약점 조치와 주기적인 모니터링 방안 및 웹셀이 업로 드되어 침해사고가 발생하지 않도록 보안조치 강구 - 43 -</t>
  </si>
  <si>
    <t>◦사업수행 중 정보유출 등 보안사고 발생 시 책임을 져야 함 ◦사업 계약단계 보안대책 수립 - 본 사업의‘자체 보안대책 강구사항’(보안서약 후 열람)을 준수하여 사업수행 및 정보시스템에 대한 기술적 보안대책을 강구하고 조치해야함 - 사업 수행 계획서에 자료‧인원‧장비‧네트워크 등에 대한 물리적, 관리적, 기술적 보안대책 및 누출금지 대상정보 관리 방안 등 보안관리 세부계획을 우리 기관 보안관리 및 본 사업 보안대책을 반영하여 구체화하여 수립 - 사업 수행 중에 알게 되는 내부정보 및 하도급 업체에 대한 보안관리 책임을 부담하기 위해 대표자 명의 보안서약서(서식2-2호. 보안확약서)를 제출 - 누출금지 대상정보 등 자료‧장비 등에 대한 대외보안이 필요한 경우 용역 계약서와 별도로 비밀유지계약(서식2-3호. 비밀유지계약서)을 체결하여야 함 (하도급 계약을 체결하는 경우에도 동일한 비밀유지 의무를 지님) &lt; 누출금지 정보 &gt; ※ 국가 정보보안 기본지침(2023.1.31.) 제13조 제2항 관련 1. 해당 기관의 정보시스템 내ㆍ외부 IP주소 현황 2. 정보시스템 구성 현황 및 정보통신망 구성도 3. 개별사용자의 계정ㆍ비밀번호 등 정보시스템 접근권한 정보 4. 정보통신망 또는 정보시스템 취약점 분석ㆍ평가 결과물 5. 정보화사업 용역 결과물 및 관련 프로그램 소스코드(외부에 유출될 경우 국가안보 및 국익에 피해가 우려되는 중요 용역사업에 해당) 요구사항 6. 암호자재, 암호가 주 기능인 제품 및 정보보호시스템 도입ㆍ운용 현황 상세설명 세부 7. 정보보호시스템 및 네트워크장비 설정 정보 내용 8.「공공기관의 정보공개에 관한 법률」제9조제1항에 따라 비공개 대상 정보 로 분류된 해당 기관의 내부문서 9.「개인정보보호법」제2조제1호에 따른 개인정보 10.「보안업무규정」제4조에 따른 비밀 및 ｢보안업무규정 시행규칙｣ 제16조 제3항에 따른 대외비 11. 그 밖에 해당 기관의 장이 공개가 불가하다고 판단한 자료 ※ 정보누출 적발시 「국가계약법」 시행령 제76조에 의거 부정당업자로 등록, 입찰 참자자격 제한 등 제재 조치 ◦참여인원에 대한 보안관리 - 용역사업 참여인원은 개인의 친필 서명이 들어간 보안서약서 및 개인정보 보호법 준수를 위한 개인정보 처리위탁 계약서, 개인정보 위탁 보안서약서 제출 - 용역사업 수행전 참여인원에 대해 법적 또는 주관기관 규정에 따른 비밀 유지 의무 준수 및 위반시 처벌내용, 누출금지 대상정보 및 정보누출 시 부정당업자 제재조치 등에 대한 보안교육 실시 - 사업수행 중 주관기관의 정기적인 보안점검에 성실히 응하여야 함 ◦자료에 대한 보안관리 - ‘누출금지 대상정보’는 반드시 ‘자료관리 대장’에 인계자‧인수자가 직접 서명 하여 관리하고 사업완료시 관련 자료 회수 - 사업수행에서 생산되는 모든 산출물은 파일서버 또는 보안담당관이 지정 한 PC에만 저장‧관리하고 사업담당자가 인가하지 않은 비인가자에게 제공‧ 대여‧열람 금지 - 주관기관의 보안정책에 P2P, 웹하드 등 인터넷 자료공유사이트 및 상용 - 44 - 메일‧메신저 사용을 금지하고 자료전송이 필요한 경우 자체 전자우편을 이용, 첨부자료를 암호화 후 수‧발신(다만, 대외비 이상의 비밀은 전자우편 송수신 금지) - 매일 퇴근시 주관기관이 제공한 비공개 자료는 반납하고 그 외 자료는 사무실 시건장치가 된 보관함에 보관 ◦원격지 개발 및 유지보수 사업에 대한 보안관리 - 지정된 단말기에서만 접속 및 해당 단말기에 대한 접근인원 통제 - 지정 단말기는 온라인 용역 통제시스템 접속 전용으로 운용하고, 다른 목 적의 인터넷 접속은 차단 - 발주기관내 온라인 용역통제시스템을 경유하여 개발 및 유지보수에 필요 한 정보시스템에 접속하는 등 소통구간 보호․통제 - 기타 국가정보원장이 배포한 「국가ㆍ공공기관 용역업체 보안관리 가이드 라인」에서 제시된 온라인 개발에 관련된 보안대책의 준수 ◦사무실‧장비에 대한 보안관리 - 용역사업 수행 장소는 CCTV‧시건장치 등 비인가자의 출입통제 대책 마련 - 지정된 단말기에서만 접속 및 해당 단말기에 대한 접근인원 통제 - 지정 단말기는 온라인 용역 통제시스템 접속 전용으로 운용하고, 다른 목 적의 인터넷 접속은 차단 - 발주기관내 온라인 용역통제시스템을 경유하여 개발 및 유지보수에 필요 한 정보시스템에 접속하는 등 소통구간 보호․통제 - 기타 국가정보원장이 배포한 「국가ㆍ공공기관 용역업체 보안관리 가이드 라인」에서 제시된 온라인 개발에 관련된 보안대책의 준수 - 상주인력에 대해서는 정보보안 S/W(바이러스 백신, 보조기억매체제어 등) 설치를 통해 우리기관 직원과 동일한 수준의 보안 통제를 적용 - PC는 부팅 패스워드, 운영체제 패스워드, 화면보호기 패스워드를 설정해 야 하며, 공유폴더 감시, 운영체제 업데이트, 백신 최신패치 등 상시점검 및 악성코드 감염 차단을 위한 저장매체 자동 점검이 될 수 있도록 설정 - 노트북 등 관련 장비를 외부에 반출‧입시 악성코드 감염여부 및 자료 무단 반출 여부를 확인하고 관리대장에 반드시 기록 - 인가받지 않은 USB 등의 휴대용 저장매체 사용을 금지하고 산출물 저장 을 위해 휴대용 저장매체가 필요한 경우 보안담당관의 승인하 사용 - 용역사업자는 수행 장소에 대한 보안점검을 정기적으로 실시하여 사업 담당자에게 결과를 보고 ◦사업 완료시 보안관리 - 최종 산출물 중 대외보안이 요구되는 자료는 대외비 이상으로 작성‧관리 하고 불필요한 자료는 반드시 삭제 및 폐기 - 주관기관에서 제공받은 자료, 장비, 산출물 등 용역 관련 제반자료는 전 량 회수하고 용역업체에 복사본 등 별도 보관 절대 금지 - 사업 완료후 업체 소유 PC, 서버의 하드디스크, 휴대용 저장매체, 노트북 등 전자기록 저장매체는 국가정보원이 안전성을 검증한 삭제 SW로 완전 삭제 후 반출 - 용역사업 관련 자료 회수 및 삭제조치 후 업체에게 복사본 등 용역사업 관련 자료를 보유하고 있지 않다는 대표 명의 확약서 제출 - 45 -</t>
  </si>
  <si>
    <t>◦보안정책 및 지침을 준수하여 개발 - 국가 정보보안 기본지침(국가정보원, 2023. 1. 31.) - 국가․공공기관 용역업체 보안관리 가이드라인(국가정보원, 2020.10.) - 홈페이지 개인정보 노출방지 안내서(개인정보보호위원회, 2024.4.) - 소프트웨어 개발보안 가이드(행정안전부, 2021.11.) - 소프트웨어 보안약점 진단가이드(행정안전부, 2021.11.) - 공개SW를 활용한 소프트웨어 개발보안 점검가이드(행정안전부, 2021.1.) - 문화체육관광부 개인정보보호지침(문화체육관광부 훈령 제443호, 2021.4.15) 요구사항 - 시스템 개발·운영자를 위한 개인정보보호 가이드라인(행정안전부,2018.6) 세부 상세설명 - 개인정보의 안전성 확보조치 기준(개인정보보호위원회고시 제2023-6호) 내용 - 가명정보 처리 가이드라인(개인정보보호위원회, 2024.2.) - 자동처리 되는 개인정보 보호 가이드라인(개인정보보호위원회, 2020.12.) - 위 지침 외에도 정부가 제정․공포한 관계 제 법규(지침) - 자체 보안대책 강구사항(발주기관 제시) - 위 지침 외에도 정부가 제정․공포한 관계 제 법규(지침) - 본 사업은 위 지침 외에도 정부가 제정․공포한 관계 제 법규(지침)을 준수 하여야 하며, 사업기간동안 법규가 변경될 경우 해당 법규 준수 - 용역사업 중 또는 종료 후라도 본 사업과 관련하여 국가정보원 등 관련 기관으로부터 보안에 문제가 있다고 지적될 경우 반드시 해결책을 강구하고 조치하여야 함</t>
  </si>
  <si>
    <t>◦계약상대자는 본 사업 대표자와 투입되는 인원 및 업무와 관련하여 별지를 세부 상세설명 참고하여(서식2. 보안 관련 서식) 보안서류를 작성하여 제출하여야 하며, 제 내용 출한 내용이 사실과 다를 경우 민형사상 책임을 진다. - 46 -</t>
  </si>
  <si>
    <t>◦발주기관의 보안정책(대한체육회 정보보안 및 개인정보보호 지침 등)을 준 수하여야 하며, 이를 위반하였을 경우 손해배상 책임을 진다. ◦발주기관은 사업수행자의 보안 위규 시 사업자 보안위규 처리기준 및 위약 금 기준에 따라 위약금을 징구할 수 있음 ◦사업자의 명백한 고의 또는 과실 등으로 발생한 손해 및 계약 사항을 위반 하여 시정 또는 이행을 촉구하는 발주자의 독촉을 받고도 정당한 사유 없이 이행 또는 시정조치를 하지 않음으로써 발생한 피해에 대하여 사업자가 손 요구사항 세부 해배상을 하여야 한다. 상세설명 내용 ◦국가를 당사자로 하는 계약에 관한 법률 시행령 제76조 제1항 제18호 규정 및 보안요구사항의 보안위규 처리기준(보안요구사항-별표 #1)을 위반하여 누출금지 정보(보안요구사항-별표 #3)를 무단으로 누출할 경우 국가계약법 에 따라 부정당업자제재처분(입찰참가자격제한) 등의 제재를 부과한다. ◦보안준수사항 위반 시 손해배상(위약금 부과기준, 보안요구사항-별표 #2) - 사업자는 주관기관의 보안정책을 위반하였을 경우 위규자 및 관리자를 행 정조치하고 보안 위약금을 준공검수할 때 대금에서 감하여 지급을 통해 위약금을 정산해야 한다. □ 품질 요구사항</t>
  </si>
  <si>
    <t>◦품질보증의 범위, 품질보증을 위한 조직, 절차, 점검방법 등을 제시하여야 함 요구사항 세부 ◦제안사는 품질보증을 보장하기 위한 품질보증방안 제시 상세설명 내용 ◦제안사가 대외적으로 인정받을 만한 품질보증 관련 인증을 받은 경우 이를 입증할 수 있는 근거 서류 제시 - 47 -</t>
  </si>
  <si>
    <t>◦동 사업을 개발, 제공되는 모든 결과물은 제공되기로 한 요구사항을 모두 제공하여야 하며, 초기 협의한 요구사항에서 변경관리 절차를 통해 승인을 획득한 것만 인정 요구사항 ◦제공되기로 한 요구사항을 제공하는지 여부는 각 기능 요구사항의 검증 세부 상세설명 (테스트) 활동을 통해 예상된 결과가 도출되었을 경우 요구사항을 제공한 내용 것으로 평가 ◦바운더리 테스트, 비즈니스로직 테스트, 통합테스트, 시스템 테스트를 위한 구체적인 툴 및 적용방안을 제안하여 기능의 오류를 줄일 수 있는 방안을 제시 ◦기능 구현 정확성은 사용자가 직접 테스트를 수행함으로써 평가</t>
  </si>
  <si>
    <t>◦사용자매뉴얼 또는 관리자매뉴얼에 시스템 또는 프로그램의 설치나 제거를 요구사항 세부 위한 정보를 문서로 제공 상세설명 내용 ◦시스템 및 프로그램의 설치 및 제거 용이성을 평가하기 위해 매뉴얼을 따라 서 사용자 및 관리자가 설치 및 제거해야 함</t>
  </si>
  <si>
    <t>◦사용자 및 관리자가 신규 시스템을 쉽고 편하게 사용할 수 있도록 하기 위해 [기능, 인터페이스]에 하기 정보 제공 - 기능 이해도 : 시스템에서 제공하는 모든 기능에 대해 사용자 매뉴얼에서 정보를 제공 요구사항 - 인터페이스 이해도 : 시스템에서 제공하는 인터페이스 기능과 방법을 세부 상세설명 관리자 매뉴얼에 포함 내용 ◦향후 유지관리 시 시스템 이해 및 유지관리의 용이성 확보를 위해 개발 및 개선 시 수정 내역을 주석 형태로 기록하고, 기능 개선 된 내용을 형상관리 서버에 등록하여 버전 관리 수행 ◦정기점검, 장애복구, 시스템 개/보수 등을 위한 시스템 운영매뉴얼 제공 ◦시스템 운영조직에 대한 시스템 교육 실시 - 48 - □ 제약사항</t>
  </si>
  <si>
    <t>◦‘웹사이트 관리개선 추진계획’, 웹사이트 구축운영 3가지 기본원칙에 따라, ‘웹사이트 총량제’를 적용하여 불필요한 사이트 구축 방지 준수 ① 웹사이트 신설 시, 총량제 관리대상 중 필요성이 낮은 웹사이트 폐기 후, 구축 ② 총량제 관리를 위해 도메인 등록 및 반납 등 철저한 관리 ③ 효율적인 웹사이트 운영을 위한 각 기관별 최적화 수준 유도 - 행정공공기관 웹사이트 구축운영 가이드(2021. 3)에 참고하여 구축 - 신규 대국민 웹사이트 구축 필요한 경우, 정보시스템 구축운영지침 제14 조의 2에 따라 웹사이트 총량제를 준수(행정·공공기관 웹사이트 구축·운영 가이드 참고(하여 불피요하고 이용률이 저조한 사이트 폐기/통합하거나 대표 웹사이트의 디렉토리 방식(ooo.go.kr/aaa)으로 구축하고, ‘전자정부 웹사이트 품질관리 지침’을 준수하여야 함. ◦웹사이트를 구축할 경우, 필요시, 아래 예외 대상을 참고하여 해당여부 검토 요구사항 - 총량관리 예외 대상 : 법령상 구축이 필요한 웹사이트, 월10만명 이상 사용이 세부 상세설명 예상되는 웹사이트, 행정기관등의 내부업무용 웹사이트, 기관 대표 웹사이트, 내용 외국인 대상 웹사이트 등 - 호스트명 방식을 사용하는 경우, 별도의 시스템을 가지는 경우로 해석되므로 디렉터리명 방식으로 변경하는 것이 바람직하며, 단일 웹사이트의 페이지를 다수의 웹사이트명으로 구성하는 것은 지양 - 운영체제(서버 등)나 프로그래밍을 이용하여 URL을 참조하는 영역에 대한 소스코드 변경을 통해 도메인 이름과 디렉터리명을 변경해 줄 수 있음 - 자원이 통합되고 독립성이 인정되는 경우, 호스트 방식 허용 구 분 호스트명 방식 허용 기준 ① 디렉터리명 보유 여부 디렉터리 방식 URL을 가지고 있는 경우 ② 운영유지비 여부 호스트명 방식에 따른 운영유지비가 없는 경우 ③ 특수목적성 여부 특수목적·전문성 등 서비스의 독립성이 인정되는 경우 ①,②,③에 동시 해당하는 경우 호스트명 방식 도메인 허용(동일 도메인 인정)</t>
  </si>
  <si>
    <t>◦전자정부 표준프레임워크(eGovFramework 3.5 이상) 기반 적용하여 개발함. 요구사항 - 개발, 실행, 운영 환경을 고려하여 개발 세부 상세설명 - 시스템 확장성 및 유지관리 효율성 확보 내용 ◦사업 착수 전 신규버전으로 업그레이드 발생 시 해당 버전 적용 구축 ◦모든 기능은 공통컴포넌트 수준의 개발 표준 준수 - 49 -</t>
  </si>
  <si>
    <t>◦시스템은 제시된 방법론의 절차와 과정(개발 표준, 기술표준 문서화)에 따라 개발 ◦본 사업 추진에 필요한 소프트웨어는 제안업체가 준비 ◦시스템은 기존의 국가표준 및 정보화 기술지원 기관에서 확정한 표준화·보안 관련 법규정 및 지침 등을 준수 - 국가정보보안 기본지침, 국가사이버안전관리규정, 국가사이버안전매뉴얼 (국가정보원) 요구사항 - 행정기관 및 공공기관 정보시스템 구축·운영 지침(행정안전부 고시 세부 상세설명 2023-27호, 2023.4.18) 내용 - 문화체육관광부 정보화업무규정(문화체육관광부훈령 제494호) - 문화체육관광부 보안업무규정시행세칙(문화체육관광부훈령 제424호, 2020.6.25.) - 문화정보화 업무운영 및 이용에 관한 지침(문화체육관광부, 2020.3.25.) - 문화체육관광부 개인정보보호 지침(문화체육관광부훈령 제443호, 2021.4.15.) - 공공기관의 데이터베이스 표준화 지침(행정안전부 고시 제2023-18호, 2023. 4. 3.) - 공공데이터 관리지침(행정안전부고시 제2021-70호, 2021.10.26.) - 소프트웨어 개발보안 가이드(행정안전부, 2021.11)</t>
  </si>
  <si>
    <t>◦웹 호환성 확보를 위하여 「전자정부 웹사이트 품질관리 지침(행정안전부 고시 제2021-19호)」을 준수 - OS : Windows 7/8/10/11(32bit, 64bit), MAC, Linux 등 - IE, Edge, 크롬, 사파리, 파이어폭스 등 브라우저에서 버전에 구애받지 요구사항 않고 홈페이지 이용에 불편이 없도록 웹 표준을 준수 상세설명 세부 - 홈페이지 웹 호환성을 확보하고 보안 강화를 위하여 마이크로소프트(MS) 내용 의 인터넷 익스플로러(IE)에 종속된 ActiveX 제거를 추진 - 웹 호환성 확보로 크로스브라우징을 지원하여야 함 ※ 동작 호환성 확보, 레이아웃 호환성 확보, 플러그인 호환성 확보 - 웹 표준 문법을 준수하여 구축하여야 함 ◦웹 브라우저를 통해 제공하는 개발 및 구현되는 기능은 특정 브라우저에 종 속되지 않고, 정상 작동되도록 준수지침에 따라 구현 - 50 -</t>
  </si>
  <si>
    <t>◦다양한 국가, 지역에서의 접속을 고려하며 사용함에 불편함이 없는 접속 속도를 보장할 수 있도록 웹 사이트 구현 요구사항 ◦Web개발을 위한 코딩 규칙, 매뉴 규칙, 호환성 규칙 등은 Web 접근성 향 상세설명 세부 상을 위한 국가 표준 기술 가이드 준수 내용 - 한국정보화진흥원 웹 접근성 품질마크 인증 기준에 맞게 구축 ◦장애인·고령자 등의 정보 접근 및 이용 편의 증진을 위한 고시(과학기술정 보통신부고시 제2022-23호, 2022. 5. 12.) 및 KWCAG(한국형 웹 콘텐츠 접근성 지침, 국립전파연구원) 2.1에 준하여 웹 사이트 구현</t>
  </si>
  <si>
    <t>◦수행사의 지속적인 기술지원이 가능한 개발 툴 및 언어를 사용하여야 하며, 상세설명 세부 유지/관리 용이성을 위하여 가급적 JAVA, JSP, Javascript, PowerBuilder 내용 등 범용적으로 사용하고 있는 언어 선정 ◦기술지원 및 유지관리 용이성 등을 고려한 개발 언어를 협의하여 선정</t>
  </si>
  <si>
    <t>◦기존 시스템 운영에 영향을 주지 않는 시스템 구현 세부 상세설명 - 기 운영되고 있는 시스템 구조 및 전체 표준과 호환성, 시스템 통합 및 내용 분산 설계, 데이터 유형, 프로세스 환경 유형, 사용자 유형, 시스템 간 물리적 네트워크 연결구성을 고려하여 구조 설계 실시</t>
  </si>
  <si>
    <t>◦시스템 구축 기간 내 적용 법령 등 규정 변경시 반영하여 개발 내용 - 규정에 대한 적용시점을 고려하여 발주기관과 협의하여 적용 - 51 -</t>
  </si>
  <si>
    <t>◦업계 표준의 기술을 사용함으로써 개발/유지관리가 용이해야 하며, 특정 OS에 종속적이지 않아야 함 ◦특정 솔루션에 종속되지 않도록 CMS 등을 도입하지 않으며 개발 ◦모든 응용프로그램 유연성, 확장성, 재사용성을 확보할 수 있도록 모듈화 요구사항 전략을 반영하여 개발 세부 상세설명 ◦주관기관에서 현재 보유하여 활용 가능한 H/W, S/W를 활용하거나, 타사의 내용 솔루션으로 교체할 수 있음. 단, 솔루션 교체 시, 기존 시스템과의 호환성이 유지되어야 하며, 추가 도입이 필요한 솔루션의 경우 본 용역에 포함하여 수행 ◦발주기관은 본 용역의 목표 달성을 위해 필요시, 이전 사업자 및 유지보수 업체 등 지적재산권 지분 보유자와의 협의를 통해 이전 사업에서 생산된 업무별 SW산출물 공개, 연계 API 제공 등을 협력한다. □ 프로젝트 관리 요구사항</t>
  </si>
  <si>
    <t>◦위험관리, 품질관리, 일정관리, 자원관리, 형상관리 등 프로젝트 관리 방법 요구사항 세부 론을 통한 체계적인 사업 관리 방안 제시 상세설명 ◦개발의 완성도를 높이기 위해서 프로젝트 착수에서 종료까지 체계적으로 내용 프로젝트 관리(관리도구 이용) ◦단계별로 진행 상황을 보고하고 프로젝트 관련 산출물 제출</t>
  </si>
  <si>
    <t>◦공급자는 작업장소 상호협의 시 제안요청서 내 명시된 보안요구사항을 준수 한 작업장소를 제시할 수 있으며, 발주기관에서는 제시된 작업장소에 관하 여 우선 검토하고, 계약 당사자간 상호 협의하여 정함. - 다만, 발주기관에서는 공급자가 제시한 작업장소가 보안요구사항을 준수 하지 못한 경우 거부할 수 있음 - 공급자는 원격지 개발에 따른 보안사고 등 위험요인을 식별하여 이에 요구사항 대한 대응방안 제안 세부 상세설명 - 공급자는 원격지 개발에 따른 개발방법 등에 대한 구체적인 방안 제시 내용 - 원격지 개발에 따른 수행 장소 등에 대하여 구체적인 원격지 보안관리 대책(시건장치, 출입통제 등) 실시 1. 프로젝트 사무실, 중요장비 설치장소에 대한 출입보안 2. 개인소유 PC 및 보조기억장치 반입·반출 통제 3. 생성문서는 별도 잠금장치가 된 곳에 보관하며, 안전한 방법에 따라 폐기할 것 4. 문서의 보안등급 부여 및 차별화 된 권한관리를 수행할 것 등 - 52 -</t>
  </si>
  <si>
    <t>◦일정계획에 따라 아래 주요 산출물 제공 구 분 제출시기 수량 비고 기술적용계획표 제안서 제출시 1부 별지서식1-제10호 착수보고서 및 계약 후 1부 사업수행계획서 14일 이내 보안 관련 서식 분기별 각 1부 별지서식2. 기술지원 작업보고서 작업발생시 작업별 1부 보안취약점 분석보고서 수행 중 1부 요청시 중간 결과 보고서 연말 연도별 1부 최종 완료보고서 계약 종료시 1부 요구사항 사업 산출물 1부 세부 상세설명 사업여건, 발주기관과의 내용 매뉴얼(사용자/관리자) 각 1부 협의에 따라 일부 제출하지 않을 수 있음 현황보고서(시스템/서비스) 각 1부 계약 종료시 ※외장형HDD(USB)에 요구사항명세서 1부 저장하여 납품 정의서(인터페이스/프로세스/ 각 1부 테이블/ ERD 등) 테스트결과서(단위별/통합) 각 1부 ※ 기술적용계획표의 기술표준을 준수하며, 사업수행 계획서 작성 시 발주자와 상호 협의하여 조정 가능 ※ 검수 전 기술적용결과표를 제출하여야 하며, 기술적용계획의 변경이 필요한 경우 발주자의 승인을 받아야 함 ※ 착수계, 사업수행계획서 서식 등은(행정·공공기관 정보시스템 구축․운영 지침 (행정안전부 고시))을 따름 - 53 -</t>
  </si>
  <si>
    <t>◦주사업자(공동수급으로 구성하는 경우 공동수급 구성원 포함) 소속 이외의 인력은 하도급으로 간주하며, 하도급 계약 시 관계 법률에 의하여 사전 승 인을 받아야 함 ※ 승인 전 투입된 인력에 대해서는 투입 기간으로 인정되지 않음 ◦주사업자와 하도급자간에 계약을 체결하기 전에 발주기관으로부터 하도급자의 사업수행능력과 계약방식 등의 적정성 평가를 위해 하도급 계획서를 제출하 고 적정성 판단기준 [서식1-제4호] 확인 ◦사업자는 하도급 계약을 하고자 할 경우에는 본 계약 체결 후 7일 이내에 하도급 승인신청을 하여야 하며, 소프트웨어사업 계약 및 관리감독에 관한 지침(과학 기술정보통신부고시 제2023-105호, 2023.5.15.)에 따라 하도급 계약의 적정성 여부를 발주기관에서 판단 요구사항 - 하도급 계약 시 공정거래위원회 소프트웨어사업 표준하도급계약서로 계약 체결 상세설명 세부 ◦하도급 계약의 준수실태를 “하도급 준수실태 보고서”에 의하여 발주기관에 내용 보고 - 월별 하도급 업체별 대금지급 사실을 확인할 수 있는 증빙자료 제출(통장 사본) ※ 효율적인 하도급 관리를 위해 조달청 “하도급 지킴이”를 사용할 수 있으며, 이때 하도급 계약의 준수여부 확인 절차는 별도로 정함 ◦하도급거래 공정화에 관한 법률 제14조에 의거 발주자, 원사업자 및 수급사업자 모두 하도급 대금 직접 지급에 합의시 발주기관에서 하도급 업체에 직접 대금 지급을 할 수도 있음 ◦본 용역수행과 관련하여 재하도급은 금지하며, 사업금액의 50% 초과하여 하도급 금지(단순 구매설치사업 제외)하며, 사업금액의 10% 초과시 공동수급 권고 ◦하도급 업체 투입 인력에 대한 관리방안을 제시하여야 하며, 투입인력은 국민연금 가입증명서 등을 제출 - 54 -</t>
  </si>
  <si>
    <t>◦주/월간 보고는 수행 시 주관기관과 일정 협의에 의하여 변경 가능 하고, 원활한 과업추진을 위해 필요시 비정기적인 보고를 요청할 수 있음 구분 보고명 보고내용 시 기 - 진도관리(계획대비 실적) 매주 주간보고 - 문제점 보고 및 특이사항 수요일 - 차주계획 정기 - 진도관리(계획대비 실적) 보고 - 문제점 보고 및 특이사항 익월 월간보고 - 진척률 및 다음달 계획 5일 이내 요구사항 - 각 공정단계별 주관기관 승인 상세설명 세부 - 착수계 및 사업수행계획 보고 착수후 10일 내용 착수보고 · 제안서 인쇄본 2부 포함 이내 · 비밀유지계약, 서약서 등 포함 비정기 중간보고 - 개발상황 및 현안 보고 협의 후 결정 보고 - 개발완료 보고 및 관련 산출물 완료보고 완료 시 · 보안 확약서 등 포함 - 이슈사항 및 문제점 협의 등 수시보고 수시 - 긴급변경 및 서면 요구사항 ◦어플리케이션 유지관리 및 개/보수를 위하여 상용S/W를 제외한 소스코드를 제공하여야 하며, 개발시 형상 관리서버에 등록·관리 ◦프로젝트 착수시점에 주석에 대한 규정 등을 포함한 코딩 가이드를 수립하고, 해당 가이드를 준수한 소스코드를 작성하여 제공</t>
  </si>
  <si>
    <t>◦주관기관이 제시한 추진 일정을 참고하여 최적의 시스템이 구축될 수 있도록 세부 추진 일정계획을 전체일정과 세부일정으로 구분하여 상세하게 제시 상세설명 내용 ◦일정계획 수립 시에는 지연가능 요소를 미리 파악ㆍ분석하여 일정 내에 사업 수행이 가능하도록 해야 함 - 55 -</t>
  </si>
  <si>
    <t>◦보안, 일정지연, 품질저하, 장비 변경에 따르는 예산초과 등 리스크 발생을 사전 예방하고 발생 시 사후 대처방안을 제시하여야 함 요구사항 ◦성능상 문제 등으로 H/W 또는 S/W가 변경되는 경우에 대한 사후 대응방안을 세부 상세설명 구체적으로 제시 내용 ◦프로젝트 추진과정에서 요구되는 진척/위험/변경사항의 관리방안 및 지속적 으로 문제를 파악 관리할 수 있는 방안 제시 ◦데이터 통합 및 이행시 누락데이터 방지계획을 기술적으로 제시</t>
  </si>
  <si>
    <t>◦성과품의 품질확보를 위하여 지속적인 품질보증활동 수행 세부 - 품질보증계획 수립, 품질보증 목표 및 표준에 대한 교육 상세설명 내용 - 계획에 따른 품질보증 수행, 품질결함분석 및 시정조치, 변경요청 - 단계별 품질목표 달성, 품질표준 준수 등에 관한 보고서 제출</t>
  </si>
  <si>
    <t>◦시스템 개발에 필요한 기획·집행·사후관리 전반에 걸친 업무 지원 - 계획 적정성 검토 및 조정, 계획 대비 추진율 점검 지원 요구사항 - 요구사항 구체화 및 기능 적정성 검토, 조정 지원 세부 상세설명 - 산출물 검토 및 검수를 포함한 시스템 하자여부 점검 지원 내용 - 이외 요구사항 변경·보완 등 발주기관에서 요청하는 사항 지원 ◦PMO 추진업무 지원 - PMO사업에 대한 자료제공 및 조치내역 관리</t>
  </si>
  <si>
    <t>◦검수는 완료보고서 접수일로부터 14일 이내에 실시 요구사항 - 제안요청서, 제안서, 협상 결과, 계약서, 사업수행계획서 등과 일치하지 세부 상세설명 않을 경우 지체 없이 보완 후 재검수를 받아야 함 내용 ◦시스템 납품설치와 시스템의 정상가동 여부에 대하여 확인하며, 시스템 관리, 기술지원 등 시스템 운영에 필요한 제반사항을 포함</t>
  </si>
  <si>
    <t>◦사업수행기간 중 보안 관련법규를 준수하고 대외 보안유지에 적극 협조하여 야 함. 요구사항 - 사업 수행기간 중 중요 데이터 등 정보 누출에 대비하여 구체적인 정보보호 세부 계획 및 방안을 제시 상세설명 내용 ◦사업수행기간 중 주관기관으로부터 제공되는 모든 자료는 별도의 ‘자료반출 입대장’을 작성 및 관리해야 하며 주관기관의 승인 후 이용할 수 있음. 또한 제공된 자료의 이용이 종료된 경우 복구가 불가능 하도록 파기해야 하며 그 과정 및 결과를 주관기관으로부터 승인을 받아야함.</t>
  </si>
  <si>
    <t>◦무상 하자보수기간은 검수완료일로부터 12개월로 함 ◦하자보수기간 중 매월 시스템 사용률에 대한 모니터링 결과 보고 요구사항 ◦시스템 공개 후 발생한 수정사항에 대해 하자보수기간 중 보완 세부 상세설명 ◦하자보수 지원방안을 구체적으로 제시 내용 ◦용역수행업체는 하자보수보증금율과 계약금액을 곱하여 산출한 금액(하자보 수보증금)을 보증서 또는 증권 등으로 주관기관에 제출 ◦하자보수 이외의 기능개선, 사업방법의 개선 등에 대한 유상유지관리 및 재 개발은 별도의 계약체결을 통해 추진함</t>
  </si>
  <si>
    <t>◦발주기관이 직접 구매로 물품 도입할 경우 해당 물품을 HW/SW를 활용하여 요구사항 서비스 적용 세부 - HW 설치시 환경 구성 및 기술 지원 상세설명 내용 - SW 설치시 대상 웹서비스로의 적용, 데이터 연동, 이관 등 ◦물품의 하자, 결함 발생시 원인 분석을 수행하고 및 관련 대책을 수립하여야 하며 이에 대한 지원방안을 구체적으로 제시</t>
  </si>
  <si>
    <t>◦본 용역사업과 관련한 계약목적물의 지식재산권은 주관기관과 사업자가 공동 으로 소유하며, 별도의 정함이 없는 한 지분은 균등한 것으로 함 ◦다만, 개발의 기여도 및 계약목적물의 특수성(보안, 영업비밀 등)을 고려하여 계약당사자간의 협의를 통해 지식재산권 귀속주체 등에 대해 공동소유와 달리 정할 수 있음 요구사항 ※ &lt;참고:공공저작물 자유이용 고려시&gt; 본 과업수행의 결과로 발생하는 모든 상세설명 세부 결과물의 지식재산권은 일반용역 계약특수조건 및 용역계약일반조건 내용 (계약예규)에 의한다. 다만, 그 결과물이 공공저작물로서 자유이용이 바람 직하다고 판단되는 경우, 계약예규 제56조 단서에 따라 추후 협의를 통해 「저작재산권 양도계약서」를 체결하여 공동소유와 달리 정할 수 있다. ◦용역수행과 관련한 지식재산권의 상업적 활용의 경우 사업자는 주관기관과의 별도 협의를 통해 복제, 배포, 개작, 전송 등의 사용·수익을 취할 수 있음 ◦조달청 지침 “일반용역계약특수조건” 제23조(특허권 또는 저작권의 침해)에 따라 본 용역의 수행에 있어 제3자의 특허권 또는 저작권을 침해하였다하여 - 58 - 손해배상 청구 소송이 제기되면 계약상대자는 배상 및 모든 책임을 진다. ◦공급자는 지식재산권의 활용을 위해 SW산출물의 반출을 요청할 수 있으며, 발주기관에서는「보안업무규정」제4조 및 제안요청서에 명시된 누출금지정 보에 해당하지 않을 경우 SW산출물을 제공함(단,공급자는 아래 내용 준수 해야 함) - 공급자는 공급받은 SW산출물에 대하여 제안요청서, 계약서 등에 누출금지 정보로 명시한 정보를 삭제하고 활용하여야 하며, 이를 확인하는 공급자 대표명의의 확약서를 발주기관에 제출 - 공급자가 반출된 SW산출물을 제3자에게 제공하려는 경우 반드시 발주기관 으로부터 사전승인을 받아야 함 - SW산출물 제3자 제공 발주자 승인절차 관련 시행령은 아래와 같음. · 발주기관은 공급자가 제공받은 SW산출물을 무단으로 유출하거나 누출되는 경우 및 누출금지정보를 삭제하지 않고 활용하는 경우에는 「국가계약법 시행령」제76조제2항제3호 및 「지방계약법 시행령」제92조제2항제3호에 따라 입찰참가자격을 제한함.</t>
  </si>
  <si>
    <t>◦「소프트웨어진흥법 제22조」에 따라 해당 사업 수주자는 SW 사업정보(SW 사업 수행 및 실적 정보) 데이터를 작성하여 제출 요구사항 ◦SW사업정보 데이터 작성 및 제출에 관한 사항은 www.spir.kr 자료실의 상세설명 세부 ‘SW사업정보 저장소 데이터 제출 안내’ 문서를 참조 내용 ◦SW사업정보 데이터는 사업수행계획서 작성 시 단계별 산출물 리스트에 반드시 명시 ◦SW사업정보 중 기능점수 데이터의 작성을 위해 사업수행 인원 중 기능점수 측정 전문가를 포함</t>
  </si>
  <si>
    <t>◦대한체육회 재난재해 대비 정보시스템 위기대응 계획 준수 상세설명 내용 ◦문화체육관광부 문화정보 백업센터로의 소산백업시 기술 지원</t>
  </si>
  <si>
    <t>◦사업기간 중 목표시스템 가동 시 일정한 기간 동안 가동상태 모니터링 및 세부 상세설명 기록, 예방점검 활동 실시, 유지인력 교육, 비상연락체계 가동, 기술지원 등 내용 안정화 활동 수행</t>
  </si>
  <si>
    <t>◦시스템 개발 및 운영에 필요한 교육을 지속적으로 실시하여야 하며, 교육계 세부 획서를 작성하여 발주 기관에 제출, 승인을 얻어야 함 상세설명 내용 ◦교육계획서에는 교육훈련에 대한 목적 및 내용, 교육대상, 방법, 일정, 장 소, 강사진 등에 대한 상세사항 포함</t>
  </si>
  <si>
    <t>◦시스템에 대한 교육자료를 제작하여야 함 상세설명 내용 - 관리자, 시스템 운용자, 일반사용자 등 사용자별 교육자료를 매뉴얼로 성</t>
  </si>
  <si>
    <t xml:space="preserve">◦제안사는 발주기관이 본 사업을 위하여 구매·도입한 HW, SW 시스템 구성에 대한 기술 지원을 수행 ◦지원 수행 대상 요구사항 세부 - 가상화 서버(WEB/WAS/스트리밍) 상세설명 내용 - 증명서 발급 리포팅 솔루션 - 증명서 위변조 방지 솔루션 - 서버접근제어 보안 라이선스 ◦지원 수행 대상 인프라는 대한체육회와 협의하여 추가 가능 - 62 - [보안요구사항 - 별표 1] 사업자 보안위규 처리기준 사업자 보안위규 처리기준 구 분 위 규 사 항 처 리 기 준 1. 비밀 및 대외비 급 정보 유출 및 유출시도 ◦사업참여 제한 가. 정보시스템에 대한 구조, 데이터베이스 등의 정보 유출 ◦위규자 및 직속 나. 개인정보·신상정보 목록 유출 감독자 교체 다. 비공개 항공사진·공간정보 등 비공개 정보 유출 심각 ◦재발 방지를 위한 2. 정보시스템에 대한 불법적 행위 조치계획 제출 가. 관련 시스템에 대한 해킹 및 해킹시도 ◦위규자 대상 특별 나. 시스템 구축 결과물에 대한 외부 유출 보안교육 실시 다. 시스템 내 인위적인 악성코드 유포 1. 비공개 정보 관리 소홀 가. 비공개 정보를 책상 위 등에 방치 나. 비공개 정보를 휴지통ㆍ폐지함 등에 유기 또는 이면지 활용 다. 개인정보․신상정보 목록을 책상 위 등에 방치 라. 기타 비공개 정보에 대한 관리소홀 2. 사무실․보호구역 보안관리 허술 가. 통제구혁 출입문을 개방한 채 퇴근 등 ◦위규자 및 직속 나. 인가되지 않은 작업자의 내부 시스템 접근 감독자 교체 다. 통제구역 내 장비·시설 등 무단 사진촬영 ◦재발 방지를 위한 중대 3. 전산정보 보호대책 부실 조치계획 제출 가. 업무망 인터넷망 혼용사용, USB 사용규정 위반 ◦위규자 대상 특별 나. 웹하드·P2P 등 인터넷 자료공유사이트를 활용하여 용역사업 보안교육 실시 관련 자료 수발신 다. 개발·유지관리 시 원격작업 사용 라. 저장된 비공개 정보 패스워드 미부여 마. 인터넷망 연결 PC 하드디스크에 비공개 정보를 저장 바. 외부용 PC를 업무망에 무단 연결 사용 사. 보안관련 프로그램 강제 삭제 아. 사용자 계정관리 미흡 및 오남용(시스템 불법접근 시도 등) - 63 - 구 분 위 규 사 항 처 리 기 준 1. 기관 제공 중요정책ㆍ민감 자료 관리 소홀 가. 주요 현안ㆍ보고자료를 책상위 등에 방치 나. 정책ㆍ현안자료를 휴지통ㆍ폐지함 등에 유기 또는 이면지 활용 2. 사무실 보안관리 부실 가. 캐비넷ㆍ서류함ㆍ책상 등을 개방한 채 퇴근 나. 출입키를 책상위 등에 방치 ◦위규자 및 직속 감독자 사유서 / 3. 보호구역 출입 소홀 경위서 징구 가. 통제ㆍ제한구역 출입문을 개방한 채 근무 보통 나. 보호구역내 비인가자 출입허용 등 통제 불순응 ◦위규자 대상 특별 4. 전산정보 보호대책 부실 보안교육 실시 가. 휴대용저장매체를 서랍ㆍ책상 위 등에 방치한 채 퇴근 나. 네이트온 등 비인가 메신저 무단 사용 다. PC를 켜 놓거나 보조기억 매체(USB 등)를 꽂아 놓고 퇴근 라. 부팅ㆍ화면보호 패스워드 미부여 또는 "1111" 등 단순숫자 부여 마. PC 비밀번호를 모니터옆 등 외부에 노출 바. 비인가 보조기억매체 무단 사용 1. 업무 관련서류 관리 소홀 가. 진행중인 업무자료를 책상 등에 방치, 퇴근 나. 복사기ㆍ인쇄기 위에 서류 방치 ◦위규자 서면ㆍ구두 2. 근무자 근무상태 불량 경고 등 문책 경미 가. 각종 보안장비 운용 미숙 ◦위규자 사유서 / 나. 경보ㆍ보안장치 작동 불량 경위서 징구 3. 전산정보 보호대책 부실 가. PC내 보안성이 검증되지 않은 프로그램 사용 나. 보안관련 소프트웨어의 주기적 점검 위반 ※ 사업자 보안위규 처리 절차 경위 확인 ▶ 보안위규 처리기준에 따라 조치 ▶ 재발방지 대책 ▶ 보안조치 이행여부 점검 - 64 - [보안요구사항 - 별표 2] 보안위약금 부과 기준 보안 위약금 부과 기준 1. 위규 수준별로 A~D 등급으로 차등 부과 위규 수준 구분 A급 B급 C급 D급 위규 심각 1건 중대 1건 보통 2건 이상 경미 3건 이상 위약금 부정당업자 등록 계약금액의 2% 이내 계약금액의 1% 이내 계약금액의 0.5% 이내 비중 * 사업자 보안위규 처리 기준은 [별표1] 참고 2. 보안 위약금은 다른 요인에 의해 상쇄, 삭감이 되지 않으며 사고처리 대응수준에 따 라 부과한다. - 위약금 비중에 따른 세부 기준 사고처리 대응 수준 위약금 부과 수행인력 제재 고의적 또는 사고처리 방치, 사후조치 미이행, 위약금 비중액의 ⦁수행인력 보안교육 시행 물질적 피해 발생 100% ⦁감독자 교체 위약금 비중액의 ⦁수행인력 보안교육 시행 사고처리 방치, 사후조치 소극적 대응 50% ⦁감독자 교체 위약금 비중액의 사고처리 이행, 사후조치 적극적 대응 ⦁수행인력 보안교육 시행 25% 3. 사업 완료시 또는 매월 계약금액 지출시, 지출금액 조정을 통해 위약금 정산 - 65 - [보안요구사항 - 별표 3] 누출금지 대상 정보 누출금지 대상정보 관련: 개정된 국가 정보보안 기본지침(2023.1.31.) 1. 해당 기관의 정보시스템 내ㆍ외부 IP주소 현황 2. 정보시스템 구성 현황 및 정보통신망 구성도 3. 개별사용자의 계정ㆍ비밀번호 등 정보시스템 접근권한 정보 4. 정보통신망 또는 정보시스템 취약점 분석ㆍ평가 결과물 5. 정보화사업 용역 결과물 및 관련 프로그램 소스코드(외부에 유출될 경우 국가안보 및 국익에 피해가 우려되는 중요 용역사업에 해당) 6. 암호자재, 암호가 주 기능인 제품 및 정보보호시스템 도입ㆍ운용 현황 &lt;개정 2021.11.1.&gt; 7. 정보보호시스템 및 네트워크장비 설정 정보 8. ｢공공기관의 정보공개에 관한 법률｣ 제9조제1항에 따라 비공개 대상 정보로 분류된 해당 기관의 내부문서 9. ｢개인정보보호법｣ 제2조제1호에 따른 개인정보 10. ｢보안업무규정｣ 제4조에 따른 비밀 및 ｢보안업무규정 시행규칙｣ 제 16조제3항에 따른 대외비 &lt;개정 2020.7.1.&gt; 11. 그 밖에 해당 기관의 장이 공개가 불가하다고 판단한 자료 - 66 - Ⅳ. 제안서 작성요령 □ 제안서의 효력 ㅇ 제안서는 제출 후 변경할 수 없으며, 계약체결 시 계약조건의 일부로 간주함. ㅇ 주관기관이 필요시 입찰참가자에 대하여 추가자료를 요청할 수 있 으며, 이에 따라 제출된 자료는 제안서와 동일한 효력을 가짐. ㅇ 제안서 내용 중 허위 작성한 사실이 판명될 경우 계약 후라도 계약 파기와 함께 인적, 물적, 기간적 손실에 따른 손해 배상을 청구할 수 있음. □ 제안서 작성지침 및 유의사항 ㅇ 제시한 제안서 목차 및 세부작성지침을 준용하여 제안서를 작성하 여야 함. ㅇ 작성 시 아래 사항을 권장함 - 제안서 본문 내용은 300페이지(150장) 이내로 작성 - 제안서는 A4용지 기준 종 방향 작성을 원칙으로 하되, 부득이한 경우 A4 횡 또는 기타 용지를 일부 사용할 수 있음. - 제안요약서의 경우 A4 횡 사용을 원칙으로 하되 가급적 50페이지 이내로 작성 - 제안 설명 시 홍보용 동영상 활용 금지 ㅇ 제안서 구성은 제안요청서 및 작성지침에 명시된 내용에 근거하여 각각 세분화하여 누락 없이 작성함을 원칙으로 하고, 제안사별 핵 심부분을 부각시켜 작성할 수 있으며, 특별히 제시하고자 하는 내 용은 참고사항으로 첨부 가능 ㅇ 제안서 앞장에 평가항목에 대한 조견표를 명시(평가항목, 평가요소, 제안서 관련목차, 페이지, 제안포인트 등) ㅇ 제안서의 각 페이지는 쉽게 참조할 수 있도록 페이지 하단 중앙에 - 67 - 일련번호를 붙이되, 각 장별로 구분하여 번호를 부여함. ㅇ 제안서는 한글, MS워드, 파워포인트로 작성하고, 사용된 영문 약어에 대해서는 약어 설명을 함께 제공해야 함. ㅇ 제안서의 내용을 객관적으로 입증할 수 있는 관련 자료는 제안서의 별첨으로 제출하여야 함. ㅇ 제안내용을 보충하기 위하여 참고문헌 활용 시 참고문헌 목록을 첨부하고, 그 출처를 정확히 알 수 있도록 표기하여야 함. ㅇ 제안서의 내용은 “~를 한다”, “~를 하겠다” 등의 명확한 용어를 사용하여 표현하여야 함. 예를 들어, 사용가능하다, 할 수 있다, 고 려하고 있다 등과 같이 모호한 표현은 평가 시 불가능한 것으로 간 주하게 되며, 계량화가 가능한 것은 계량화하여 표현하여야 함. ㅇ 표지에는 원본과 사본을 구분하여야 하며, 원본과 사본이 상이한 경우가 발견될 시에는 원본의 내용을 적용함.(사본 제안서에 포함된 각종 서류 및 증명서 사본은 “원본대조필”을 날인 후 제출) ㅇ 기타 공고서 및 조달청 제안평가 관련 규정에 따름. □ 제안서 목차 Ⅰ. 일반현황 1. 제안사 일반현황 2. 제안사의 조직 및 인원 3. 주요사업 내용 및 실적 Ⅱ. 전략 및 방법론 1. 사업 이해도 2. 추진전략 Ⅲ. 시스템 구축 1. 시스템 분석 및 설계 2. 시스템 통합구축 3. 고도화 컨설팅 Ⅳ. 시스템 환경 조성 1. 인프라 환경 구축 2. DB 설계 3. 정보연계 Ⅴ. 사업관리 부문 1. 추진일정계획 2. 사업수행조직 구성 3. 사업수행조직 운영 방안 - 68 - 4. 사업통제방안 5. 형상 및 산출물 관리방안 6. 품질보증방안 7. 서비스수준 관리방안 8. 위험 및 이슈관리 방안 9. 기타 Ⅵ. 지원부문 1. 교육훈련계획 2. 운영지원계획 3. 기술이전계획 4. 정보보안 및 개인정보보호 계획 5. 비상대책 계획 6. 기타 지원사항 Ⅶ. 하도급계약의 적정성 1. 하도급 계약의 적정성 Ⅷ. 기타사항 1. 기타사항 □ 세부 작성지침 항 목 작 성 방 법 Ⅰ. 일반현황 제안사의 일반현황 및 주요 연력, 최근 3연간의 자본금 및 부문별(컨설팅, 개발 등) 1. 제안사 매출액, 유사사업실적 등을 명료하게 제시하여야 한다. [서식1-1호, 2호] 일반현황 - 본 사업과 관련이 있는 3년 이내의 유사사업실적 제시 2. 제안사의 조직 제안사(컨소시엄 포함)의 조직 현황을 제시하여야 한다. 및 인원 3. 주요사업 내용 제안사의 주요 사업내용을 분야별로 구분하여 제시하고, 해당사업과 관련이 있는 분야 및 실적 주요 사업실적(최근 3년 이내 유사 사업 실적)을 제시한다. Ⅱ. 전략 및 방법론 제안사는 해당사업의 제안요청 내용을 명확하게 이해하고 본 제안의 목적, 범위, 전제 1. 사업 이해도 조건 및 제안의 특징 및 장점을 요약하여 기술하여야 한다. 목표시스템 구성도 및 구성체계를 제시하여야 한다. 제안사는 사업을 효과적으로 수행하기 위한 추진전략(위험요소를 고려하여 창의적이 2. 추진전략 고 타당한 대안)을 제시하여야 한다. Ⅲ. 시스템 구축 발주기관이 요구하는 시스템의 안정적인 구축을 위한 DB, UI/UX, 프레임워크 등의 1. 시스템 분석 및 표준화와 유관기관 및 발주기관이 보유한 효과적인 정보의 연동 산출을 위한 분석 설계 설계 방안을 구체적으로 기술한다. 2. 시스템 입찰참가자의 특성을 반영한 시스템 구축 방법론, 분산시스템의 통합, 연동정보 제공, 통합구축 학습관리기능 구축 등 시스템 구축 방안을 구체적으로 제시한다. - 69 - 시스템 구축의 지속성 확보와 안정적인 사업의 수행을 위하여, 차년도 사업수행방안 3. 고도화 컨설팅 및 시스템 구축 방향, 과업 설계 방안을 제시한다. Ⅳ. 시스템 환경 조성 1. 인프라 환경 시스템의 효율적인 운영 및 가상화 환경 제공, 정보보호, 서버데이터 이전을 위한 구축 최적의 구성 방안을 구체적으로 제시한다. 시스템의 효율성과 효과성을 높이기 위한 데이터 표준화 방안과 DB 모델링 방안을 2. DB 설계 구체적으로 제시한다. 연관 시스템 간, 관련 기관 간 정보연계 형식의 표준화 방안과 효율적인 정보연계 3. 정보 연계 송수신 방안을 구체적으로 제시한다. Ⅴ. 사업관리 부문 1. 추진일정계획 사업의 수행계획, 단계별 추진일정 및 사업수행과정의 보고회의, 검토계획을 기술한다. 사업 추진과 관련된 현업부서, 분야별 지원인력, 사업 수행자, 관련 기관·부서 등 이 해관계자를 식별하여 도식화하고 그 역할과 책임을 명확히 기술한다. 관리 대상 요소 간 상충 또는 누락, 중복되는 의사결정 사안의 파악과 해당 사안에 2. 사업수행조직 대한 모니터링 수행방안을 기술한다. 구성 - 사업관리자(PM)는 컨소시엄사의 지분율이 가장 높은 회사의 임원급으로 제시 - 제안사가 하도급 의사가 있는 경우, 해당 업무 및 (예상)하도급 업체를 제시 - 컨소시엄 업체가 있는 경우 업무분장 내역에 공동수급업체별 참여비율을 명시 3. 사업수행조직 사업 기간 내 수행조직의 운영 체계 등을 분야별/기간별로 제시한다. 운영 방안 분석된 의사결정 사안 및 데이터를 기반으로 통합관리를 위한 대안을 검토하고 제시 4. 사업통제방안 할 수 있는 방안, 각 관리대상요소 간 상충되거나 중복된 의사결정사안에 대한 조정 과 통제 방안을 제시한다. 5. 형상 및 산출물 사업 수행과정의 형상 및 산출물 관리방안을 기술한다. 관리방안 6. 품질보증방안 사업수행을 위한 방법론을 제안하고 품질 보증방안을 방법론에 의거하여 기술한다. 7. 서비스수준 SLA지표를 선정하고 적용․운영방안을 기술한다. 관리방안 8. 위험 및 사업 수행과정의 위험/이슈관리 방안을 기술한다. 이슈관리방안 9. 기타 전자적 사업진척관리 방안, EA관리방안 등 기타 사업수행을 위한 관리방안 기술한다. Ⅵ. 지원부문 사용자, 관리자 등 시스템의 이용대상자별로 구분하여 교육훈련 방법, 내용, 교육일정, 1. 교육훈련계획 교육훈련 조직 등을 상세히 제시하여야 한다. 운영 유지관리 계획, 조직, 절차, 범위 및 기간, 연계 사업에 대한 지원 및 협업과 이와 2. 운영지원계획 관련된 기타의 활동 등을 종합적으로 제시하여야 한다. 3. 기술이전계획 시스템 운영 노하우에 대해 발주기관 관리자에게 기술이전 계획을 기술한다. 4. 정보보안 및 정보보안 및 개인정보보호 체계 및 대책, 저작권 존중여부 명시, 시스템 보안성 확보 개인정보보호 방안과 개인정보보호 대책을 제시하여야 한다. 계획 5. 비상대책계획 안정적인 시스템 운영을 위하여 백업/복구 및 장애대응 대책을 제시하여야 한다. 기타 제안사에서 시스템 운영을 위한 RFP에 포함되지 않은 사항에 관해 제안하는 6. 기타 지원사항 내용을 기술한다. - 70 - Ⅶ. 하도급계약의 적정성 및 기타사항 하도급에 참가하는 전문기업의 보유기술과 기술요구사항의 일치성, 보유기술의 실현 가능성, 입찰참가자(공동수급일 경우에는 공동수급체 전부)의 하도급 대금지급 방식의 1. 하도급 계약 적정성을 제시한다. 제안에 참여한 전문업체의 기술 및 자질, 활용방안 등을 제시 적정성 하여야 한다. ※ 최근 3년 이내의 국내외에서 유사사업 수행실적이 있는 경우에는 실적증빙자료를 제출 ※ 제안사는 서식1의 하도급 관련 서식을 작성하여 제출 Ⅷ. 기타사항 1. 기타사항 원활한 사업수행을 위해 지원할 수 있는 기타 사항을 기술한다. Ⅴ. 안내사항 1 입찰방식 □ 기본방침 ㅇ 객관적이고 공정한 기준과 절차를 적용하여 경쟁에 의한 우수 사 업자 선정 □ 입찰 참가 자격 ㅇ「국가를 당사자로 하는 계약에 관한 법률 시행령」 제12조(경쟁입 찰의 참가자격) 및 동법 시행규칙 제14조(입찰참가자격요건의 증 명) 규정에 의한 경쟁입찰 참가자격을 갖추어야 하며, 조달청 입찰 참가자격등록증 소지업체이여야 함. ㅇ 입찰 등록 마감일 기준,「국가를 당사자로 하는 계약에 관한 법 률」제27조 및 동법 시행령 제76조(부정당업자의 입찰참가자격 제한) 규정에 해당되지 않은 업체 * 사업자는「소프트웨어진흥법」에 의한 소프트웨어사업(컴퓨터관련서비 스사업, 업종코드: 1468) 분야 및 (이러닝솔루션업, 업종코드: 6528)의 입찰참가자격을 등록한 자 * 제안 업체는 최근년도 결산신고 된 소프트웨어사업자 일반현황 관리 확인서를 제출서류에 포함하여야 함. * 󰡔중소기업제품 구매촉진 및 판로지원에 관한 법률󰡕제9조 및 동법 - 71 - 시행령 제10조에 따라 직접생산확인증명서를 소지한 자(정보시스템개 발서비스(세부품명번호 : 8111159901))와 패키지소프트웨어개발및도입서 비스(세부품명번호 : 8111159801) 동시에 보유하여야 함. * 공동수급 구성 시 각 업체별로 각각의 분야/직접생산확인증명서를 보 유하면 입찰 가능함. ㅇ 「소프트웨어진흥법」제48조(중소 소프트웨어사업자의 사업참여 지원)에 따른「중소 소프트웨어사업자의 사업참여 지원에 관한 지침」준수 ㅇ 「소프트웨어 진흥법」제48조4항에 따라 상호출자제한기업집단소속 회사의 입찰 참여 제한 ㅇ 본 사업은 20억원 미만 사업으로 「소프트웨어 진흥법」 제48조(중소 소프트웨어사업자의 사업참여 지원) 및 중소 소프트웨어사업자의 사업 참 여 지원에 관한 지침 제2조, 제3조에 따라 대기업 및 중견기업인 소프 트웨어 사업자의 입찰 참여 제한(소프트웨어사업자 일반 현황 관리확인서 상의 ‘공공 소프트웨어사업 입찰참여 제한금액: 없음’으로 확인) - 총사업금액 20억원 미만인 사업으로 중소 소프트웨어사업자(소 프트웨어사업자 일반 현황 관리확인서 상의 ‘공공 소프트웨어사 업 입찰참여 제한금액: 없음’으로 확인)만 입찰참가 가능 ㅇ 기타 공고서에 따름. □ 낙찰자 선정 방식 ㅇ 협상에 의한 계약체결 방식 적용 - 「소프트웨어 진흥법」제49조 제1항, 같은 법 시행령 제44조 제1항에 따라 협상에 의한 계약체결 방식 적용 - 「국가를 당사자로 하는 계약에 관한 법률 시행령」 제43조에 따라 협상에 의한 계약체결 방식 적용 2 제안서 평가 방법 - 72 - □ 제안서 평가 원칙 ㅇ 종합평가점수(100%) = 기술능력평가(90%) + 입찰가격평가(10%) - 제안서 평가는 기술능력(90%)과 입찰가격(10%)을 종합적으로 평 가 - 기술능력평가(90점)와 가격평가(10점) 결과를 합산하여 고득점 순으로 선정 * 기술능력평가점수가 배점한도의 85%(76.5점) 미만인 응찰자는 협상대상에서 제 외 ** 기획재정부(계약예규) ｢협상에 의한 계약체결기준｣ 입찰가격 평점산식에 따름 기술평가(90) 구 분 가격평가(10) 비고 비계량(85) 계량(5) 내 용 제안서 기업신용도 입찰 가격 - 배 점 85점 5점 10점 100점 ⚪ 기술평가 - 본 용역의 평가는 기술평가와 가격평가로 구분하여 평가하되 기술평 가 비중은 100분의 90으로 하고 가격평가 비중은 100분의 10으로 함. - 각 항목별 평가배점과 방법은 “기술성평가기준”에 의함. - 기술평가 점수는 각 평가위원의 평가점수 중 최고점과 최저점을 제외한 나머지 점수를 합산하여 산술평균한 점수로 산정 - 기술평가 점수는 소수점 다섯째자리에서 반올림 ⚪ 가격평가 - 「협상에 의한 계약체결 기준」(기획재정부 계약예규)에 따라 평가 점수 산출 ⚪ 우선협상대상자 및 협상순위 선정 - 기술능력평가 분야 배점한도의 85%(76.5점) 이상인 자를 협상적격자로 선정 - 73 - - 기술능력평가 점수(90점)와 입찰가격평가 점수(10점)를 합산하여 합산점수의 고득점 순에 따라 결정 - 합산점수가 동일한 제안자가 2인 이상일 경우에는 기술능력 평 가점수가 높은 제안자를 우선순위자로 하고, 기술능력 평가점수 도 동일한 경우, 기술능력 평가부문 중 최고 배점 평가부문에서 최고 배점 평가항목의 점수가 더 높은 자를 우선순위자로 함. ※ 최고 배점 평가부문의 최고 배점 평가항목 점수 또한 동일한 경우, 해당 최고 배점 부문 내 최고 배점 평가항목 바로 다음으로 높은 배점의 평가항목을 비교하여 높은 점수를 얻은 자가 우선협상대상자가 됨. ※ 협상 적격업체 개별 통보 - 협상대상자가 제안한 사업내용, 이행방법, 이행일정 등 제안서 내 용을 대상으로 협상을 실시하며 협상대상자와 협상을 통해 그 내 용의 일부를 조정할 수 있음. - 협상대상자와 협상이 모두 결렬되면 재공고하여 재입찰 추진 - 기타 규정되지 않은 사항은 조달청 규정에 의함. - 74 - 3 기술성 평가기준 □ 기술제안서 평가항목 및 배점한도 &lt; 제안서 기술 평가 항목 및 배점표 &gt; 평가부문 평가항목 평가기준 평가배점 사업 사업의 특성 및 목표에 부합하는 사업전략을 제시 하고 있는지를 평가한다. 5 이해도 추진 개발업무 수행 시 일정 및 위험요소를 고려하여 얼마나 타당한 추진 전략을 전략 5 전략 수립하였는지 평가한다. 및 방법론 수행 최근 3년 이내 유사사업의 수행실적 및 경험을 검토하고, 제안사의 구축 (15점) 3 경험 능력을 평가한다. 개발 사업에 적정한 개발 방법론이 제시되었는지 평가하고, 실제 적용 사례 및 2 방법론 경험을 바탕으로 단계별 산출물이 제시되었는지 여부를 평가한다. 시스템 요구 규격을 충족하는 장비 제안 여부와 현 시스템과의 인터페이스 및 확장 요구 가능성 여부를 평가한다. 또한 도입 장비의 설치 및 공급 계획, 유지관리에 6 사항 대한 방안이 구체적으로 기술되어 있는가를 평가한다. 기능 기능 요구사항ㆍ기대사항ㆍ제약사항 등을 파악한 후 구현 방안이 구체적으로 요구 기술되어 있는지를 평가한다. 또한 제안한 방안 및 기술이 적용 가능한지를 10 사항 평가한다. · 요구사항 및 시스템 분석을 바탕으로 보안 요구사항의 적용 방안이 기술 구체적으로 기술되었는지 평가한다. 또한 제안한 방안과 기술의 설계단계 및 보안 반영 여부 및 구현단계까지의 적용 가능성을 평가한다. 기능 요구 4 · 기술적 보안 구현방안이 제안요청서의 보안요구사항을 충족할 만큼 (25점) 사항 구체적이고 적절한지 평가한다. 또한, 구현방안이 설계단계부터 구현 및 검증 단계까지 고려하고 있는지 평가한다. 데이터 데이터 요구사항 분석을 바탕으로 데이터 전환 계획 및 검증 방법, 데이터 요구 3 오류 발생 시 처리 방안이 구체적으로 제시되어 있는지를 평가한다. 사항 제약 목표 시스템의 설계, 구축, 운영과 관련하여 제약조건을 충족시키기 위한 2 사항 구체적인 구현 방안 및 테스트 방안이 수립되었는지 평가한다. 성능 요구 성능 충족을 위한 구현 및 테스트 방안이 구체적으로 기술되어 있는지, 요구 이를 위한 방법론 및 분석도구가 기술되어 있는지 평가한다. 제안한 방안 및 3 사항 기술을 통해 성능 요구 사항을 충족시킬 수 있는지를 평가한다. 성능 품질 제공되는 개발 도구 및 구현 방안, 테스트 방안 등이 품질 요구사항에 및 요구 부합되는지 평가하고, 분석ㆍ설계ㆍ구현ㆍ테스트 등 각 단계별 품질 4 품질 사항 요구사항 점검 및 검토 방안이 구체적으로 계획되어 있는가를 평가한다. (10점) 인터 시스템 인터페이스 : 타 시스템과의 연계에 대한 장ㆍ단점 분석을 통해 가장 페이스 적합한 시스템 인터페이스 구축 방안을 도출하였는지를 평가한다. 3 요구 사용자 인터페이스 : 사용자 편의성을 고려하여 사용자 인터페이스의 사항 분석ㆍ설계ㆍ구현ㆍ테스트 방안과 검토 계획을 구체적으로 기술하였는가를 - 75 - 평가부문 평가항목 평가기준 평가배점 평가한다. 일정관리, 사업위험(이슈) 관리, 보안관리, 산출물의 형상ㆍ문서 관리 등 관리 사업수행에 필요한 관리 방법론이 구체적으로 제시되어 있는지를 평가한다. 4 방법론 또한 문제 발생 시 보고 체계 및 위험관리 방안이 구체적으로 제시되어 있는지 평가한다. 프로젝트 관리 사업수행에 필요한 수행기간과 세부일정이 구체적으로 제시되었는지 일정 (10점) 평가한다. 또한 각 활동에 필요한 일정 계획이 적절히 수립되었는지 3 계획 평가한다. 개발 개발에 필요한 개발환경의 구성이 구체적으로 제시되었는지 평가하고, 3 장비 라이선스 등의 문제가 없는지 여부를 평가한다. 제시된 품질보증 방안이 해당 사업의 수행에 적합한지, 사업자가 「소프트웨어 품질 진흥법」 제21조의 소프트웨어프로세스 품질인증(SP인증) 등 대외적으로 인 3 보증 정받을 만한 품질보증 관련 유효한 인증을 제시하는 경우 확인하고 평가한다. 시험 시스템 공급자가 개발된 시스템의 시험운영을 위해 필요한 각종 시험운영 2 운영 방법 등을 구체적으로 제시하였는지 평가한다. 교육 시스템 공급자가 시스템 운영 및 관리자를 위해 필요한 각종 교육훈련의 2 훈련 방법, 내용, 일정 등을 구체적으로 제시하였는지 평가한다. 유지 시스템 공급자가 제시하는 유지관리 계획, 조직, 절차, 범위 및 기간과 이와 프로 2 관리 관련된 기타의 활동 및 그 제한사항에 대해 평가한다. 젝트 지원 (15점) 하자 시스템 공급자가 제시하는 하자보수 계획, 절차, 범위 및 기간과 이와 보수 2 관련된 기타의 활동 및 그 제한사항에 대해 평가한다. 계획 · 사업 추진 동안 악영향을 미치는 일련의 불순 활동들로부터 기밀을 보호함과 동시에 원활한 사업의 수행을 보장하기 위한 체계 및 대책에 대하여 평가한다. 기밀 · 사업을 추진하는 동안 발생할 수 있는 악영향으로부터 기밀을 보호하고 원활한 2 보안 사업수행의 보장을 위한 물리적, 관리적 보안 체계 및 대책이 구체적이고 적절한지 평가한다. 비상 시스템 공급자가 안정적인 시스템 운영을 위해 필요한 각종 백업/복구 및 2 대책 장애대응 대책을 구체적으로 제시하였는지 평가한다. 공동수급체 구성을 통한 입찰참가 시, 사업 참가자 중 중소기업인 소프트웨어사업자의 참여비율 (지분율)에 따라 등급을 평가한다. 단, 상생 상생 중소기업인 소프트웨어사업자가 단독으로 입찰에 참가한 경우 최고 등급을 협력 5 협력 부여하고, 중소기업인 소프트웨어 사업자의 참여 지분이 없는 경우는 ‘0’점을 (5점) 부여한다. 세부사항은 ‘조달청 협상에 의한 제안서 평가 세부기준’[별표11]에 따름 「소프트웨어 진흥법령」에 따라 입찰 시 제출한 「조달청 협상에 의한 계약 제안서평가 세부기준」별지 제14호서식의 소프트웨어사업 하도급 계획서에 하도급 하도급 서 하도급에 참가하는 자의 하도급 금액 비율, 하도급 계약금액 비율이 본 계획 계획 사업의 규모, 목적 및 특성 등을 고려하여 적정한지를 평가한다. 5 적정성 적정성 다만, 하도급을 하지 않는 경우 또는 하도급 금액 비율이 100분의 10이하이 (5점) 면서「하도급거래 공정화에 관한 법률」제3조의2에 따른 소프트웨어사업 표 준하도급계약서를 활용할 계획이 있는 자는 최고등급을 부여한다. 총 계 85 * 위 표에서 "하도급 금액 비율"이란 원도급의 총 입찰금액 대비 하수급 총금액의 비율을 말한다. - 76 - □ 계량지표 평가항목 및 배점한도 평가 항목 평가 내용 배점 계량 - 최근 1년 이내 발급된 신용평가기관 발행 지표 기업 신용도 5 신용등급확인서에 따라 평가 (5) ㅇ 경영상태 평가항목 및 배점한도 - 「조달청 협상에 의한 계약 제안서 평가 세부기준」을 적용하여 다음과 같이 평가 신용평가등급 평점 회사채 기업어음 기업신용평가등급 AAA, AA+, AA0, AA- A1, A2+, A20, AAA, AA+, AA0, AA-, 배점의 100% A+, A0, A-, BBB+, BBB0 A2-, A3+, A30 A+, A0, A-, BBB+, BBB0 BBB-, BB+, BB0, BB- A3-, B+, B0 BBB-, BB+, BB0, BB- 배점의 95% B+, B0, B- B- B+, B0, B- 배점의 90% CCC+ 이하 C 이하 CCC+ 이하 배점의 70% * 등급별 평점이 소수점 이하의 숫자가 있는 경우 소수점 다섯째자리에서 반올림 함 [주] 1.「신용정보의 이용 및 보호에 관한 법률」제2조 제8의3에 해당하는 신용조회사 또는「자본시 장과 금융투자업에 관한 법률」제335조의3에 따라 업무를 영위하는신용평가사가 입찰공고일 이 전에 평가하고 유효기간 내에 있는 회사채, 기업어음 및 기업신용평가등급을 국가종합전자조달 시스템에 조회된 신용평가등급으로 평가하되, 가장 최근의 신용평가등급으로 평가한다. 다만, 가장 최근의 신용평가등급이 다수가 있으며 그 결과가 서로 다른 경우에는 가장 낮은 등 급으로 평가한다. 2. 국가종합전자조달시스템에서 신용평가등급 확인서가 확인되지 않은 경우에는 최저등급으로 평가하며, 유효기간 시작일 또는 만료일이 입찰공고일인 경우에도 유효한 것으로 평가한다. 다만, 입찰공고일 다음날 이후에 발생 또는 수정된 자료는 평가에서 제외한다. 3. 주 1에도 불구하고, 합병 또는 분할한 자가 입찰공고일 이전에 평가한 신용평가등급이 없는 경우에는 입찰서 제출 마감일 전일까지 발급된 유효기간 내에 있는 가장 최근의 신용평가 등급으로 평가한다. 다만, 합병 후 새로운 신용평가등급이 없는 경우에는 입찰공고일 이전에 평가하고 유효기간 내에 있는 신용평가등급으로서 합병 대상자 중 가장 낮은 신용평가등급을 받 은 자의 신용평가등급으로 평가한다. 4. 추정가격이 고시금액 미만인 입찰에서 입찰공고일을 기준으로 최근 7년 이내에 사업을 개시한 창업기업에 대해서는 신용평가등급 점수상의 배점 한도를 부여한다. 이 경우 창업기업에 대한 확 인은 「중소기업제품공공구매 종합정보망」에 등재된 자료로 확인하며, 창업기업확인서의 유효기 - 77 - 간 내에 있어야 한다. 다만, 제안서 평가일 전일까지 발급된 자료도 심사에 포함하며, 이 경우 입찰 공고일 이전 창업을 확인 할 수 있는 자료(법인인 경우 법인등기부상 법인설립등기일, 개인사업자인 경 우에는 사업자등록증명서 상 사업자등록일)를 제출하여야 한다.(이하 창업기업에 대한 확인방법은 같 다) 5. 중소기업협동조합이 입찰에 참여하는 경우 중소기업협동조합의 신용평가등급으로 평가한다. - 78 - 4 유의사항 □ 과업심의위원회 ㅇ (과업내용 확정 심의 여부) 본 사업은 「소프트웨어 진흥법」 제50 조에 따른 과업내용 확정을 위하여 과업심의위원회를 ( )개최 또는 (✔)미개최한 사업임 * 공공소프트웨어사업 과업심의가이드에 따라 사업수행 기간 부족 등 불가피한 사유로 계약 체결 전까지 과업심의위원회를 개최 예정이며, 위원회 의견에 따라 과업내용이 변동될 수 있음. ㅇ (과업내용 변경) 본 사업은 「소프트웨어 진흥법」 제50조, 같은 법 시행령 제47조 제1항 제2호, 제3호에 따른 과업내용 변경 및 그에 따른 계약금액·계약기간 조정이 필요한 경우, 계약상대자는 국가기 관 등의 장에게 소프트웨어사업 과업변경요청서*를 제출하여 과업심 의위원회 개최를 요청할 수 있으며, 국가기관 등의 장은 과업심의 위원회 개최요청에 대해서 특별한 사정이 없으면 수용해야 함. *「소프트웨어사업 계약 및 관리감독에 관한 지침」 별지 13호 서식 참조 □ 하도급을 포함한 경우 다음 사항 준수 ㅇ 하도급 관리감독 및 시정요구 - 본 사업 관련해서 발주기관은「소프트웨어 진흥법」제51조제7항에 따라 하도급 제한규정 준수 여부를 지속적으로 관리·감독하여야 하고, 제1항부터 제5항까지의 규정을 위반한 계약상대자에게 시정을 요구하여야 함. ㅇ 하도급 사전승인 - 본사업의 하도급의 경우「소프트웨어 진흥법」제51조제5항, 같은 법 시행규칙 제14조제1항 및 「소프트웨어사업 계약 및 관리감독에 관한 지침」의 규정에 의하여 반드시 발주기관으로부터 사전승인을 받 고 하도급 계약을 하여야 함. - 79 - ＊발주기관의 승인 없이 하도급을 하거나 승인을 얻은 하도급 조건을 변경한 경우,『국가를 당사자로 하는 계약에 관한 법률 시행령』제 76조(부정당업자의 입찰참가자격제한)에 의거하여 부정당업자로 입찰 참가자격을 제한함. ㅇ 하도급 비율제한 - 본 사업의 과업의 일부를 하도급하려는 경우「소프트웨어 진흥 법」제51조제1항에 따라 물품(상용소프트웨어 포함) 구매금액을 제외한 소프트웨어사업금액의 100분의 50을 초과할 수 없으며, 같은 법 제3항에 따라 다시 하도급은 원칙적으로 불허함. 다만, 같은 법 제51조제2항 각 호 및 제3항 각 호에 해당하는 경우 그러 하지 아니함. ㅇ 하도급 계획서 제출 요청 - 본 사업 과업의 일부를 하도급하려는 경우 계약체결 시「소프트웨 어사업 계약 및 관리감독에 관한 지침」의 별지 제7호 서식 소프 트웨어사업 하도급 계획서를 제출하여야 함. - 하도급을 하지 않을 경우에는 하도급 계획서에 0%로 작성하여 제 출하여야 함. ㅇ 소프트웨어 기술성 평가 시 ‘하도급계획적정성’ 평가를 하는 경우 - 본 사업은 기술성 평가 시 ‘하도급계획적정성’을 평가항목에 포함 하는 사업으로 「소프트웨어 기술성 평가기준 지침」별지 제4호 서식 ‘소프트웨어사업 하도급 계획 적정성 확인서’를 제출해야 함. ㅇ 하도급 계약의 적정성 판단 세부기준 명시 - 발주사는 하도급계약의 승인을 신청하는 경우, 「소프트웨어사업 계약 및 관리감독에 관한 지침」의 별표 3 [하도급계약의 적정성 판단 세부기준]에 따라 적정성여부를 판단하며, 평가점수가 85점 이상인 경우에 한하여 하도급계약을 승인함. 다만, 85점 이상인 경 우라 하더라도 하도급 계약의 세부 조건 등으로 인하여 사업의 원 활한 수행이 불가능하다고 인정되는 경우 그 사유를 기재하여 하 - 80 - 도급 승인 거절을 통보할 수 있음. ㅇ 공동수급체 구성 - 본 사업에서 전체 사업금액 대비 10%를 초과하여 하도급하려는 경우, 「소프트웨어 진흥법」제51조제6항 및 동 법 시행령 제48 조제5항에 따라 하도급이 아닌 공동수급체를 구성하여 참여해야하 며, 공동수급체를 구성하지 못하는 불가피한 사정이 있는 경우 그 사유를 제시하여야 함. ＊공동수급업체 구성원은 「국가를 당사자로 하는 계약에 관한 법률 시 행령」제12조(경쟁입찰의 참가자격) 및 동법 시행규칙 제14조(입찰 참가자격요건의 증명) 규정에 저촉되지 않아야 함. ＊공동수급체는 5개 이하로 구성하여야 함[「공동계약운용요령(기획 재정부, 계약예규)」제9조 제5항 참조] ㅇ 정부기관 등에서 부정당제재 중인 업체와 공동수급 및 하도급 구 성을 금함. □ SW사업 작업장소(원격지 개발) ㅇ 작업장소 상호 협의 - 계약당사자는 SW사업 수행을 위해 필요한 작업장소 등(장소, 설비, 기타 작업환경)을 상호협의하여 결정하며, 핵심 개발인력이 아닌 지원인력의 근무장소는 보안 등 특별한 사유가 있는 경우를 제외하 고는 계약상대자가 달리 정할 수 있음. - SW사업 수행을 위해 필요한 작업장소 등은 사업예산 내 계상되어 있으므로 관련 비용을 포함하여 제안가격을 산출하되, 작업장소 등은 상호 협의하여 결정함. ㅇ 원격개발 장소 제시·검토 절차 - 공급자는 작업장소 상호 협의 시 제안요청서 내 명시된 보안 요 구사항을 준수한 작업장소를 제시할 수 있으며, 발주기관에서는 제시된 작업장소에 관하여 우선검토 한다. 다만, 발주기관에서는 공급자가 제시한 작업장소가 보안요구사항을 준수하지 못한 경우 - 81 - 거부할 수 있으며, 공급자가 유효한 정보보호 체계 인증 또는 소 프트웨어프로세스 품질인증을 보유하고 있는 경우 공급자 제시안을 검토 시 우대할 수 있음. ㅇ 원격개발 장소 보안 요구사항 - 공급자는 원격개발에 따른 보안사고 등 위험요인을 식별하여 이 에 대한 대응방안을 제안하여야 함. - 공급자는 제안요청서에 명시된 보안 요구사항 등을 준수하여 원 격 개발에 따른 구체적인 원격보안 관리대책을 관리적 보안 (보안 정책, 보안자료 등급관리, 보안자료 접근관리, 백업대책 등), 물리 적 보안(출입보안, 원격개발 장소 및 장비운용, 침해 시 보안자료 백업 장소운용 등), 기술적 보안(침입방지, 탐색, 자료 보안기술, 노트북, USB 등 휴대용 저장매체, 네트워크 등)을 제시하여야 함. □ SW사업 산출물 활용 보장 ㅇ 당해 계약에 따른 계약목적물에 대한 지식재산권 활용 - (지식재산권) 발주기관과 계약상대자가 공동으로 소유하며 별도의 정함이 없는 한 지분은 균등한 것으로 함. 다만 개발의 기여도 및 계약목적물의 특수성(국가안전보장, 국방, 외교관계 등)을 고려하여 계약당사자간의 협의를 통해 지식재산권 귀속주체 등에 대해 공동 소유와 달리 정할 수 있음. - (산출물 반출 요청) 계약상대자는 당해 계약에 따른 계약목적물에 대한 지적재산권의 행사를 위하여 계약산출물의 반출을 요청할 수 있으며, 발주기관은 국가 안보에 관한 사항으로서 대통령령으로 정하는 사유에 해당하는지 여부를 검토하여 30일 이내에 그 결과를 통보 - (제재 요건) 활용 승인(제3자 제공 포함)을 받지 않고 반출하거나, 승인 받은 소프트웨어 산출물을 무단으로 유출하거나 누출되는 경 우, 누출금지정보를 삭제하지 않고 활용하는 경우 - 82 - □ 개발SW의 공동활용 사전명시 ㅇ 본 사업을 통해 개발되는 소프트웨어는「(계약예규) 용역계약 일반 조건」제56조(계약목적물의 지식재산권 귀속 등)에 따라 타 기관과 공동활용 할 계획이 없음. □ 하자담보 책임기간 및 범위 ㅇ 하자담보 책임기간은 계약사업자는 본 사업이 종료한 날(사업에 대 한 시험 및 검사를 수행하여 최종산출물을 인도한 날을 말함)로부터 1년으로 함. □ SW사업 제안서 보상 ㅇ 본 사업은 소프트웨어 사업 계약 및 관리감독에 관한 지침 제16조, 제17조에 따라, 제안서 보상대상사업에 해당되나 예산 편성 및 기 관 상황 등을 감안하여 보상을 실시하지 않음. □ 적정사업기간 산정 (붙임 2.) ㅇ 본 사업은 ｢소프트웨어사업 계약 및 관리감독에 관한 지침｣ 제10조에 따라 소프트웨어 개발사업 적정 사업기간 산정 기준에 따른 사업임. ※ ｢소프트웨어사업 계약 및 관리감독에 관한 지침｣ 별지 제4호서식 “소프트웨어 개발사업의 적정 사업기간 종합 산정서”를 공지함 □ SW사업 영향평가 (붙임 3.) ㅇ 본 사업은「소프트웨어 진흥법」제43조, 같은 법 시행령 제35조 내지 제37조,「소프트웨어사업 계약 및 관리감독에 관한 지침」제 5조, 제6조에 따라 소프트웨어사업 영향평가를 미리 실시한 사업임. ※ 「소프트웨어사업 계약 및 관리감독에 관한 지침」 별지 제1호 서식에 따른 “소프트웨어사업 영향평가 결과서”를 첨부 □ 소프트웨어사업정보 제출 ㅇ 본 사업은「소프트웨어 진흥법」제46조에 따라 SW사업정보 (SW - 83 - 사업 수행 및 실적정보) 데이터를 작성 및 제출하여야 함. ㅇ SW사업정보 데이터 작성 및 제출에 관한 사항은 SW사업정보 저 장소(www.spir.kr) 자료실의 ‘SW사업정보 저장소 데이터 제출 안내’ 문서를 참조토록 함. ㅇ SW사업정보 데이터는 사업수행계획서 작성 시 단계별 산출물 리 스트에 명시하도록 함. ㅇ SW사업정보 중 기능점수 데이터의 작성을 위해 사업수행 인원 중 기능점수 산정 가능 전문가를 포함토록 함. 5 제출서류 ㅇ 제출서류 목록 번호 양식 제출 1  정량제안서(신용평가 등급 확인서) 1부 2  정성제안서 * 평가항목 자가점검표 포함 1부 3  입찰참가신청서 등 소정양식 * Ⅶ. 입찰관련 서식-별지’ 참조 각 1부 4  경쟁입찰 참가자격등록증(나라장터 출력 자료) 1부 5  법인등기부등본 1부 6  사업자등록증 사본 1부 7  법인인감증명서/사용 인감계 각 1부 (입찰대리인) 재직증명서, 위임장, 신분증, 4대보험 (필요시) 각 1부 가입증명서(국민연금, 건강보험, 고용보험, 산재보험) * 사본은 필히 원본대조필 날인 바람. ※ 온라인 제출과 별도로 제안서 인쇄본 10부(평가항목 자가점검표 포함), 발표 USB 1개를 대한체육회 교육복지부로 방문 제출(세부내용은 입찰공고문 참조) ※ 사업관리자(PM)는 제안업체 소속 임직원으로서, 입찰공고일 전날부터 제안서 평가일까지 계속 재직 중인 자에 한함(제안서 제출 시, 반드시 사업관리자 재 직증명서, 4대보험 가입확인서 제출) 6 제안서 제출 일정 및 방법 가. 제출기한: 입찰공고문 참조 나. 제출장소: 나라장터(가격투찰) 및 e-발주시스템(제안서 등 제출) - 84 - 다. 제출방법: 입찰공고문 참조 라. 문 의 처 ㅇ 제안서 작성: 교육복지부 김유진 대리(☎ 02-2144-8171) ㅇ 입찰 및 계약: 회계팀 김형남 과장(☎ 02-2144-8051) 마. 제출 유의사항 ㅇ 제안서 및 서류는 온라인 제출을 원칙으로 하되, 발표용 제안서 출력본은 접수 기한 내에 별도 제출되어야 함. ㅇ 제출된 서류 및 제안서는 기한 내 접수된 것만 인정하고, 일체 반환하지 않으며 이 제안과 관련된 일체의 비용은 제안업체의 부담 7 제안요청 설명회 ㅇ 본 사업은 제안요청 설명회를 실시하지 않음. 8 제안설명회 개최 □ 제안설명회 개최 ◈ 제안서 평가회 개최 가. 일시 및 장소: 별도 연락 예정 나. 참석인원: 각 제안사별 3명 이내 다. 발표순서: 투찰 역순 라. 발표시간: 각 제안사별 25분(설명 15분, 질의응답 10분) ㅇ 제안사에서 배정시간 보다 설명을 짧게 한 경우 시간 단축 운영 가능 ㅇ 제안사 발표 후 평가위원의 질의가 적은 경우 질의응답 시간 단축 운영 가능 마. 유의사항 ㅇ 제안 설명은 제안사(주사업자)의 ★실무책임자(PM)가 직접 발표해야하며, 대리인 또는 동영상 등을 이용한 간접 발표는 불허함. ㅇ 사업관리자(PM)는 제안업체 소속 임직원으로서, 입찰공고일 전날부터 제안 서 평가일까지 계속 재직 중인 자에 한함.(제안서 제출 시, 반드시 사업관리 자 재직증명서, 4대보험 가입확인서 제출) ㅇ 발표내용이 제안서와 상이한 사항이 있는 경우 이를 별도로 명기하여야 함. - 85 - ⚪ 일정 및 장소: 제안서 접수 마감 후 개별 통보 ⚪ 평가방법 - 제안서 평가는 평가표에 따라 체육회에서 구성한 기술평가위원회가 실시함. - 평가위원회 위원은 위원장을 포함한 8인 이상으로 구성하고 평가의 전문성과 공정성을 위하여 외부전문가를 과반수이상으로 구성 - 평가는 제안서 내용을 기준으로 하며, 제안서에 기재되지 않은 사 항은 평가하지 아니함. ⚪ 유의사항 - 제안 설명은 제안사의 사업관리자(PM)가 직접 발표해야 하며, PM이 발표하지 않을 경우 발표 없이 제안서에 대한 서면평가로만 진행 - 발표내용이 제안서와 상이한 경우 해당 내용을 별도로 명기 - 발표는 제안요약서 등 제안내용을 중심으로 해야 하며 필요 시 별도의 발표자료를 만들 수 있음. 발표 내용에 임원 인사 등 제안 사 홍보관련 내용은 포함할 수 없음. 9 입찰시 유의사항 ㅇ 제출된 제안서는 일체 반환하지 않으며, 본 제안과 관련된 일체의 소 요비용은 입찰참가자의 부담으로 함. ㅇ 제안내용에 대한 확인을 위하여 추가자료 요청 또는 현지실사를 할 수 있으며, 입찰참가자는 이에 응하여야 함. ㅇ 낙찰자로 결정된 이후에 컨소시엄 구성원을 변경할 수 없음. ㅇ 제안서 인력은 컨소시엄 구성원의 자사인력으로 구성하여야 함. - 적법한 파견근로자는 자사인력으로 간주하나, 원 소속사를 반드시 명기 - 86 - 하여야 함. - 컨소시엄 소속 외의 인력은 하도급으로 간주하며, 주관기관의 승인을 얻 지 못할 경우에는 컨소시엄 구성원의 자사인력으로 대체하여야 함. ※ 단, 상용S/W, 패키지 등의 서비스 지원인력, 외부 자문인력 등 통상적인 개발인력이 아닌 경우 는 제안서에 명기하지 말 것 (참여인력에서 제외) ㅇ 계약상의 사업을 수행함에 있어 부실, 조잡 또는 부당하게 하거나, 부정한 행위를 한 사업자는 향후 신규 사업의 참여에 제한을 받을 수 있음. ㅇ 본 사업의 수행에 필요한 모든 비용은 가격입찰금액에 포함시켜야 함. - 87 - [붙임 1] 과업내용 확정 종합심의 결과서 ■ 소프트웨어사업 계약 및 관리감독에 관한 지침 [별지 제11호서식] ( / ) ( 25 26 ) 사업명 발주부서 확정 [ ] 발주 전 [ ] 계약 확정요청번호 심의 전 추진 단계명 변경 [ ] 분석 [ ] 설계 변경요청번호 심의 [ ] 구현 [ ] 시험 제 목 심 의 일 자 년 월 일 심 의 장 소 심 의 결 과 [ ] 승인 [ ] 불가 [ ] 조건부 승인 [검토의견] ※ 심의대상 소프트웨어사업 수에 따라 검토의견 등 심의결과는 별지 작성 가능함 「소프트웨어 진흥법」 제50조, 같은법 시행령 제46조 내지 제47조, 「소프트웨어사업 계약 및 관리 감독에 관한 지침」 제24조 내지 제28조에 따른 소프트웨어사업 과업내용에 대한 검토 및 심의 결과를 드립니다. 년 월 일 위 원 (서명 또는 인) 위 원 (서명 또는 인) 위 원 (서명 또는 인) 위 원 (서명 또는 인) 위 원 (서명 또는 인) 위 원 (서명 또는 인) 위 원 (서명 또는 인) 위 원 (서명 또는 인) 위 원 (서명 또는 인) 위 원 (서명 또는 인) 발주기관의 장 귀하 210㎜×297㎜(백상지 80g/㎡) ※ 사업 특성과 심의추진방식에 따라서 세부 양식 조정 가능 - 88 - [붙임 2] 적정 사업기간 종합 산정서 ※ 소프트웨어사업 특성을 고려하여 검토항목을 수정할 수 있음 - 89 - [붙임 3] 소프트웨어사업 영향평가 검토결과서 소프트웨어사업 영향평가 결과서 사업명 체육인재개발원 학습운영시스템(가칭: 스포츠 e-러닝 포털) 구축 □ 예산편성 ■ 사업발주 영향평가단계 □ 그 외 필요시 □ 재평가 - 교육신청-수강-이력관리 등의 기능을 갖춘 학습운영시스템 구축 주요 내용 - 체육인재개발원 포털 구축 및 스포츠지원포털 연계 등 사업기간 2024년 7월 ~ 2024년 11월 (또는 개발기간) ① 상용 소프트웨어의 구매·설치 및 유지관리 사업 □ 1. 기본정보 ② 국가안보, 치안, 외교 등 민간이 서비스하기에 □ 부적합한 사업 ③ 민간투자형 소프트웨어 사업 □ ④ 단일기관 내부(소속기관 제외) 직원을 대상으로 구분 □ 제공하는 소프트웨어 사업 ⑤ 데이터베이스 구축 사업 □ ⑥ 소프트웨어 변경이 없는 운영사업 □ ⑦ 그 외 소프트웨어 사업 ■ ※ 구분 ①~⑥에 해당하는 경우 3번, 4번 항목 작성 불필요 ■ 단일 기관 운영기관 □ 다수 기관 (예상 : 개 기관) 구분 예상 사용자수 2. 운영계획 사용자 ■ 내부 직원 200명 (복수선택가능) □ 타 기관 직원 명 ■ 일반 국민 또는 기업 40,000명 주요기능과 동일·유사한 소프트웨어를 민간에서 판매를 위해 제공하는지 여부 □있음 ■없음 ※「없음」에 해당하는 경우 3번 이하 항목 및 4번 항목 작성 불필요 3. 민간 소프트 웨어 시장침해 주요 기능 동일·유사한 민간 소프트웨어 가능성 o o · · □ 법령에 규정된 사업 (관련 법령 : ) □ ‘공공데이터 활용 공공서비스 제공 및 정비 가이드라인’ 준수 4.사업의필요성 □ 사업을 통한 민간 소프트웨어 시장 활성화 기여* · 공공성 검토 * Open API 등을 통한 데이터 개방, 민간 소프트웨어 구매·활용 계획, 데이터 연계표준 및 표준 업무 절차 제시, 중장기 민간 이양 계획 등 (복수선택가능) (기여 방안 : ) □ 그 외의 사유로 민간이 소프트웨어를 제공하기에 부적합 (부적합 사유 : ) ■ 민간 소프트웨어 시장 침해 가능성 없음 5. 종합의견 □ 민간 소프트웨어 시장 침해 가능성을 최소화하여 사업 추진 (추진 방안 : ) 2024년 5월 13일 기관명 : 대한체육회 - 90 - [붙임 4] 직접구매 대상 상용소프트웨어 구매계획 직접구매 대상 상용소프트웨어 구매계획(제7조 관련) ※ [ ]에는 해당되는 곳에 √표를 합니다. ②직접 구매 번호 ①상용소프트웨어 품목 수량 ③제외 사유 ④비고 여부 직접구매 [√] 1 가상화 서버(WEB) 1 제 외 [ ] 직접구매 [√] 2 가상화 서버(WAS) 1 제 외 [ ] 직접구매 [√] 3 스트리밍 서버 1 제 외 [ ] 증명서 발급 리포팅 직접구매 [√] 4 1 솔루션 제 외 [ ] 증명서 위변조 방지 직접구매 [√] 5 1 솔루션 제 외 [ ] 서버접근제어 보안 직접구매 [√] 6 11 라이선스 제 외 [ ] 개인정보 접속기록 관리 직접구매 [√] 7 1 라이선스 제 외 [ ] 「소프트웨어사업 계약 및 관리감독에 관한 지침」 제7조 제8항에 따라 직접구매 대상 상 용소프트웨어 구매계획을 위와 같이 명시합니다. 2024년 8월 28일 발주기관장 대한체육회 유 의 사 항 1. ‘①상용소프트웨어 품목’은 제7조제1항에 따른 상용소프트웨어 직접구매 대상 사업에서 사용되는 소프트 웨어로서 제7조제3항에 따른 직접구매 대상 상용소프트웨어를 명시 2. ‘②직접구매 계획여부’는 공개경쟁입찰, 조달청 종합쇼핑몰 구매 등을 통해 해당 소프트웨어 품목을 직접 구매할 경우에는 직접구매(√), 그 외에 직접구매를 하지 않고 통합하여 발주하는 경우에는 제 외(√)(제외사유 명시 필요) 표기 3. ‘③제외사유’는 제8조제1항 각 호에 따르는 사유를 구체적으로 명시 4. ‘④비고’는 분리발주 적용 시 구매 시기, 대략적인 금액 규모 등 명시 ※ 제8조제3항에서 ‘직접구매대상 상용소프트웨어 품목 중 제1항의 제외사유를 적용하는 품목의 비율이 100분의 40미만인 경우’는 품목 중에서 제외사유가 적용된 비율을 의미 - 91 - 서식 1. 입찰 및 제안서 관련 서식 1. 일반현황 및 연혁 2. 자본금 및 매출액 현황 3. 주요 사업실적 3-1. 수행실적 증명서 4. PM 이력사항 4-1. 대한체육회 수행사업 투입인력 현황 5. 평가항목별 자가점검표 6. 제안요청서 대비 제안사항 조견표 7. 입찰참가신청서 8. 소프트웨어사업 하도급 계획서(입찰 시) 8-1. 사업수행 조직 및 인원 양식 9. 하도급 대금지급 비율 명세서 10. 소프트웨어사업 하도급 계약승인 신청서 11. 하도급 적정성 판단 자기평가표 12. 공동수급표준협정서 13. 합의각서 14. 청렴계약 이행 서약서 15. 보안서약서 16. 외주 용역사업 보안 특약 17. 기술적용계획표 / 결과표 - 92 - [붙임1] 일반현황 및 연혁 회 사 명 대 표 자 사 업 분 야 주 소 전 화 번 호 회 사 설 립 년 도 년 월 해당부문 종사기간 년 월 ～ 년 월 ( 년 개월) 주요연혁 - 93 - [붙임2] 자본금 및 매출액 현황 (단위: 천원) 구 분 M-2 년도 M-1년도 M 년도 자 본 금 ⃝⃝부문 ⃝⃝부문 ⃝⃝부문 ⃝⃝부문 매 출 액 합 계 * 최근 3년간 현황만 기재 - 94 - [붙임3] 주요 사업실적 ( ) * 용 역 명: 본 업무와 유관한 용역(교육시스템 구축 등)만 기재 * 사업개요: 사업의 개요를 간략히 기재 * 계약기간: 최근 3년간 사업실적만 기재하며, 연도순으로 최근 용역이 우선되게 기재 ※단, 현재수행중인 사업은 비고란에 현재수행중임을 명시 * 계약금액: 공동도급계약의 경우 계약금액란에 총액 작성 및 제안사의 지분은 괄호 내 기재 * 하도급은 발주처가 승인한 경우에 한하여 작성하며 비고란에 원도급회사를 기재 * 비고: 사업별 사용 개발방법론을 비고에 기재해야 함. * 수행실적증명서[붙임3-1]를 반드시 첨부해야 하고 실적증명첨부서류에 페이지를 명시 하여 주요사업실적 비고란에 페이지를 표시해야 함(증명서 미제출건 또는 첨부물과 일치하지 않는 기재내용은 실적으로 인정하지 않음). * 단, 소프트웨어산업진흥법 제24조 및 동법 시행규칙 제12조에 따라 발급된 소프트웨 어사업수행실적확인서(발급기관: 한국소프트웨어산업협회)로 대체 가능 - 95 - [붙임3-1] 수행실적증명서 업체명 대 표 자 영업소재지 전화번호 신 청 인 사업자번호 법인등록번호 입찰 및 제안서 심사 증명서 용도 제 출 처 제출용 소프트웨어개발 ( ) 유지관리·운영위탁( ) 용 역 명 구 분 컨설팅 ( ) 기타 ( ) 용역이행 용역개요 실적내용 용역이행 또는 납품실적 계약금액 계약번호 계약일자 계약기간 (VAT 포함) 완료일자 지분율(%) 실적(원) 위 사실을 증명함. 년 월 일 증 명 서 기관명 : (인) (전화번호 : ) 발급기관 주 소 : 발급부서 : 담당자 : (전화번호 : ) [주] 1. 본 수행실적 증명서의 실적은 수행이 완료(기성 포함)된 실적이어야 하며, 수행 중 인 실적은 제외 2. 공동계약으로 이행하였을 경우 해당 지분율과 해당 이행완료실적을 기재 단, 분담 이행에 의한 경우 특별한 사유가 없는 한 예산액을 기준으로 지분율을 기재 3. 민간실적의 경우 수행실적 증명서 외에도 계약서, 세금계산서, 필요시 거래명세표 를 첨부 4. 하도급실적은 발주처가 승인한 경우에 한하여 인정하며 하도급 승인문서를 추가로 제출하여야 함 - 96 - [붙임4] 참여인력 이력사항 PM 성명 소속 직책 연령 세 학교 전공 해당분야 근무경력 학력 학원 전공 자 격 증 본사업참여임무 사업참여기간 참여율 % 경 력 참여기간 사 업 명 담당업무 발주처 비고 (년월-년월) * “파견근로자보호등에관한법률” 등에 의한 파견근로자인 경우에는 파견업체명과 원소 속사를 함께 명기하여야 함 (예시) 업체명 (원소속사명) * 소프트웨어산업 진흥법 시행령에 따른 경력관리기관에서 발급한「소프트웨어기술자 경력증명서」를 제출하는 것을 원칙으로 함. * 자격증, 경력 및 수행업무와 관련된 사항을 증명할 수 있는 자료를 붙임으로 첨부하 여야 하며, 첨부되지 않은 자료에 대하여는 인정하지 않음 * 소속회사에 대한 재직증명서와 국민연금 가입자 가입증명(국민연금 : www.nps.or.k r) 또는 건강보험자격득실확인서(국민건강보험공단, www.nhic.or.kr) 자료 제시 - 97 - [붙임4-1] 대한체육회 수행사업 투입인력 현황 제안서 제출일 현재 대한체육회에서 발주한 용역을 수행중일 경우 아래의 투입인력 현황을 기재하여 주시기 바랍니다. - 수행중인 용역이 없을 경우 “해당사항 없음” 기재 요망 성명 사 업 명 참여기간 담당업무 비고 (생년월일) * 수행중인 용역이 없을 경우 “해당사항 없음” 기재 요망 - 98 - [붙임5] 평가항목별 자가점검표 요구사항 평가부문 평가항목 평가기준 관련근거 충족여부 제안서 사업 사업의 특성 및 목표에 부합하는 사업전략을 제시하고 ○/△/× p a g e 이해도 있는지를 평가한다. 명시 추진 개발업무 수행 시 일정 및 위험요소를 고려하여 얼마나 타당한 전략 전략 추진 전략을 수립하였는지 평가한다. 및 방법론 수행 최근 3년 이내 유사사업의 수행실적 및 경험을 검토하고, (15점) 경험 제안사의 구축 능력을 평가한다. 사업에 적정한 개발 방법론이 제시되었는지 평가하고, 실제 개발 적용 사례 및 경험을 바탕으로 단계별 산출물이 제시되었는지 방법론 여부를 평가한다. 요구 규격을 충족하는 장비 제안 여부와 현 시스템과의 시스템 인터페이스 및 확장 가능성 여부를 평가한다. 또한 도입 장비의 요구 설치 및 공급 계획, 유지관리에 대한 방안이 구체적으로 사항 기술되어 있는가를 평가한다. 기능 기능 요구사항ㆍ기대사항ㆍ제약사항 등을 파악한 후 구현 요구 방안이 구체적으로 기술되어 있는지를 평가한다. 또한 제안한 사항 방안 및 기술이 적용 가능한지를 평가한다. · 요구사항 및 시스템 분석을 바탕으로 보안 요구사항의 적용 방안이 구체적으로 기술되었는지 평가한다. 또한 제안한 기술 방안과 기술의 설계단계 반영 여부 및 구현단계까지의 적용 및 보안 가능성을 평가한다. 기능 요구 · 기술적 보안 구현방안이 제안요청서의 보안요구사항을 충족할 (25점) 사항 만큼 구체적이고 적절한지 평가한다. 또한, 구현방안이 설계단계부터 구현 및 검증 단계까지 고려하고 있는지 평가한다. 데이터 데이터 요구사항 분석을 바탕으로 데이터 전환 계획 및 검증 요구 방법, 데이터 오류 발생 시 처리 방안이 구체적으로 제시되어 사항 있는지를 평가한다. 목표 시스템의 설계, 구축, 운영과 관련하여 제약조건을 제약 충족시키기 위한 구체적인 구현 방안 및 테스트 방안이 사항 수립되었는지 평가한다. 요구 성능 충족을 위한 구현 및 테스트 방안이 구체적으로 성능 기술되어 있는지, 이를 위한 방법론 및 분석도구가 기술되어 요구 있는지 평가한다. 제안한 방안 및 기술을 통해 성능 요구 사항 사항을 충족시킬 수 있는지를 평가한다. 성능 제공되는 개발 도구 및 구현 방안, 테스트 방안 등이 품질 및 품질 요구사항에 부합되는지 평가하고, 분석ㆍ설계ㆍ구현ㆍ테스트 등 품질 요구 각 단계별 품질 요구사항 점검 및 검토 방안이 구체적으로 (10점) 사항 계획되어 있는가를 평가한다. 인터 시스템 인터페이스 : 타 시스템과의 연계에 대한 장ㆍ단점 페이스 분석을 통해 가장 적합한 시스템 인터페이스 구축 방안을 - 99 - 요구사항 평가부문 평가항목 평가기준 관련근거 충족여부 도출하였는지를 평가한다. 요구 사용자 인터페이스 : 사용자 편의성을 고려하여 사용자 사항 인터페이스의 분석ㆍ설계ㆍ구현ㆍ테스트 방안과 검토 계획을 구체적으로 기술하였는가를 평가한다. 일정관리, 사업위험(이슈) 관리, 보안관리, 산출물의 형상ㆍ문서 관리 관리 등 사업수행에 필요한 관리 방법론이 구체적으로 방법론 제시되어 있는지를 평가한다. 또한 문제 발생 시 보고 체계 및 위험관리 방안이 구체적으로 제시되어 있는지 평가한다. 프로젝트 관리 사업수행에 필요한 수행기간과 세부일정이 구체적으로 일정 (10점) 제시되었는지 평가한다. 또한 각 활동에 필요한 일정 계획이 계획 적절히 수립되었는지 평가한다. 개발 개발에 필요한 개발환경의 구성이 구체적으로 제시되었는지 장비 평가하고, 라이선스 등의 문제가 없는지 여부를 평가한다. 제시된 품질보증 방안이 해당 사업의 수행에 적합한지, 사업자 품질 가 「소프트웨어 진흥법」 제21조의 소프트웨어프로세스 품질인 보증 증(SP인증) 등 대외적으로 인정받을 만한 품질보증 관련 유효한 인증을 제시하는 경우 확인하고 평가한다. 시험 시스템 공급자가 개발된 시스템의 시험운영을 위해 필요한 운영 각종 시험운영 방법 등을 구체적으로 제시하였는지 평가한다. 시스템 공급자가 시스템 운영 및 관리자를 위해 필요한 각종 교육 교육훈련의 방법, 내용, 일정 등을 구체적으로 제시하였는지 훈련 평가한다. 시스템 공급자가 제시하는 유지관리 계획, 조직, 절차, 범위 및 프로 유지 기간과 이와 관련된 기타의 활동 및 그 제한사항에 대해 젝트 관리 평가한다. 지원 (15점) 하자 시스템 공급자가 제시하는 하자보수 계획, 절차, 범위 및 보수 기간과 이와 관련된 기타의 활동 및 그 제한사항에 대해 계획 평가한다. · 사업 추진 동안 악영향을 미치는 일련의 불순 활동들로부터 기밀을 보호함과 동시에 원활한 사업의 수행을 보장하기 기밀 위한 체계 및 대책에 대하여 평가한다. 보안 · 사업을 추진하는 동안 발생할 수 있는 악영향으로부터 기밀을 보호하고 원활한 사업수행의 보장을 위한 물리적, 관리적 보안 체계 및 대책이 구체적이고 적절한지 평가한다. 시스템 공급자가 안정적인 시스템 운영을 위해 필요한 각종 비상 백업/복구 및 장애대응 대책을 구체적으로 제시하였는지 대책 평가한다. 공동수급체 구성을 통한 입찰참가 시, 사업 참가자 중 중소기업인 소프트웨어사업자의 참여비율 (지분율)에 따라 상생 등급을 평가한다. 단, 중소기업인 소프트웨어사업자가 단독으로 상생 협력 입찰에 참가한 경우 최고 등급을 부여하고, 중소기업인 협력 (5점) 소프트웨어 사업자의 참여 지분이 없는 경우는 ‘0’점을 부여한다. 세부사항은 ‘조달청 협상에 의한 제안서 평가 세부기준’[별표11]에 따름 하도급 하도급 「소프트웨어 진흥법령」에 따라 입찰 시 제출한 「조달청 협상에 계획 계획 의한 계약 제안서평가 세부기준」별지 제14호서식의 소프트웨어 적정성 적정성 사업 하도급 계획서에서 하도급에 참가하는 자의 하도급 금액 - 100 - 요구사항 평가부문 평가항목 평가기준 관련근거 충족여부 비율, 하도급 계약금액 비율이 본 사업의 규모, 목적 및 특성 등을 고려하여 적정한지를 평가한다. 다만, 하도급을 하지 않는 경우 또는 하도급 금액 비율이 100 (5점) 분의 10이하이면서「하도급거래 공정화에 관한 법률」제3조의2 에 따른 소프트웨어사업 표준하도급계약서를 활용할 계획이 있 는 자는 최고등급을 부여한다. - 101 - [붙임6] 제안요청서 대비 제안사항 조견표 (제안사 : ) 제안요청사항 평가 제안사항 비고 쪽수 주요내용 항목 쪽수 주요내용 * 엑셀(Excel) 파일(A3크기)로 작성하여 제안서에 포함하여 제출 * 장구분 쪽구분하여 핵심키워드 중심으로 나열 * 비고란은 공란으로 두고 양식변경 불가 * 목차의 항목 중 해당내용이 없을 시, 해당항목에 “해당사항 없음”으로 간략히 기술 - 102 - [붙임7] 입찰참가신청서 처리기간 입 찰 참 가 신 청 서 * 아래사항중 해당되는 경우에만 기재하시기 바랍니다. 즉시 법인등록번호/ 상호또는법인명칭 사업자등록번호 신청 전 화 번 호/ 주 소 인 팩 스 번 호 대 표 자 생년월일 입찰공고번호 제 - 호 입 찰 일 자 년 월 일 입찰 개요 입 찰 건 명 입찰 금 액 ․ 보증금율 : 5%(가격기준) 보증 금 지급 납부면제 및 ․ 본인은 낙찰후 정당한 이유없이 계약을 체결하지 않는 경우에는 각서 지 급 확 약 상기 소정의 입찰보증금을 귀 회에 현금으로 납부할 것을 확약합니다. 대표자 (인) * 면제대상자의 경우 작성 대리 본 입찰에 관한 일체의 권한을 다음의 본 입찰에 사용할 인감을 다음과 같이 인 자에게 위임합니다. 신고합니다. ․ 사용 인감 성 명 : 사용인감 (인) 전화번호(H․P) : 이메일 : 금번 20 년 월 일자로 공고한 용역에 대한 입찰에 참가하고자 정부에서 정한 공사(물품구매‧기술용역) 입찰유의서, 입찰공 고사항 및 정보통신부에서 정한 관리요령을 전적으로 수락하고 붙임서류를 갖추어 입 찰참가신청을 합니다. 붙임서류 : 공고문에서 정한 서류 20 년 월 일 대표자 : (인) &lt;법인인감&gt; 대한체육회장 귀하 - 103 - [붙임8] 소프트웨어사업 하도급 계획서(입찰 시) 소프트웨어사업 하도급 계획서(입찰 시) 사업명 계약금액(C) 원 사업기간 년 월 일 ∼ 년 월 일 수급인 상호 대표자 (공동수급체 대표) 사업자등록번호 소재지 하도급 예정 계획 번 하수급인 하도급 계약금액 대비 수급인 하도급 계약명 하도급 계약기간 호 상호 예정액(A) 하도급예정액 비율 1 . . . ∼ . . . 원 % 2 . . . ∼ . . . 원 % 합 . . . ∼ . . . 원 % 계 직접 물품 구매 예정 계획 구분 번 제조사 물품 구매 (HW․설비․상 물품명 수량 구매시기 호 (개발사) 예정액(B) 용SW) 1 원 2 원 합 원 계 - 수급인이 공동수급체인 경우 공동수급체 구성원(대표 포함)의 하도급 예정 계획 명시 - 단순 물품의 구매․설치 용역 등, 신기술 또는 전문기술 등을 하도급에 포함하여 작성 - 직접 물품 구매 예정 계획은 수급인(계약상대자)이 직접 구매하는 물품에 한함 - 하도급 예정액 비율 합계 50% 초과 예외사유 : _____________________ - 계약금액(C) = 하도급 예정액(A) + 물품 구매 예정액(B) + 수급인 자체 수행액 - 계약금액 대비 하도급 예정액 비율 = 하도급 예정액(A)/(계약금액(C)-물품구매 예정액(B)) X 100 「소프트웨어사업 계약 및 관리감독에 관한 지침」제19조에 따라 소프트웨어 사업 하도급 계획서를 제출합니다. 년 월 일 공동수급체 대 표 상 호 : - 104 - 대표자 : (서명 또는 인) 공동수급체 구성원 상 호 : 대표자 : (서명 또는 인) 공동수급체 구성원 상 호 : 대표자 : (서명 또는 인) 발주기관의 장 귀하 - 하도급 사업수행 계획서(하도급 금액 산출내역서 및 사업추진 일정표 포함) 각 1부 제출서류 - 물품 공급확약서 각 1부 ※ 유의사항 - 수급인의 계약 금액 대비 하도급 예정금액 합계의 비율은「소프트웨어 진흥법」제51조제1항에 따라 총 계약 금액의 50%를 초과할 수 없습니다. 단, 동 조 제2항의 각 호에 해당하는 경우에는 그러하지 아니합니다. 이 경우 예외사유를 기재합니다. - 수급인은 직접 물품 구매 예정 계획에 기재한 사항에 대해 이를 증명할 수 있는 물품 공급 확약서 등을 국가기관등의 장에게 제출하여야 합니다. 제출한 서류가 미비한 경우 국가기관 등의 장은 해당 서류의 보완을 요청할 수 있으며, 해당 서류를 제출하지 않거나 제출한 서류 를 검토한 결과 직접 구매하지 않은 경우 해당 금액은 하도급 제한 비율로 산정됩니다. - 하도급 예정 계획이 많아 지면이 부족할 경우 별도 서식을 첨부할 수 있습니다. - 105 - [붙임 8-1] 사업수행 조직 및 인원현황 사업수행 조직 및 인원현황 사업총괄책임자 직위, 성명, 기술등급 00 부문 00 부문 00 부문 00 부문 (소속)직위, 성명, (소속)직위, 성명, (소속)직위, 성명, (소속)직위, 성명, 기술등급 기술등급 기술등급 기술등급 ※ 부문별 책임자를 명시한다. ※ 사업자 직원이 아닌 경우 소속회사의 회사명을 기재해야 한다. - 106 - [붙임9] 하도급 대금지급 비율 명세서 원도급자 하도급자 하 도 급 사 업 명 사 업 명 회 사 명 회 사 명 하 도 급 기 간 사업기간 하도급 원 지급대금 ②SW 월 ③투입 ④MM당 ⑤지급금액 ①구 분 ⑥지급비율 평균임금 인력(MM) 하도급 대가 (③×④) 하도급 지급 대금 세부내역 합 계 상기와 같이 합의하였음을 확인합니다. 년 월 일 (원도급자) 직인 (하도급자) 직인 첨부서류 하도급 부문 산출 내역서 ① 구분 : 소프트웨어진흥법 제2조제5호에서 정한 소프트웨어 기술자 ② SW 월평균임금 : 한국SW산업협회에서 공표하는 일평균임금 × 근무일수 ④ MM당 하도급 대가 : 원도급자가 하도급자에게 지급하는 직접인건비+제경비+기술료 ⑥ 지급비율 : ∑지급급액÷∑(SW 월평균임금 × 투입인력) 210㎜×297㎜〔백상지(120g/㎡) 또는 백상지(80g/㎡)〕 - 107 - [붙임10] 소프트웨어사업 하도급 계약승인 신청서 ■ 소프트웨어 진흥법 시행규칙 [별지 제21호서식] [ ] [ ] ※ 소프트웨어산업정보종합관리체계(www.swit.or.kr)에서도 신청할 수 있습니다. ※ [ ]에는 해당되는 곳에 √표를 합니다. (앞쪽) 접수번호 접수일자 처리기간 10일 수급인 상호 대표자 (공동수급체 사업자등록번호 소재지 구성원) 하도급 상호 대표자 거 래 하수급인 계 약 사업자등록번호 소재지 당사자 상호 대표자 재하수급인 사업자등록번호 소재지 계약명 계약번호 계약금액(A) 사업 내용 계약일 년 월 일 계약기간 . . .부터 . . .까지 계약명 하도급액(B) ([비율 B/A]%) 하도급 계약 예정일 년 월 일 계약기간 . . .부터 . . .까지 내용 하도급 내역 ( ※ 필요한 경우 별지 사용 ) 및 사유 계약명 재하도급액(C) ([비율 C/B] %) 재하도급 계약예정일 년 월 일 계약기간 . . .부터 . . .까지 내용 재하도급 ( ※ 필요한 경우 별지 사용 ) 내역 및 사유 「소프트웨어 진흥법」 제51조제5항 및 같은 법 시행규칙 제14조제1항에 따라 위와 같이 신청합니다. 년 월 일 신청인 (서명 또는 인) 발주기관의 장 귀하 1. 하도급 또는 재하도급 계약서안 사본 1부 수수료 첨부서류 2. 하도급 또는 재하도급 사업수행 계획서(하도급 금액 산출내역서 및 사업추진 일정표 포함) 1부 없 음 3. 하도급계약 적정성 판단 자기평가표 210mm×297mm(백상지 80g/㎡) - 108 - [붙임11] 하도급 적정성 판단 자기평가표 하도급 적정성 판단 자기평가표 1. 계약 내용 수급인 관련 사항 하수급인 관련 사항 하 도 급 사 업 명 사 업 명 수 급 인 (전화) 하수급인 (전화) 원 계약금액 하도급액(B) 원 (하도급 부분금액(A) : 원) 하 도 급 계약기간 기 간 하자담보 하자담보 책임기간 책임기간 국가기관등과의 하도급율 방식, % % 낙찰방식,낙찰율 (B/A) ※1) 하도급율(%) = (하도급액(B) / 하도급 부분금액(A)) × 100 2) 하도급액 : 하도급 계약서(산출내역서)상의 소프트웨어사업비 3) 하도급 부분금액 : 원도급 계약서(산출내역서)상의 소프트웨어사업비 중 하도급 되는 사업부문에 해 당하는 소프트웨어사업비 2. 자기평가결과 판 단 항 목 배 점 배점 사유 1. 하수급인의 자격 (부정당업자로 지정되어 입찰참가제한 중인지 여부) 가. 사업수행실적 ① 2. 하수급인의 사업수행능력 나. 고용안정 및 적법근로 ② (40점) 소 계 가. 하도급대금 지급방식의 적 ① 정성 3. 하도급 계약방식 나. 하도급 금액의 적정성 ② (60점) 소 계 ① (가점사유) 가점 ② (가점사유) 4. 기타 ③ (가점사유) 소 계 합 계 </t>
  </si>
  <si>
    <t>◦인프라 고도화 제안서</t>
  </si>
  <si>
    <t>◦요구사항정의서, 요구사항추적표</t>
  </si>
  <si>
    <t>◦요구사항정의서, 요구사항추적표, 화면설계서, 디자인가이드,</t>
  </si>
  <si>
    <t>◦요구사항정의서, 요구사항추적표, 화면설계서</t>
  </si>
  <si>
    <t>◦요구사항정의서, 요구사항추적표, 화면설계서, 인터페이스정의서</t>
  </si>
  <si>
    <t>◦성능시험결과서</t>
  </si>
  <si>
    <t>◦오류메시지 정의서</t>
  </si>
  <si>
    <t>◦내부 시스템 간 연계 정의서</t>
  </si>
  <si>
    <t>◦기능설계서</t>
  </si>
  <si>
    <t>◦사용자 인터페이스 설계서</t>
  </si>
  <si>
    <t>◦화면설계서</t>
  </si>
  <si>
    <t>◦TABLE 목록 및 정의서</t>
  </si>
  <si>
    <t>◦검증 결과서</t>
  </si>
  <si>
    <t>◦코드목록, 코드정의서</t>
  </si>
  <si>
    <t>◦데이터 이행 검증 결과서</t>
  </si>
  <si>
    <t>데이터 백업 방안 (매뉴얼 가이드 등)</t>
  </si>
  <si>
    <t>◦데이터 복구 방안(매뉴얼, 가이드 등)</t>
  </si>
  <si>
    <t>◦테스트 계획서</t>
  </si>
  <si>
    <t>◦단위테스트결과서, 통합테스트결과서</t>
  </si>
  <si>
    <t>◦품질관리계획서</t>
  </si>
  <si>
    <t>◦사업수행 지원 조직 구성 계획 및 내역</t>
  </si>
  <si>
    <t>◦정보보안서약서, 자료반출입대장</t>
  </si>
  <si>
    <t>◦안정화 활동 보고서</t>
  </si>
  <si>
    <t>◦교육계획서, 교육매뉴얼</t>
  </si>
  <si>
    <t>◦사용자매뉴얼, 운영자매뉴얼, 관리자매뉴얼, 업무절차매뉴얼, 교육동영상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</si>
</sst>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1" xfId="0" applyBorder="1"/>
    <xf numFmtId="0" fontId="1" fillId="0" borderId="1" xfId="0" applyNumberFormat="1" applyFont="1" applyBorder="1" applyAlignment="1">
      <alignment horizontal="center" vertical="top"/>
    </xf>
    <xf numFmtId="0" fontId="0" fillId="0" borderId="1" xfId="0" applyNumberFormat="1" applyBorder="1"/>
    <xf numFmtId="0"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C18" sqref="C18"/>
    </sheetView>
  </sheetViews>
  <sheetFormatPr defaultRowHeight="16.5" x14ac:dyDescent="0.3"/>
  <cols>
    <col min="1" max="1" width="9.25" bestFit="1" customWidth="1"/>
    <col min="2" max="2" width="24.875" bestFit="1" customWidth="1"/>
    <col min="3" max="3" width="66" bestFit="1" customWidth="1"/>
    <col min="4" max="4" width="37.5" style="5" bestFit="1" customWidth="1"/>
  </cols>
  <sheetData>
    <row r="1" spans="1:4" x14ac:dyDescent="0.3">
      <c r="A1" s="1" t="s">
        <v>0</v>
      </c>
      <c r="B1" s="1" t="s">
        <v>1</v>
      </c>
      <c r="C1" s="1" t="s">
        <v>2</v>
      </c>
      <c r="D1" s="3" t="s">
        <v>3</v>
      </c>
    </row>
    <row r="2" spans="1:4" x14ac:dyDescent="0.3">
      <c r="A2" s="2" t="s">
        <v>4</v>
      </c>
      <c r="B2" s="2" t="s">
        <v>99</v>
      </c>
      <c r="C2" s="2" t="s">
        <v>113</v>
      </c>
      <c r="D2" s="4" t="str">
        <f>HYPERLINK("#Detail!A2", "인프라 도입 요구사항")</f>
        <v>인프라 도입 요구사항</v>
      </c>
    </row>
    <row r="3" spans="1:4" x14ac:dyDescent="0.3">
      <c r="A3" s="2" t="s">
        <v>5</v>
      </c>
      <c r="B3" s="2" t="s">
        <v>99</v>
      </c>
      <c r="C3" s="2" t="s">
        <v>114</v>
      </c>
      <c r="D3" s="4" t="str">
        <f>HYPERLINK("#Detail!A3", "인프라 구성 요구사항")</f>
        <v>인프라 구성 요구사항</v>
      </c>
    </row>
    <row r="4" spans="1:4" x14ac:dyDescent="0.3">
      <c r="A4" s="2" t="s">
        <v>6</v>
      </c>
      <c r="B4" s="2" t="s">
        <v>99</v>
      </c>
      <c r="C4" s="2" t="s">
        <v>115</v>
      </c>
      <c r="D4" s="4" t="str">
        <f>HYPERLINK("#Detail!A4", "가상화 SW 도입")</f>
        <v>가상화 SW 도입</v>
      </c>
    </row>
    <row r="5" spans="1:4" x14ac:dyDescent="0.3">
      <c r="A5" s="2" t="s">
        <v>7</v>
      </c>
      <c r="B5" s="2" t="s">
        <v>99</v>
      </c>
      <c r="C5" s="2" t="s">
        <v>116</v>
      </c>
      <c r="D5" s="4" t="str">
        <f>HYPERLINK("#Detail!A5", "서버 OS 도입")</f>
        <v>서버 OS 도입</v>
      </c>
    </row>
    <row r="6" spans="1:4" x14ac:dyDescent="0.3">
      <c r="A6" s="2" t="s">
        <v>8</v>
      </c>
      <c r="B6" s="2" t="s">
        <v>100</v>
      </c>
      <c r="C6" s="2" t="s">
        <v>117</v>
      </c>
      <c r="D6" s="4" t="str">
        <f>HYPERLINK("#Detail!A6", "학습운영시스템(가칭: 스포츠 e-러닝")</f>
        <v>학습운영시스템(가칭: 스포츠 e-러닝</v>
      </c>
    </row>
    <row r="7" spans="1:4" x14ac:dyDescent="0.3">
      <c r="A7" s="2" t="s">
        <v>9</v>
      </c>
      <c r="B7" s="2" t="s">
        <v>101</v>
      </c>
      <c r="C7" s="2" t="s">
        <v>118</v>
      </c>
      <c r="D7" s="4" t="str">
        <f>HYPERLINK("#Detail!A7", "[공통] 사용자 웹/모바일 기반 교육")</f>
        <v>[공통] 사용자 웹/모바일 기반 교육</v>
      </c>
    </row>
    <row r="8" spans="1:4" x14ac:dyDescent="0.3">
      <c r="A8" s="2" t="s">
        <v>10</v>
      </c>
      <c r="B8" s="2" t="s">
        <v>101</v>
      </c>
      <c r="C8" s="2" t="s">
        <v>119</v>
      </c>
      <c r="D8" s="4" t="str">
        <f>HYPERLINK("#Detail!A8", "교육 정보시스템 정보구조(IA) 및 ")</f>
        <v xml:space="preserve">교육 정보시스템 정보구조(IA) 및 </v>
      </c>
    </row>
    <row r="9" spans="1:4" x14ac:dyDescent="0.3">
      <c r="A9" s="2" t="s">
        <v>11</v>
      </c>
      <c r="B9" s="2" t="s">
        <v>101</v>
      </c>
      <c r="C9" s="2" t="s">
        <v>120</v>
      </c>
      <c r="D9" s="4" t="str">
        <f>HYPERLINK("#Detail!A9", "교육 기본정보 관리")</f>
        <v>교육 기본정보 관리</v>
      </c>
    </row>
    <row r="10" spans="1:4" x14ac:dyDescent="0.3">
      <c r="A10" s="2" t="s">
        <v>12</v>
      </c>
      <c r="B10" s="2" t="s">
        <v>101</v>
      </c>
      <c r="C10" s="2" t="s">
        <v>121</v>
      </c>
      <c r="D10" s="4" t="str">
        <f>HYPERLINK("#Detail!A10", "프로그램 및 과정 개설")</f>
        <v>프로그램 및 과정 개설</v>
      </c>
    </row>
    <row r="11" spans="1:4" x14ac:dyDescent="0.3">
      <c r="A11" s="2" t="s">
        <v>13</v>
      </c>
      <c r="B11" s="2" t="s">
        <v>101</v>
      </c>
      <c r="C11" s="2" t="s">
        <v>122</v>
      </c>
      <c r="D11" s="4" t="str">
        <f>HYPERLINK("#Detail!A11", "온라인/오프라인/혼합 교육 운영관리")</f>
        <v>온라인/오프라인/혼합 교육 운영관리</v>
      </c>
    </row>
    <row r="12" spans="1:4" x14ac:dyDescent="0.3">
      <c r="A12" s="2" t="s">
        <v>14</v>
      </c>
      <c r="B12" s="2" t="s">
        <v>101</v>
      </c>
      <c r="C12" s="2" t="s">
        <v>123</v>
      </c>
      <c r="D12" s="4" t="str">
        <f>HYPERLINK("#Detail!A12", "교육과정 신청 관리기능")</f>
        <v>교육과정 신청 관리기능</v>
      </c>
    </row>
    <row r="13" spans="1:4" x14ac:dyDescent="0.3">
      <c r="A13" s="2" t="s">
        <v>15</v>
      </c>
      <c r="B13" s="2" t="s">
        <v>101</v>
      </c>
      <c r="C13" s="2" t="s">
        <v>124</v>
      </c>
      <c r="D13" s="4" t="str">
        <f>HYPERLINK("#Detail!A13", "교육이수 관리기능")</f>
        <v>교육이수 관리기능</v>
      </c>
    </row>
    <row r="14" spans="1:4" x14ac:dyDescent="0.3">
      <c r="A14" s="2" t="s">
        <v>16</v>
      </c>
      <c r="B14" s="2" t="s">
        <v>101</v>
      </c>
      <c r="C14" s="2" t="s">
        <v>125</v>
      </c>
      <c r="D14" s="4" t="str">
        <f>HYPERLINK("#Detail!A14", "교육장 시설 관리")</f>
        <v>교육장 시설 관리</v>
      </c>
    </row>
    <row r="15" spans="1:4" x14ac:dyDescent="0.3">
      <c r="A15" s="2" t="s">
        <v>17</v>
      </c>
      <c r="B15" s="2" t="s">
        <v>101</v>
      </c>
      <c r="C15" s="2" t="s">
        <v>126</v>
      </c>
      <c r="D15" s="4" t="str">
        <f>HYPERLINK("#Detail!A15", "설문관리 기능")</f>
        <v>설문관리 기능</v>
      </c>
    </row>
    <row r="16" spans="1:4" x14ac:dyDescent="0.3">
      <c r="A16" s="2" t="s">
        <v>18</v>
      </c>
      <c r="B16" s="2" t="s">
        <v>101</v>
      </c>
      <c r="C16" s="2" t="s">
        <v>127</v>
      </c>
      <c r="D16" s="4" t="str">
        <f>HYPERLINK("#Detail!A16", "교육 결과 관리 기능")</f>
        <v>교육 결과 관리 기능</v>
      </c>
    </row>
    <row r="17" spans="1:4" x14ac:dyDescent="0.3">
      <c r="A17" s="2" t="s">
        <v>19</v>
      </c>
      <c r="B17" s="2" t="s">
        <v>101</v>
      </c>
      <c r="C17" s="2" t="s">
        <v>128</v>
      </c>
      <c r="D17" s="4" t="str">
        <f>HYPERLINK("#Detail!A17", "수강신청 정산관리 기능")</f>
        <v>수강신청 정산관리 기능</v>
      </c>
    </row>
    <row r="18" spans="1:4" x14ac:dyDescent="0.3">
      <c r="A18" s="2" t="s">
        <v>20</v>
      </c>
      <c r="B18" s="2" t="s">
        <v>101</v>
      </c>
      <c r="C18" s="2" t="s">
        <v>129</v>
      </c>
      <c r="D18" s="4" t="str">
        <f>HYPERLINK("#Detail!A18", "[공통관리] 시스템 관리 기능")</f>
        <v>[공통관리] 시스템 관리 기능</v>
      </c>
    </row>
    <row r="19" spans="1:4" x14ac:dyDescent="0.3">
      <c r="A19" s="2" t="s">
        <v>21</v>
      </c>
      <c r="B19" s="2" t="s">
        <v>101</v>
      </c>
      <c r="C19" s="2" t="s">
        <v>130</v>
      </c>
      <c r="D19" s="4" t="str">
        <f>HYPERLINK("#Detail!A19", "[통계관리] 다양한 통계기능 구현")</f>
        <v>[통계관리] 다양한 통계기능 구현</v>
      </c>
    </row>
    <row r="20" spans="1:4" x14ac:dyDescent="0.3">
      <c r="A20" s="2" t="s">
        <v>22</v>
      </c>
      <c r="B20" s="2" t="s">
        <v>101</v>
      </c>
      <c r="C20" s="2" t="s">
        <v>131</v>
      </c>
      <c r="D20" s="4" t="str">
        <f>HYPERLINK("#Detail!A20", "대한체육회 체육인재개발원 포털 구축")</f>
        <v>대한체육회 체육인재개발원 포털 구축</v>
      </c>
    </row>
    <row r="21" spans="1:4" x14ac:dyDescent="0.3">
      <c r="A21" s="2" t="s">
        <v>23</v>
      </c>
      <c r="B21" s="2" t="s">
        <v>101</v>
      </c>
      <c r="C21" s="2" t="s">
        <v>132</v>
      </c>
      <c r="D21" s="4" t="str">
        <f>HYPERLINK("#Detail!A21", "연계 API 구축")</f>
        <v>연계 API 구축</v>
      </c>
    </row>
    <row r="22" spans="1:4" x14ac:dyDescent="0.3">
      <c r="A22" s="2" t="s">
        <v>24</v>
      </c>
      <c r="B22" s="2" t="s">
        <v>102</v>
      </c>
      <c r="C22" s="2" t="s">
        <v>133</v>
      </c>
      <c r="D22" s="4" t="str">
        <f>HYPERLINK("#Detail!A22", "동시 사용자 접속 수")</f>
        <v>동시 사용자 접속 수</v>
      </c>
    </row>
    <row r="23" spans="1:4" x14ac:dyDescent="0.3">
      <c r="A23" s="2" t="s">
        <v>25</v>
      </c>
      <c r="B23" s="2" t="s">
        <v>102</v>
      </c>
      <c r="C23" s="2" t="s">
        <v>134</v>
      </c>
      <c r="D23" s="4" t="str">
        <f>HYPERLINK("#Detail!A23", "웹 페이지 응답 시간")</f>
        <v>웹 페이지 응답 시간</v>
      </c>
    </row>
    <row r="24" spans="1:4" x14ac:dyDescent="0.3">
      <c r="A24" s="2" t="s">
        <v>26</v>
      </c>
      <c r="B24" s="2" t="s">
        <v>102</v>
      </c>
      <c r="C24" s="2" t="s">
        <v>135</v>
      </c>
      <c r="D24" s="4" t="str">
        <f>HYPERLINK("#Detail!A24", "오류 응답 처리")</f>
        <v>오류 응답 처리</v>
      </c>
    </row>
    <row r="25" spans="1:4" x14ac:dyDescent="0.3">
      <c r="A25" s="2" t="s">
        <v>27</v>
      </c>
      <c r="B25" s="2" t="s">
        <v>102</v>
      </c>
      <c r="C25" s="2" t="s">
        <v>136</v>
      </c>
      <c r="D25" s="4" t="str">
        <f>HYPERLINK("#Detail!A25", "느린 작업에 대한 사전 경고")</f>
        <v>느린 작업에 대한 사전 경고</v>
      </c>
    </row>
    <row r="26" spans="1:4" x14ac:dyDescent="0.3">
      <c r="A26" s="2" t="s">
        <v>28</v>
      </c>
      <c r="B26" s="2" t="s">
        <v>102</v>
      </c>
      <c r="C26" s="2" t="s">
        <v>137</v>
      </c>
      <c r="D26" s="4" t="str">
        <f>HYPERLINK("#Detail!A26", "응용시스템 튜닝, 호환 및 안정성 보")</f>
        <v>응용시스템 튜닝, 호환 및 안정성 보</v>
      </c>
    </row>
    <row r="27" spans="1:4" x14ac:dyDescent="0.3">
      <c r="A27" s="2" t="s">
        <v>29</v>
      </c>
      <c r="B27" s="2" t="s">
        <v>103</v>
      </c>
      <c r="C27" s="2" t="s">
        <v>138</v>
      </c>
      <c r="D27" s="4" t="str">
        <f>HYPERLINK("#Detail!A27", "사용자 편의기능 지원")</f>
        <v>사용자 편의기능 지원</v>
      </c>
    </row>
    <row r="28" spans="1:4" x14ac:dyDescent="0.3">
      <c r="A28" s="2" t="s">
        <v>30</v>
      </c>
      <c r="B28" s="2" t="s">
        <v>103</v>
      </c>
      <c r="C28" s="2" t="s">
        <v>139</v>
      </c>
      <c r="D28" s="4" t="str">
        <f>HYPERLINK("#Detail!A28", "내부 시스템 연계")</f>
        <v>내부 시스템 연계</v>
      </c>
    </row>
    <row r="29" spans="1:4" x14ac:dyDescent="0.3">
      <c r="A29" s="2" t="s">
        <v>31</v>
      </c>
      <c r="B29" s="2" t="s">
        <v>104</v>
      </c>
      <c r="C29" s="2" t="s">
        <v>140</v>
      </c>
      <c r="D29" s="4" t="str">
        <f>HYPERLINK("#Detail!A29", "모바일 웹(반응형 웹)")</f>
        <v>모바일 웹(반응형 웹)</v>
      </c>
    </row>
    <row r="30" spans="1:4" x14ac:dyDescent="0.3">
      <c r="A30" s="2" t="s">
        <v>32</v>
      </c>
      <c r="B30" s="2" t="s">
        <v>103</v>
      </c>
      <c r="C30" s="2" t="s">
        <v>141</v>
      </c>
      <c r="D30" s="4" t="str">
        <f>HYPERLINK("#Detail!A30", "커스터마이징 용이성")</f>
        <v>커스터마이징 용이성</v>
      </c>
    </row>
    <row r="31" spans="1:4" x14ac:dyDescent="0.3">
      <c r="A31" s="2" t="s">
        <v>33</v>
      </c>
      <c r="B31" s="2" t="s">
        <v>103</v>
      </c>
      <c r="C31" s="2" t="s">
        <v>142</v>
      </c>
      <c r="D31" s="4" t="str">
        <f>HYPERLINK("#Detail!A31", "사용자 친화 UI 지원")</f>
        <v>사용자 친화 UI 지원</v>
      </c>
    </row>
    <row r="32" spans="1:4" x14ac:dyDescent="0.3">
      <c r="A32" s="2" t="s">
        <v>34</v>
      </c>
      <c r="B32" s="2" t="s">
        <v>103</v>
      </c>
      <c r="C32" s="2" t="s">
        <v>143</v>
      </c>
      <c r="D32" s="4" t="str">
        <f>HYPERLINK("#Detail!A32", "요구사항 분석 및 UI/UX 제안")</f>
        <v>요구사항 분석 및 UI/UX 제안</v>
      </c>
    </row>
    <row r="33" spans="1:4" x14ac:dyDescent="0.3">
      <c r="A33" s="2" t="s">
        <v>35</v>
      </c>
      <c r="B33" s="2" t="s">
        <v>104</v>
      </c>
      <c r="C33" s="2" t="s">
        <v>144</v>
      </c>
      <c r="D33" s="4" t="str">
        <f>HYPERLINK("#Detail!A33", "각종 솔루션 연계")</f>
        <v>각종 솔루션 연계</v>
      </c>
    </row>
    <row r="34" spans="1:4" x14ac:dyDescent="0.3">
      <c r="A34" s="2" t="s">
        <v>36</v>
      </c>
      <c r="B34" s="2" t="s">
        <v>103</v>
      </c>
      <c r="C34" s="2" t="s">
        <v>145</v>
      </c>
      <c r="D34" s="4" t="str">
        <f>HYPERLINK("#Detail!A34", "시스템 간 연계 정의")</f>
        <v>시스템 간 연계 정의</v>
      </c>
    </row>
    <row r="35" spans="1:4" x14ac:dyDescent="0.3">
      <c r="A35" s="2" t="s">
        <v>37</v>
      </c>
      <c r="B35" s="2" t="s">
        <v>103</v>
      </c>
      <c r="C35" s="2" t="s">
        <v>146</v>
      </c>
      <c r="D35" s="4" t="str">
        <f>HYPERLINK("#Detail!A35", "스포츠지원포털 통합회원 적용 및 SS")</f>
        <v>스포츠지원포털 통합회원 적용 및 SS</v>
      </c>
    </row>
    <row r="36" spans="1:4" x14ac:dyDescent="0.3">
      <c r="A36" s="2" t="s">
        <v>38</v>
      </c>
      <c r="B36" s="2" t="s">
        <v>103</v>
      </c>
      <c r="C36" s="2" t="s">
        <v>147</v>
      </c>
      <c r="D36" s="4" t="str">
        <f>HYPERLINK("#Detail!A36", "교육과정정보 연계")</f>
        <v>교육과정정보 연계</v>
      </c>
    </row>
    <row r="37" spans="1:4" x14ac:dyDescent="0.3">
      <c r="A37" s="2" t="s">
        <v>39</v>
      </c>
      <c r="B37" s="2" t="s">
        <v>103</v>
      </c>
      <c r="C37" s="2" t="s">
        <v>148</v>
      </c>
      <c r="D37" s="4" t="str">
        <f>HYPERLINK("#Detail!A37", "교육수료정보 연계")</f>
        <v>교육수료정보 연계</v>
      </c>
    </row>
    <row r="38" spans="1:4" x14ac:dyDescent="0.3">
      <c r="A38" s="2" t="s">
        <v>40</v>
      </c>
      <c r="B38" s="2" t="s">
        <v>103</v>
      </c>
      <c r="C38" s="2" t="s">
        <v>149</v>
      </c>
      <c r="D38" s="4" t="str">
        <f>HYPERLINK("#Detail!A38", "교육수료증 신청정보 연계")</f>
        <v>교육수료증 신청정보 연계</v>
      </c>
    </row>
    <row r="39" spans="1:4" x14ac:dyDescent="0.3">
      <c r="A39" s="2" t="s">
        <v>41</v>
      </c>
      <c r="B39" s="2" t="s">
        <v>103</v>
      </c>
      <c r="C39" s="2" t="s">
        <v>150</v>
      </c>
      <c r="D39" s="4" t="str">
        <f>HYPERLINK("#Detail!A39", "교육수료증 발급이력정보 연계")</f>
        <v>교육수료증 발급이력정보 연계</v>
      </c>
    </row>
    <row r="40" spans="1:4" x14ac:dyDescent="0.3">
      <c r="A40" s="2" t="s">
        <v>42</v>
      </c>
      <c r="B40" s="2" t="s">
        <v>105</v>
      </c>
      <c r="C40" s="2" t="s">
        <v>151</v>
      </c>
      <c r="D40" s="4" t="str">
        <f>HYPERLINK("#Detail!A40", "데이터베이스 설계(구현) 및 내역서 ")</f>
        <v xml:space="preserve">데이터베이스 설계(구현) 및 내역서 </v>
      </c>
    </row>
    <row r="41" spans="1:4" x14ac:dyDescent="0.3">
      <c r="A41" s="2" t="s">
        <v>43</v>
      </c>
      <c r="B41" s="2" t="s">
        <v>105</v>
      </c>
      <c r="C41" s="2" t="s">
        <v>152</v>
      </c>
      <c r="D41" s="4" t="str">
        <f>HYPERLINK("#Detail!A41", "데이터 품질관리 체계 준수 및 공공정")</f>
        <v>데이터 품질관리 체계 준수 및 공공정</v>
      </c>
    </row>
    <row r="42" spans="1:4" x14ac:dyDescent="0.3">
      <c r="A42" s="2" t="s">
        <v>44</v>
      </c>
      <c r="B42" s="2" t="s">
        <v>105</v>
      </c>
      <c r="C42" s="2" t="s">
        <v>153</v>
      </c>
      <c r="D42" s="4" t="str">
        <f>HYPERLINK("#Detail!A42", "시스템 DB 및 코드 설계")</f>
        <v>시스템 DB 및 코드 설계</v>
      </c>
    </row>
    <row r="43" spans="1:4" x14ac:dyDescent="0.3">
      <c r="A43" s="2" t="s">
        <v>45</v>
      </c>
      <c r="B43" s="2" t="s">
        <v>105</v>
      </c>
      <c r="C43" s="2" t="s">
        <v>154</v>
      </c>
      <c r="D43" s="4" t="str">
        <f>HYPERLINK("#Detail!A43", "데이터 구조 검증 및 관리")</f>
        <v>데이터 구조 검증 및 관리</v>
      </c>
    </row>
    <row r="44" spans="1:4" x14ac:dyDescent="0.3">
      <c r="A44" s="2" t="s">
        <v>46</v>
      </c>
      <c r="B44" s="2" t="s">
        <v>105</v>
      </c>
      <c r="C44" s="2" t="s">
        <v>155</v>
      </c>
      <c r="D44" s="4" t="str">
        <f>HYPERLINK("#Detail!A44", "데이터 입력")</f>
        <v>데이터 입력</v>
      </c>
    </row>
    <row r="45" spans="1:4" x14ac:dyDescent="0.3">
      <c r="A45" s="2" t="s">
        <v>47</v>
      </c>
      <c r="B45" s="2" t="s">
        <v>105</v>
      </c>
      <c r="C45" s="2" t="s">
        <v>156</v>
      </c>
      <c r="D45" s="4" t="str">
        <f>HYPERLINK("#Detail!A45", "DB 품질관리")</f>
        <v>DB 품질관리</v>
      </c>
    </row>
    <row r="46" spans="1:4" x14ac:dyDescent="0.3">
      <c r="A46" s="2" t="s">
        <v>48</v>
      </c>
      <c r="B46" s="2" t="s">
        <v>105</v>
      </c>
      <c r="C46" s="2" t="s">
        <v>157</v>
      </c>
      <c r="D46" s="4" t="str">
        <f>HYPERLINK("#Detail!A46", "데이터 품질관리 체계")</f>
        <v>데이터 품질관리 체계</v>
      </c>
    </row>
    <row r="47" spans="1:4" x14ac:dyDescent="0.3">
      <c r="A47" s="2" t="s">
        <v>49</v>
      </c>
      <c r="B47" s="2" t="s">
        <v>105</v>
      </c>
      <c r="C47" s="2" t="s">
        <v>158</v>
      </c>
      <c r="D47" s="4" t="str">
        <f>HYPERLINK("#Detail!A47", "데이터 이관")</f>
        <v>데이터 이관</v>
      </c>
    </row>
    <row r="48" spans="1:4" x14ac:dyDescent="0.3">
      <c r="A48" s="2" t="s">
        <v>50</v>
      </c>
      <c r="B48" s="2" t="s">
        <v>105</v>
      </c>
      <c r="C48" s="2" t="s">
        <v>159</v>
      </c>
      <c r="D48" s="4" t="str">
        <f>HYPERLINK("#Detail!A48", "데이터 백업")</f>
        <v>데이터 백업</v>
      </c>
    </row>
    <row r="49" spans="1:4" x14ac:dyDescent="0.3">
      <c r="A49" s="2" t="s">
        <v>51</v>
      </c>
      <c r="B49" s="2" t="s">
        <v>105</v>
      </c>
      <c r="C49" s="2" t="s">
        <v>160</v>
      </c>
      <c r="D49" s="4" t="str">
        <f>HYPERLINK("#Detail!A49", "데이터 복구")</f>
        <v>데이터 복구</v>
      </c>
    </row>
    <row r="50" spans="1:4" x14ac:dyDescent="0.3">
      <c r="A50" s="2" t="s">
        <v>52</v>
      </c>
      <c r="B50" s="2" t="s">
        <v>105</v>
      </c>
      <c r="C50" s="2" t="s">
        <v>161</v>
      </c>
      <c r="D50" s="4" t="str">
        <f>HYPERLINK("#Detail!A50", "데이터 무결성 및 표준화")</f>
        <v>데이터 무결성 및 표준화</v>
      </c>
    </row>
    <row r="51" spans="1:4" x14ac:dyDescent="0.3">
      <c r="A51" s="2" t="s">
        <v>53</v>
      </c>
      <c r="B51" s="2" t="s">
        <v>106</v>
      </c>
      <c r="C51" s="2" t="s">
        <v>162</v>
      </c>
      <c r="D51" s="4" t="str">
        <f>HYPERLINK("#Detail!A51", "테스트 요구 일반사항")</f>
        <v>테스트 요구 일반사항</v>
      </c>
    </row>
    <row r="52" spans="1:4" x14ac:dyDescent="0.3">
      <c r="A52" s="2" t="s">
        <v>54</v>
      </c>
      <c r="B52" s="2" t="s">
        <v>106</v>
      </c>
      <c r="C52" s="2" t="s">
        <v>163</v>
      </c>
      <c r="D52" s="4" t="str">
        <f>HYPERLINK("#Detail!A52", "테스트 방안")</f>
        <v>테스트 방안</v>
      </c>
    </row>
    <row r="53" spans="1:4" x14ac:dyDescent="0.3">
      <c r="A53" s="2" t="s">
        <v>55</v>
      </c>
      <c r="B53" s="2" t="s">
        <v>107</v>
      </c>
      <c r="C53" s="2" t="s">
        <v>164</v>
      </c>
      <c r="D53" s="4" t="str">
        <f>HYPERLINK("#Detail!A53", "보안 취약점 제거")</f>
        <v>보안 취약점 제거</v>
      </c>
    </row>
    <row r="54" spans="1:4" x14ac:dyDescent="0.3">
      <c r="A54" s="2" t="s">
        <v>56</v>
      </c>
      <c r="B54" s="2" t="s">
        <v>107</v>
      </c>
      <c r="C54" s="2" t="s">
        <v>165</v>
      </c>
      <c r="D54" s="4" t="str">
        <f>HYPERLINK("#Detail!A54", "소프트웨어 개발 보안")</f>
        <v>소프트웨어 개발 보안</v>
      </c>
    </row>
    <row r="55" spans="1:4" x14ac:dyDescent="0.3">
      <c r="A55" s="2" t="s">
        <v>57</v>
      </c>
      <c r="B55" s="2" t="s">
        <v>107</v>
      </c>
      <c r="C55" s="2" t="s">
        <v>166</v>
      </c>
      <c r="D55" s="4" t="str">
        <f>HYPERLINK("#Detail!A55", "개인정보 처리")</f>
        <v>개인정보 처리</v>
      </c>
    </row>
    <row r="56" spans="1:4" x14ac:dyDescent="0.3">
      <c r="A56" s="2" t="s">
        <v>58</v>
      </c>
      <c r="B56" s="2" t="s">
        <v>107</v>
      </c>
      <c r="C56" s="2" t="s">
        <v>167</v>
      </c>
      <c r="D56" s="4" t="str">
        <f>HYPERLINK("#Detail!A56", "보안관련 정책 및 평가기준 준수")</f>
        <v>보안관련 정책 및 평가기준 준수</v>
      </c>
    </row>
    <row r="57" spans="1:4" x14ac:dyDescent="0.3">
      <c r="A57" s="2" t="s">
        <v>59</v>
      </c>
      <c r="B57" s="2" t="s">
        <v>107</v>
      </c>
      <c r="C57" s="2" t="s">
        <v>168</v>
      </c>
      <c r="D57" s="4" t="str">
        <f>HYPERLINK("#Detail!A57", "시큐어 코딩 준수 및 웹 취약점 제거")</f>
        <v>시큐어 코딩 준수 및 웹 취약점 제거</v>
      </c>
    </row>
    <row r="58" spans="1:4" x14ac:dyDescent="0.3">
      <c r="A58" s="2" t="s">
        <v>60</v>
      </c>
      <c r="B58" s="2" t="s">
        <v>107</v>
      </c>
      <c r="C58" s="2" t="s">
        <v>169</v>
      </c>
      <c r="D58" s="4" t="str">
        <f>HYPERLINK("#Detail!A58", "사업 수행에 대한 보안대책 수립 및 ")</f>
        <v xml:space="preserve">사업 수행에 대한 보안대책 수립 및 </v>
      </c>
    </row>
    <row r="59" spans="1:4" x14ac:dyDescent="0.3">
      <c r="A59" s="2" t="s">
        <v>61</v>
      </c>
      <c r="B59" s="2" t="s">
        <v>107</v>
      </c>
      <c r="C59" s="2" t="s">
        <v>170</v>
      </c>
      <c r="D59" s="4" t="str">
        <f>HYPERLINK("#Detail!A59", "보안정책 및 지침 준수")</f>
        <v>보안정책 및 지침 준수</v>
      </c>
    </row>
    <row r="60" spans="1:4" x14ac:dyDescent="0.3">
      <c r="A60" s="2" t="s">
        <v>62</v>
      </c>
      <c r="B60" s="2" t="s">
        <v>107</v>
      </c>
      <c r="C60" s="2" t="s">
        <v>171</v>
      </c>
      <c r="D60" s="4" t="str">
        <f>HYPERLINK("#Detail!A60", "보안양식 제출")</f>
        <v>보안양식 제출</v>
      </c>
    </row>
    <row r="61" spans="1:4" x14ac:dyDescent="0.3">
      <c r="A61" s="2" t="s">
        <v>63</v>
      </c>
      <c r="B61" s="2" t="s">
        <v>107</v>
      </c>
      <c r="C61" s="2" t="s">
        <v>172</v>
      </c>
      <c r="D61" s="4" t="str">
        <f>HYPERLINK("#Detail!A61", "위약금 및 제재사항")</f>
        <v>위약금 및 제재사항</v>
      </c>
    </row>
    <row r="62" spans="1:4" x14ac:dyDescent="0.3">
      <c r="A62" s="2" t="s">
        <v>64</v>
      </c>
      <c r="B62" s="2" t="s">
        <v>108</v>
      </c>
      <c r="C62" s="2" t="s">
        <v>173</v>
      </c>
      <c r="D62" s="4" t="str">
        <f>HYPERLINK("#Detail!A62", "품질관리")</f>
        <v>품질관리</v>
      </c>
    </row>
    <row r="63" spans="1:4" x14ac:dyDescent="0.3">
      <c r="A63" s="2" t="s">
        <v>65</v>
      </c>
      <c r="B63" s="2" t="s">
        <v>108</v>
      </c>
      <c r="C63" s="2" t="s">
        <v>174</v>
      </c>
      <c r="D63" s="4" t="str">
        <f>HYPERLINK("#Detail!A63", "기능 구현의 정확성")</f>
        <v>기능 구현의 정확성</v>
      </c>
    </row>
    <row r="64" spans="1:4" x14ac:dyDescent="0.3">
      <c r="A64" s="2" t="s">
        <v>66</v>
      </c>
      <c r="B64" s="2" t="s">
        <v>108</v>
      </c>
      <c r="C64" s="2" t="s">
        <v>175</v>
      </c>
      <c r="D64" s="4" t="str">
        <f>HYPERLINK("#Detail!A64", "설치 및 제거 용이성")</f>
        <v>설치 및 제거 용이성</v>
      </c>
    </row>
    <row r="65" spans="1:4" x14ac:dyDescent="0.3">
      <c r="A65" s="2" t="s">
        <v>67</v>
      </c>
      <c r="B65" s="2" t="s">
        <v>108</v>
      </c>
      <c r="C65" s="2" t="s">
        <v>176</v>
      </c>
      <c r="D65" s="4" t="str">
        <f>HYPERLINK("#Detail!A65", "시스템 이해의 용이성")</f>
        <v>시스템 이해의 용이성</v>
      </c>
    </row>
    <row r="66" spans="1:4" x14ac:dyDescent="0.3">
      <c r="A66" s="2" t="s">
        <v>68</v>
      </c>
      <c r="B66" s="2" t="s">
        <v>109</v>
      </c>
      <c r="C66" s="2" t="s">
        <v>177</v>
      </c>
      <c r="D66" s="4" t="str">
        <f>HYPERLINK("#Detail!A66", "홈페이지(웹사이트 분야) 요구사항")</f>
        <v>홈페이지(웹사이트 분야) 요구사항</v>
      </c>
    </row>
    <row r="67" spans="1:4" x14ac:dyDescent="0.3">
      <c r="A67" s="2" t="s">
        <v>69</v>
      </c>
      <c r="B67" s="2" t="s">
        <v>109</v>
      </c>
      <c r="C67" s="2" t="s">
        <v>178</v>
      </c>
      <c r="D67" s="4" t="str">
        <f>HYPERLINK("#Detail!A67", "전자정부 표준 프레임워크 적용")</f>
        <v>전자정부 표준 프레임워크 적용</v>
      </c>
    </row>
    <row r="68" spans="1:4" x14ac:dyDescent="0.3">
      <c r="A68" s="2" t="s">
        <v>70</v>
      </c>
      <c r="B68" s="2" t="s">
        <v>109</v>
      </c>
      <c r="C68" s="2" t="s">
        <v>179</v>
      </c>
      <c r="D68" s="4" t="str">
        <f>HYPERLINK("#Detail!A68", "시스템 개발 제약사항")</f>
        <v>시스템 개발 제약사항</v>
      </c>
    </row>
    <row r="69" spans="1:4" x14ac:dyDescent="0.3">
      <c r="A69" s="2" t="s">
        <v>71</v>
      </c>
      <c r="B69" s="2" t="s">
        <v>109</v>
      </c>
      <c r="C69" s="2" t="s">
        <v>180</v>
      </c>
      <c r="D69" s="4" t="str">
        <f>HYPERLINK("#Detail!A69", "웹표준 및 호환성 준수")</f>
        <v>웹표준 및 호환성 준수</v>
      </c>
    </row>
    <row r="70" spans="1:4" x14ac:dyDescent="0.3">
      <c r="A70" s="2" t="s">
        <v>72</v>
      </c>
      <c r="B70" s="2" t="s">
        <v>109</v>
      </c>
      <c r="C70" s="2" t="s">
        <v>181</v>
      </c>
      <c r="D70" s="4" t="str">
        <f>HYPERLINK("#Detail!A70", "웹 접근성 준수")</f>
        <v>웹 접근성 준수</v>
      </c>
    </row>
    <row r="71" spans="1:4" x14ac:dyDescent="0.3">
      <c r="A71" s="2" t="s">
        <v>73</v>
      </c>
      <c r="B71" s="2" t="s">
        <v>109</v>
      </c>
      <c r="C71" s="2" t="s">
        <v>182</v>
      </c>
      <c r="D71" s="4" t="str">
        <f>HYPERLINK("#Detail!A71", "개발언어")</f>
        <v>개발언어</v>
      </c>
    </row>
    <row r="72" spans="1:4" x14ac:dyDescent="0.3">
      <c r="A72" s="2" t="s">
        <v>74</v>
      </c>
      <c r="B72" s="2" t="s">
        <v>109</v>
      </c>
      <c r="C72" s="2" t="s">
        <v>183</v>
      </c>
      <c r="D72" s="4" t="str">
        <f>HYPERLINK("#Detail!A72", "설계 및 구현 제약사항")</f>
        <v>설계 및 구현 제약사항</v>
      </c>
    </row>
    <row r="73" spans="1:4" x14ac:dyDescent="0.3">
      <c r="A73" s="2" t="s">
        <v>75</v>
      </c>
      <c r="B73" s="2" t="s">
        <v>109</v>
      </c>
      <c r="C73" s="2" t="s">
        <v>184</v>
      </c>
      <c r="D73" s="4" t="str">
        <f>HYPERLINK("#Detail!A73", "업무 제약사항")</f>
        <v>업무 제약사항</v>
      </c>
    </row>
    <row r="74" spans="1:4" x14ac:dyDescent="0.3">
      <c r="A74" s="2" t="s">
        <v>76</v>
      </c>
      <c r="B74" s="2" t="s">
        <v>109</v>
      </c>
      <c r="C74" s="2" t="s">
        <v>185</v>
      </c>
      <c r="D74" s="4" t="str">
        <f>HYPERLINK("#Detail!A74", "기술 표준 적용방안")</f>
        <v>기술 표준 적용방안</v>
      </c>
    </row>
    <row r="75" spans="1:4" x14ac:dyDescent="0.3">
      <c r="A75" s="2" t="s">
        <v>77</v>
      </c>
      <c r="B75" s="2" t="s">
        <v>110</v>
      </c>
      <c r="C75" s="2" t="s">
        <v>186</v>
      </c>
      <c r="D75" s="4" t="str">
        <f>HYPERLINK("#Detail!A75", "프로젝트 관리 방법론 적용")</f>
        <v>프로젝트 관리 방법론 적용</v>
      </c>
    </row>
    <row r="76" spans="1:4" x14ac:dyDescent="0.3">
      <c r="A76" s="2" t="s">
        <v>78</v>
      </c>
      <c r="B76" s="2" t="s">
        <v>110</v>
      </c>
      <c r="C76" s="2" t="s">
        <v>187</v>
      </c>
      <c r="D76" s="4" t="str">
        <f>HYPERLINK("#Detail!A76", "프로젝트 작업장소")</f>
        <v>프로젝트 작업장소</v>
      </c>
    </row>
    <row r="77" spans="1:4" x14ac:dyDescent="0.3">
      <c r="A77" s="2" t="s">
        <v>79</v>
      </c>
      <c r="B77" s="2" t="s">
        <v>110</v>
      </c>
      <c r="C77" s="2" t="s">
        <v>188</v>
      </c>
      <c r="D77" s="4" t="str">
        <f>HYPERLINK("#Detail!A77", "산출물 관리")</f>
        <v>산출물 관리</v>
      </c>
    </row>
    <row r="78" spans="1:4" x14ac:dyDescent="0.3">
      <c r="A78" s="2" t="s">
        <v>80</v>
      </c>
      <c r="B78" s="2" t="s">
        <v>111</v>
      </c>
      <c r="C78" s="2" t="s">
        <v>189</v>
      </c>
      <c r="D78" s="4" t="str">
        <f>HYPERLINK("#Detail!A78", "하도급 관리")</f>
        <v>하도급 관리</v>
      </c>
    </row>
    <row r="79" spans="1:4" x14ac:dyDescent="0.3">
      <c r="A79" s="2" t="s">
        <v>81</v>
      </c>
      <c r="B79" s="2" t="s">
        <v>110</v>
      </c>
      <c r="C79" s="2" t="s">
        <v>190</v>
      </c>
      <c r="D79" s="4" t="str">
        <f>HYPERLINK("#Detail!A79", "보고관리")</f>
        <v>보고관리</v>
      </c>
    </row>
    <row r="80" spans="1:4" x14ac:dyDescent="0.3">
      <c r="A80" s="2" t="s">
        <v>82</v>
      </c>
      <c r="B80" s="2" t="s">
        <v>110</v>
      </c>
      <c r="C80" s="2" t="s">
        <v>191</v>
      </c>
      <c r="D80" s="4" t="str">
        <f>HYPERLINK("#Detail!A80", "프로젝트 일정 관리")</f>
        <v>프로젝트 일정 관리</v>
      </c>
    </row>
    <row r="81" spans="1:4" x14ac:dyDescent="0.3">
      <c r="A81" s="2" t="s">
        <v>83</v>
      </c>
      <c r="B81" s="2" t="s">
        <v>110</v>
      </c>
      <c r="C81" s="2" t="s">
        <v>192</v>
      </c>
      <c r="D81" s="4" t="str">
        <f>HYPERLINK("#Detail!A81", "리스크 관리")</f>
        <v>리스크 관리</v>
      </c>
    </row>
    <row r="82" spans="1:4" x14ac:dyDescent="0.3">
      <c r="A82" s="2" t="s">
        <v>84</v>
      </c>
      <c r="B82" s="2" t="s">
        <v>110</v>
      </c>
      <c r="C82" s="2" t="s">
        <v>193</v>
      </c>
      <c r="D82" s="4" t="str">
        <f>HYPERLINK("#Detail!A82", "품질보증활동")</f>
        <v>품질보증활동</v>
      </c>
    </row>
    <row r="83" spans="1:4" x14ac:dyDescent="0.3">
      <c r="A83" s="2" t="s">
        <v>85</v>
      </c>
      <c r="B83" s="2" t="s">
        <v>110</v>
      </c>
      <c r="C83" s="2" t="s">
        <v>194</v>
      </c>
      <c r="D83" s="4" t="str">
        <f>HYPERLINK("#Detail!A83", "사업수행 지원 조직 구성")</f>
        <v>사업수행 지원 조직 구성</v>
      </c>
    </row>
    <row r="84" spans="1:4" x14ac:dyDescent="0.3">
      <c r="A84" s="2" t="s">
        <v>86</v>
      </c>
      <c r="B84" s="2" t="s">
        <v>110</v>
      </c>
      <c r="C84" s="2" t="s">
        <v>195</v>
      </c>
      <c r="D84" s="4" t="str">
        <f>HYPERLINK("#Detail!A84", "검수 및 검사")</f>
        <v>검수 및 검사</v>
      </c>
    </row>
    <row r="85" spans="1:4" x14ac:dyDescent="0.3">
      <c r="A85" s="2" t="s">
        <v>87</v>
      </c>
      <c r="B85" s="2" t="s">
        <v>110</v>
      </c>
      <c r="C85" s="2" t="s">
        <v>196</v>
      </c>
      <c r="D85" s="4" t="str">
        <f>HYPERLINK("#Detail!A85", "정보보안 계획 수립 및 실행")</f>
        <v>정보보안 계획 수립 및 실행</v>
      </c>
    </row>
    <row r="86" spans="1:4" x14ac:dyDescent="0.3">
      <c r="A86" s="2" t="s">
        <v>88</v>
      </c>
      <c r="B86" s="2" t="s">
        <v>112</v>
      </c>
      <c r="C86" s="2" t="s">
        <v>197</v>
      </c>
      <c r="D86" s="4" t="str">
        <f>HYPERLINK("#Detail!A86", "하자보수")</f>
        <v>하자보수</v>
      </c>
    </row>
    <row r="87" spans="1:4" x14ac:dyDescent="0.3">
      <c r="A87" s="2" t="s">
        <v>89</v>
      </c>
      <c r="B87" s="2" t="s">
        <v>112</v>
      </c>
      <c r="C87" s="2" t="s">
        <v>198</v>
      </c>
      <c r="D87" s="4" t="str">
        <f>HYPERLINK("#Detail!A87", "직접구매 물품 적용 및 하자보수 발생")</f>
        <v>직접구매 물품 적용 및 하자보수 발생</v>
      </c>
    </row>
    <row r="88" spans="1:4" x14ac:dyDescent="0.3">
      <c r="A88" s="2" t="s">
        <v>90</v>
      </c>
      <c r="B88" s="2" t="s">
        <v>112</v>
      </c>
      <c r="C88" s="2" t="s">
        <v>199</v>
      </c>
      <c r="D88" s="4" t="str">
        <f>HYPERLINK("#Detail!A88", "시스템 산출물 지적재산권 소유")</f>
        <v>시스템 산출물 지적재산권 소유</v>
      </c>
    </row>
    <row r="89" spans="1:4" x14ac:dyDescent="0.3">
      <c r="A89" s="2" t="s">
        <v>91</v>
      </c>
      <c r="B89" s="2" t="s">
        <v>112</v>
      </c>
      <c r="C89" s="2" t="s">
        <v>200</v>
      </c>
      <c r="D89" s="4" t="str">
        <f>HYPERLINK("#Detail!A89", "문화체육관광부 &lt;문화 공공데이터 통합")</f>
        <v>문화체육관광부 &lt;문화 공공데이터 통합</v>
      </c>
    </row>
    <row r="90" spans="1:4" x14ac:dyDescent="0.3">
      <c r="A90" s="2" t="s">
        <v>92</v>
      </c>
      <c r="B90" s="2" t="s">
        <v>112</v>
      </c>
      <c r="C90" s="2" t="s">
        <v>201</v>
      </c>
      <c r="D90" s="4" t="str">
        <f>HYPERLINK("#Detail!A90", "문화체육관광부 &lt;공공저작물 등록·연계")</f>
        <v>문화체육관광부 &lt;공공저작물 등록·연계</v>
      </c>
    </row>
    <row r="91" spans="1:4" x14ac:dyDescent="0.3">
      <c r="A91" s="2" t="s">
        <v>93</v>
      </c>
      <c r="B91" s="2" t="s">
        <v>112</v>
      </c>
      <c r="C91" s="2" t="s">
        <v>202</v>
      </c>
      <c r="D91" s="4" t="str">
        <f>HYPERLINK("#Detail!A91", "SW사업정보 저장소 데이터 작성 및 ")</f>
        <v xml:space="preserve">SW사업정보 저장소 데이터 작성 및 </v>
      </c>
    </row>
    <row r="92" spans="1:4" x14ac:dyDescent="0.3">
      <c r="A92" s="2" t="s">
        <v>94</v>
      </c>
      <c r="B92" s="2" t="s">
        <v>112</v>
      </c>
      <c r="C92" s="2" t="s">
        <v>203</v>
      </c>
      <c r="D92" s="4" t="str">
        <f>HYPERLINK("#Detail!A92", "재난재해 대비 백업 지원")</f>
        <v>재난재해 대비 백업 지원</v>
      </c>
    </row>
    <row r="93" spans="1:4" x14ac:dyDescent="0.3">
      <c r="A93" s="2" t="s">
        <v>95</v>
      </c>
      <c r="B93" s="2" t="s">
        <v>112</v>
      </c>
      <c r="C93" s="2" t="s">
        <v>204</v>
      </c>
      <c r="D93" s="4" t="str">
        <f>HYPERLINK("#Detail!A93", "안정화 활동")</f>
        <v>안정화 활동</v>
      </c>
    </row>
    <row r="94" spans="1:4" x14ac:dyDescent="0.3">
      <c r="A94" s="2" t="s">
        <v>96</v>
      </c>
      <c r="B94" s="2" t="s">
        <v>112</v>
      </c>
      <c r="C94" s="2" t="s">
        <v>205</v>
      </c>
      <c r="D94" s="4" t="str">
        <f>HYPERLINK("#Detail!A94", "교육 일반사항")</f>
        <v>교육 일반사항</v>
      </c>
    </row>
    <row r="95" spans="1:4" x14ac:dyDescent="0.3">
      <c r="A95" s="2" t="s">
        <v>97</v>
      </c>
      <c r="B95" s="2" t="s">
        <v>112</v>
      </c>
      <c r="C95" s="2" t="s">
        <v>206</v>
      </c>
      <c r="D95" s="4" t="str">
        <f>HYPERLINK("#Detail!A95", "교육자료 제작")</f>
        <v>교육자료 제작</v>
      </c>
    </row>
    <row r="96" spans="1:4" x14ac:dyDescent="0.3">
      <c r="A96" s="2" t="s">
        <v>98</v>
      </c>
      <c r="B96" s="2" t="s">
        <v>112</v>
      </c>
      <c r="C96" s="2" t="s">
        <v>207</v>
      </c>
      <c r="D96" s="4" t="str">
        <f>HYPERLINK("#Detail!A96", "인프라 도입 협업")</f>
        <v>인프라 도입 협업</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opLeftCell="A13" workbookViewId="0">
      <selection activeCell="D22" sqref="D22"/>
    </sheetView>
  </sheetViews>
  <sheetFormatPr defaultRowHeight="16.5" x14ac:dyDescent="0.3"/>
  <cols>
    <col min="1" max="1" width="9.25" bestFit="1" customWidth="1"/>
    <col min="2" max="2" width="66" bestFit="1" customWidth="1"/>
    <col min="3" max="3" width="24.875" bestFit="1" customWidth="1"/>
    <col min="4" max="4" width="84.125" style="5" bestFit="1" customWidth="1"/>
    <col min="5" max="5" width="255.625" style="5" bestFit="1" customWidth="1"/>
    <col min="6" max="6" width="68.25" bestFit="1" customWidth="1"/>
  </cols>
  <sheetData>
    <row r="1" spans="1:6" x14ac:dyDescent="0.3">
      <c r="A1" s="1" t="s">
        <v>208</v>
      </c>
      <c r="B1" s="1" t="s">
        <v>2</v>
      </c>
      <c r="C1" s="1" t="s">
        <v>209</v>
      </c>
      <c r="D1" s="3" t="s">
        <v>210</v>
      </c>
      <c r="E1" s="3" t="s">
        <v>211</v>
      </c>
      <c r="F1" s="1" t="s">
        <v>212</v>
      </c>
    </row>
    <row r="2" spans="1:6" x14ac:dyDescent="0.3">
      <c r="A2" s="2" t="s">
        <v>4</v>
      </c>
      <c r="B2" s="2" t="s">
        <v>113</v>
      </c>
      <c r="C2" s="2" t="s">
        <v>99</v>
      </c>
      <c r="D2" s="4" t="s">
        <v>213</v>
      </c>
      <c r="E2" s="4" t="s">
        <v>282</v>
      </c>
      <c r="F2" s="2"/>
    </row>
    <row r="3" spans="1:6" x14ac:dyDescent="0.3">
      <c r="A3" s="2" t="s">
        <v>5</v>
      </c>
      <c r="B3" s="2" t="s">
        <v>114</v>
      </c>
      <c r="C3" s="2" t="s">
        <v>99</v>
      </c>
      <c r="D3" s="4" t="s">
        <v>214</v>
      </c>
      <c r="E3" s="4" t="s">
        <v>283</v>
      </c>
      <c r="F3" s="2"/>
    </row>
    <row r="4" spans="1:6" x14ac:dyDescent="0.3">
      <c r="A4" s="2" t="s">
        <v>6</v>
      </c>
      <c r="B4" s="2" t="s">
        <v>115</v>
      </c>
      <c r="C4" s="2" t="s">
        <v>99</v>
      </c>
      <c r="D4" s="4" t="s">
        <v>215</v>
      </c>
      <c r="E4" s="4" t="s">
        <v>284</v>
      </c>
      <c r="F4" s="2"/>
    </row>
    <row r="5" spans="1:6" x14ac:dyDescent="0.3">
      <c r="A5" s="2" t="s">
        <v>7</v>
      </c>
      <c r="B5" s="2" t="s">
        <v>116</v>
      </c>
      <c r="C5" s="2" t="s">
        <v>99</v>
      </c>
      <c r="D5" s="4" t="s">
        <v>216</v>
      </c>
      <c r="E5" s="4" t="s">
        <v>285</v>
      </c>
      <c r="F5" s="2"/>
    </row>
    <row r="6" spans="1:6" x14ac:dyDescent="0.3">
      <c r="A6" s="2" t="s">
        <v>8</v>
      </c>
      <c r="B6" s="2" t="s">
        <v>117</v>
      </c>
      <c r="C6" s="2" t="s">
        <v>100</v>
      </c>
      <c r="D6" s="4" t="s">
        <v>217</v>
      </c>
      <c r="E6" s="4" t="s">
        <v>286</v>
      </c>
      <c r="F6" s="2" t="s">
        <v>374</v>
      </c>
    </row>
    <row r="7" spans="1:6" x14ac:dyDescent="0.3">
      <c r="A7" s="2" t="s">
        <v>9</v>
      </c>
      <c r="B7" s="2" t="s">
        <v>118</v>
      </c>
      <c r="C7" s="2" t="s">
        <v>101</v>
      </c>
      <c r="D7" s="4" t="s">
        <v>218</v>
      </c>
      <c r="E7" s="4" t="s">
        <v>287</v>
      </c>
      <c r="F7" s="2" t="s">
        <v>375</v>
      </c>
    </row>
    <row r="8" spans="1:6" x14ac:dyDescent="0.3">
      <c r="A8" s="2" t="s">
        <v>10</v>
      </c>
      <c r="B8" s="2" t="s">
        <v>119</v>
      </c>
      <c r="C8" s="2" t="s">
        <v>101</v>
      </c>
      <c r="D8" s="4" t="s">
        <v>219</v>
      </c>
      <c r="E8" s="4" t="s">
        <v>288</v>
      </c>
      <c r="F8" s="2" t="s">
        <v>376</v>
      </c>
    </row>
    <row r="9" spans="1:6" x14ac:dyDescent="0.3">
      <c r="A9" s="2" t="s">
        <v>11</v>
      </c>
      <c r="B9" s="2" t="s">
        <v>120</v>
      </c>
      <c r="C9" s="2" t="s">
        <v>101</v>
      </c>
      <c r="D9" s="4" t="s">
        <v>219</v>
      </c>
      <c r="E9" s="4" t="s">
        <v>289</v>
      </c>
      <c r="F9" s="2" t="s">
        <v>377</v>
      </c>
    </row>
    <row r="10" spans="1:6" x14ac:dyDescent="0.3">
      <c r="A10" s="2" t="s">
        <v>12</v>
      </c>
      <c r="B10" s="2" t="s">
        <v>121</v>
      </c>
      <c r="C10" s="2" t="s">
        <v>101</v>
      </c>
      <c r="D10" s="4" t="s">
        <v>121</v>
      </c>
      <c r="E10" s="4" t="s">
        <v>290</v>
      </c>
      <c r="F10" s="2" t="s">
        <v>377</v>
      </c>
    </row>
    <row r="11" spans="1:6" x14ac:dyDescent="0.3">
      <c r="A11" s="2" t="s">
        <v>13</v>
      </c>
      <c r="B11" s="2" t="s">
        <v>122</v>
      </c>
      <c r="C11" s="2" t="s">
        <v>101</v>
      </c>
      <c r="D11" s="4" t="s">
        <v>122</v>
      </c>
      <c r="E11" s="4" t="s">
        <v>291</v>
      </c>
      <c r="F11" s="2" t="s">
        <v>377</v>
      </c>
    </row>
    <row r="12" spans="1:6" x14ac:dyDescent="0.3">
      <c r="A12" s="2" t="s">
        <v>14</v>
      </c>
      <c r="B12" s="2" t="s">
        <v>123</v>
      </c>
      <c r="C12" s="2" t="s">
        <v>101</v>
      </c>
      <c r="D12" s="4" t="s">
        <v>123</v>
      </c>
      <c r="E12" s="4" t="s">
        <v>292</v>
      </c>
      <c r="F12" s="2" t="s">
        <v>377</v>
      </c>
    </row>
    <row r="13" spans="1:6" x14ac:dyDescent="0.3">
      <c r="A13" s="2" t="s">
        <v>15</v>
      </c>
      <c r="B13" s="2" t="s">
        <v>124</v>
      </c>
      <c r="C13" s="2" t="s">
        <v>101</v>
      </c>
      <c r="D13" s="4" t="s">
        <v>124</v>
      </c>
      <c r="E13" s="4" t="s">
        <v>293</v>
      </c>
      <c r="F13" s="2" t="s">
        <v>377</v>
      </c>
    </row>
    <row r="14" spans="1:6" x14ac:dyDescent="0.3">
      <c r="A14" s="2" t="s">
        <v>16</v>
      </c>
      <c r="B14" s="2" t="s">
        <v>125</v>
      </c>
      <c r="C14" s="2" t="s">
        <v>101</v>
      </c>
      <c r="D14" s="4" t="s">
        <v>125</v>
      </c>
      <c r="E14" s="4" t="s">
        <v>294</v>
      </c>
      <c r="F14" s="2" t="s">
        <v>377</v>
      </c>
    </row>
    <row r="15" spans="1:6" x14ac:dyDescent="0.3">
      <c r="A15" s="2" t="s">
        <v>17</v>
      </c>
      <c r="B15" s="2" t="s">
        <v>126</v>
      </c>
      <c r="C15" s="2" t="s">
        <v>101</v>
      </c>
      <c r="D15" s="4" t="s">
        <v>126</v>
      </c>
      <c r="E15" s="4" t="s">
        <v>295</v>
      </c>
      <c r="F15" s="2" t="s">
        <v>377</v>
      </c>
    </row>
    <row r="16" spans="1:6" x14ac:dyDescent="0.3">
      <c r="A16" s="2" t="s">
        <v>18</v>
      </c>
      <c r="B16" s="2" t="s">
        <v>127</v>
      </c>
      <c r="C16" s="2" t="s">
        <v>101</v>
      </c>
      <c r="D16" s="4" t="s">
        <v>127</v>
      </c>
      <c r="E16" s="4" t="s">
        <v>296</v>
      </c>
      <c r="F16" s="2" t="s">
        <v>377</v>
      </c>
    </row>
    <row r="17" spans="1:6" x14ac:dyDescent="0.3">
      <c r="A17" s="2" t="s">
        <v>19</v>
      </c>
      <c r="B17" s="2" t="s">
        <v>128</v>
      </c>
      <c r="C17" s="2" t="s">
        <v>101</v>
      </c>
      <c r="D17" s="4" t="s">
        <v>128</v>
      </c>
      <c r="E17" s="4" t="s">
        <v>297</v>
      </c>
      <c r="F17" s="2" t="s">
        <v>377</v>
      </c>
    </row>
    <row r="18" spans="1:6" x14ac:dyDescent="0.3">
      <c r="A18" s="2" t="s">
        <v>20</v>
      </c>
      <c r="B18" s="2" t="s">
        <v>129</v>
      </c>
      <c r="C18" s="2" t="s">
        <v>101</v>
      </c>
      <c r="D18" s="4" t="s">
        <v>129</v>
      </c>
      <c r="E18" s="4" t="s">
        <v>298</v>
      </c>
      <c r="F18" s="2" t="s">
        <v>377</v>
      </c>
    </row>
    <row r="19" spans="1:6" x14ac:dyDescent="0.3">
      <c r="A19" s="2" t="s">
        <v>21</v>
      </c>
      <c r="B19" s="2" t="s">
        <v>130</v>
      </c>
      <c r="C19" s="2" t="s">
        <v>101</v>
      </c>
      <c r="D19" s="4" t="s">
        <v>130</v>
      </c>
      <c r="E19" s="4" t="s">
        <v>299</v>
      </c>
      <c r="F19" s="2" t="s">
        <v>377</v>
      </c>
    </row>
    <row r="20" spans="1:6" x14ac:dyDescent="0.3">
      <c r="A20" s="2" t="s">
        <v>22</v>
      </c>
      <c r="B20" s="2" t="s">
        <v>131</v>
      </c>
      <c r="C20" s="2" t="s">
        <v>101</v>
      </c>
      <c r="D20" s="4" t="s">
        <v>220</v>
      </c>
      <c r="E20" s="4" t="s">
        <v>300</v>
      </c>
      <c r="F20" s="2" t="s">
        <v>377</v>
      </c>
    </row>
    <row r="21" spans="1:6" x14ac:dyDescent="0.3">
      <c r="A21" s="2" t="s">
        <v>23</v>
      </c>
      <c r="B21" s="2" t="s">
        <v>132</v>
      </c>
      <c r="C21" s="2" t="s">
        <v>101</v>
      </c>
      <c r="D21" s="4" t="s">
        <v>221</v>
      </c>
      <c r="E21" s="4" t="s">
        <v>301</v>
      </c>
      <c r="F21" s="2" t="s">
        <v>378</v>
      </c>
    </row>
    <row r="22" spans="1:6" x14ac:dyDescent="0.3">
      <c r="A22" s="2" t="s">
        <v>24</v>
      </c>
      <c r="B22" s="2" t="s">
        <v>133</v>
      </c>
      <c r="C22" s="2" t="s">
        <v>102</v>
      </c>
      <c r="D22" s="4" t="s">
        <v>222</v>
      </c>
      <c r="E22" s="4" t="s">
        <v>302</v>
      </c>
      <c r="F22" s="2" t="s">
        <v>379</v>
      </c>
    </row>
    <row r="23" spans="1:6" x14ac:dyDescent="0.3">
      <c r="A23" s="2" t="s">
        <v>25</v>
      </c>
      <c r="B23" s="2" t="s">
        <v>134</v>
      </c>
      <c r="C23" s="2" t="s">
        <v>102</v>
      </c>
      <c r="D23" s="4" t="s">
        <v>223</v>
      </c>
      <c r="E23" s="4" t="s">
        <v>303</v>
      </c>
      <c r="F23" s="2" t="s">
        <v>379</v>
      </c>
    </row>
    <row r="24" spans="1:6" x14ac:dyDescent="0.3">
      <c r="A24" s="2" t="s">
        <v>26</v>
      </c>
      <c r="B24" s="2" t="s">
        <v>135</v>
      </c>
      <c r="C24" s="2" t="s">
        <v>102</v>
      </c>
      <c r="D24" s="4" t="s">
        <v>224</v>
      </c>
      <c r="E24" s="4" t="s">
        <v>304</v>
      </c>
      <c r="F24" s="2" t="s">
        <v>379</v>
      </c>
    </row>
    <row r="25" spans="1:6" x14ac:dyDescent="0.3">
      <c r="A25" s="2" t="s">
        <v>27</v>
      </c>
      <c r="B25" s="2" t="s">
        <v>136</v>
      </c>
      <c r="C25" s="2" t="s">
        <v>102</v>
      </c>
      <c r="D25" s="4" t="s">
        <v>225</v>
      </c>
      <c r="E25" s="4" t="s">
        <v>305</v>
      </c>
      <c r="F25" s="2" t="s">
        <v>379</v>
      </c>
    </row>
    <row r="26" spans="1:6" x14ac:dyDescent="0.3">
      <c r="A26" s="2" t="s">
        <v>28</v>
      </c>
      <c r="B26" s="2" t="s">
        <v>137</v>
      </c>
      <c r="C26" s="2" t="s">
        <v>102</v>
      </c>
      <c r="D26" s="4" t="s">
        <v>226</v>
      </c>
      <c r="E26" s="4" t="s">
        <v>306</v>
      </c>
      <c r="F26" s="2" t="s">
        <v>379</v>
      </c>
    </row>
    <row r="27" spans="1:6" x14ac:dyDescent="0.3">
      <c r="A27" s="2" t="s">
        <v>29</v>
      </c>
      <c r="B27" s="2" t="s">
        <v>138</v>
      </c>
      <c r="C27" s="2" t="s">
        <v>103</v>
      </c>
      <c r="D27" s="4" t="s">
        <v>138</v>
      </c>
      <c r="E27" s="4" t="s">
        <v>307</v>
      </c>
      <c r="F27" s="2" t="s">
        <v>380</v>
      </c>
    </row>
    <row r="28" spans="1:6" x14ac:dyDescent="0.3">
      <c r="A28" s="2" t="s">
        <v>30</v>
      </c>
      <c r="B28" s="2" t="s">
        <v>139</v>
      </c>
      <c r="C28" s="2" t="s">
        <v>103</v>
      </c>
      <c r="D28" s="4" t="s">
        <v>227</v>
      </c>
      <c r="E28" s="4" t="s">
        <v>308</v>
      </c>
      <c r="F28" s="2" t="s">
        <v>381</v>
      </c>
    </row>
    <row r="29" spans="1:6" x14ac:dyDescent="0.3">
      <c r="A29" s="2" t="s">
        <v>31</v>
      </c>
      <c r="B29" s="2" t="s">
        <v>140</v>
      </c>
      <c r="C29" s="2" t="s">
        <v>104</v>
      </c>
      <c r="D29" s="4" t="s">
        <v>228</v>
      </c>
      <c r="E29" s="4" t="s">
        <v>309</v>
      </c>
      <c r="F29" s="2" t="s">
        <v>382</v>
      </c>
    </row>
    <row r="30" spans="1:6" x14ac:dyDescent="0.3">
      <c r="A30" s="2" t="s">
        <v>32</v>
      </c>
      <c r="B30" s="2" t="s">
        <v>141</v>
      </c>
      <c r="C30" s="2" t="s">
        <v>103</v>
      </c>
      <c r="D30" s="4" t="s">
        <v>229</v>
      </c>
      <c r="E30" s="4" t="s">
        <v>310</v>
      </c>
      <c r="F30" s="2"/>
    </row>
    <row r="31" spans="1:6" x14ac:dyDescent="0.3">
      <c r="A31" s="2" t="s">
        <v>33</v>
      </c>
      <c r="B31" s="2" t="s">
        <v>142</v>
      </c>
      <c r="C31" s="2" t="s">
        <v>103</v>
      </c>
      <c r="D31" s="4" t="s">
        <v>230</v>
      </c>
      <c r="E31" s="4" t="s">
        <v>311</v>
      </c>
      <c r="F31" s="2" t="s">
        <v>383</v>
      </c>
    </row>
    <row r="32" spans="1:6" x14ac:dyDescent="0.3">
      <c r="A32" s="2" t="s">
        <v>34</v>
      </c>
      <c r="B32" s="2" t="s">
        <v>143</v>
      </c>
      <c r="C32" s="2" t="s">
        <v>103</v>
      </c>
      <c r="D32" s="4" t="s">
        <v>231</v>
      </c>
      <c r="E32" s="4" t="s">
        <v>312</v>
      </c>
      <c r="F32" s="2" t="s">
        <v>384</v>
      </c>
    </row>
    <row r="33" spans="1:6" x14ac:dyDescent="0.3">
      <c r="A33" s="2" t="s">
        <v>35</v>
      </c>
      <c r="B33" s="2" t="s">
        <v>144</v>
      </c>
      <c r="C33" s="2" t="s">
        <v>104</v>
      </c>
      <c r="D33" s="4" t="s">
        <v>144</v>
      </c>
      <c r="E33" s="4" t="s">
        <v>313</v>
      </c>
      <c r="F33" s="2" t="s">
        <v>382</v>
      </c>
    </row>
    <row r="34" spans="1:6" x14ac:dyDescent="0.3">
      <c r="A34" s="2" t="s">
        <v>36</v>
      </c>
      <c r="B34" s="2" t="s">
        <v>145</v>
      </c>
      <c r="C34" s="2" t="s">
        <v>103</v>
      </c>
      <c r="D34" s="4" t="s">
        <v>232</v>
      </c>
      <c r="E34" s="4" t="s">
        <v>314</v>
      </c>
      <c r="F34" s="2" t="s">
        <v>381</v>
      </c>
    </row>
    <row r="35" spans="1:6" x14ac:dyDescent="0.3">
      <c r="A35" s="2" t="s">
        <v>37</v>
      </c>
      <c r="B35" s="2" t="s">
        <v>146</v>
      </c>
      <c r="C35" s="2" t="s">
        <v>103</v>
      </c>
      <c r="D35" s="4" t="s">
        <v>146</v>
      </c>
      <c r="E35" s="4" t="s">
        <v>315</v>
      </c>
      <c r="F35" s="2" t="s">
        <v>381</v>
      </c>
    </row>
    <row r="36" spans="1:6" x14ac:dyDescent="0.3">
      <c r="A36" s="2" t="s">
        <v>38</v>
      </c>
      <c r="B36" s="2" t="s">
        <v>147</v>
      </c>
      <c r="C36" s="2" t="s">
        <v>103</v>
      </c>
      <c r="D36" s="4" t="s">
        <v>147</v>
      </c>
      <c r="E36" s="4" t="s">
        <v>316</v>
      </c>
      <c r="F36" s="2" t="s">
        <v>381</v>
      </c>
    </row>
    <row r="37" spans="1:6" x14ac:dyDescent="0.3">
      <c r="A37" s="2" t="s">
        <v>39</v>
      </c>
      <c r="B37" s="2" t="s">
        <v>148</v>
      </c>
      <c r="C37" s="2" t="s">
        <v>103</v>
      </c>
      <c r="D37" s="4" t="s">
        <v>148</v>
      </c>
      <c r="E37" s="4" t="s">
        <v>317</v>
      </c>
      <c r="F37" s="2" t="s">
        <v>381</v>
      </c>
    </row>
    <row r="38" spans="1:6" x14ac:dyDescent="0.3">
      <c r="A38" s="2" t="s">
        <v>40</v>
      </c>
      <c r="B38" s="2" t="s">
        <v>149</v>
      </c>
      <c r="C38" s="2" t="s">
        <v>103</v>
      </c>
      <c r="D38" s="4" t="s">
        <v>149</v>
      </c>
      <c r="E38" s="4" t="s">
        <v>318</v>
      </c>
      <c r="F38" s="2" t="s">
        <v>381</v>
      </c>
    </row>
    <row r="39" spans="1:6" x14ac:dyDescent="0.3">
      <c r="A39" s="2" t="s">
        <v>41</v>
      </c>
      <c r="B39" s="2" t="s">
        <v>150</v>
      </c>
      <c r="C39" s="2" t="s">
        <v>103</v>
      </c>
      <c r="D39" s="4" t="s">
        <v>150</v>
      </c>
      <c r="E39" s="4" t="s">
        <v>319</v>
      </c>
      <c r="F39" s="2" t="s">
        <v>381</v>
      </c>
    </row>
    <row r="40" spans="1:6" x14ac:dyDescent="0.3">
      <c r="A40" s="2" t="s">
        <v>42</v>
      </c>
      <c r="B40" s="2" t="s">
        <v>151</v>
      </c>
      <c r="C40" s="2" t="s">
        <v>105</v>
      </c>
      <c r="D40" s="4" t="s">
        <v>233</v>
      </c>
      <c r="E40" s="4" t="s">
        <v>320</v>
      </c>
      <c r="F40" s="2"/>
    </row>
    <row r="41" spans="1:6" x14ac:dyDescent="0.3">
      <c r="A41" s="2" t="s">
        <v>43</v>
      </c>
      <c r="B41" s="2" t="s">
        <v>152</v>
      </c>
      <c r="C41" s="2" t="s">
        <v>105</v>
      </c>
      <c r="D41" s="4" t="s">
        <v>234</v>
      </c>
      <c r="E41" s="4"/>
      <c r="F41" s="2"/>
    </row>
    <row r="42" spans="1:6" x14ac:dyDescent="0.3">
      <c r="A42" s="2" t="s">
        <v>44</v>
      </c>
      <c r="B42" s="2" t="s">
        <v>153</v>
      </c>
      <c r="C42" s="2" t="s">
        <v>105</v>
      </c>
      <c r="D42" s="4" t="s">
        <v>235</v>
      </c>
      <c r="E42" s="4" t="s">
        <v>321</v>
      </c>
      <c r="F42" s="2" t="s">
        <v>385</v>
      </c>
    </row>
    <row r="43" spans="1:6" x14ac:dyDescent="0.3">
      <c r="A43" s="2" t="s">
        <v>45</v>
      </c>
      <c r="B43" s="2" t="s">
        <v>154</v>
      </c>
      <c r="C43" s="2" t="s">
        <v>105</v>
      </c>
      <c r="D43" s="4" t="s">
        <v>236</v>
      </c>
      <c r="E43" s="4" t="s">
        <v>322</v>
      </c>
      <c r="F43" s="2" t="s">
        <v>386</v>
      </c>
    </row>
    <row r="44" spans="1:6" x14ac:dyDescent="0.3">
      <c r="A44" s="2" t="s">
        <v>46</v>
      </c>
      <c r="B44" s="2" t="s">
        <v>155</v>
      </c>
      <c r="C44" s="2" t="s">
        <v>105</v>
      </c>
      <c r="D44" s="4" t="s">
        <v>237</v>
      </c>
      <c r="E44" s="4" t="s">
        <v>323</v>
      </c>
      <c r="F44" s="2" t="s">
        <v>386</v>
      </c>
    </row>
    <row r="45" spans="1:6" x14ac:dyDescent="0.3">
      <c r="A45" s="2" t="s">
        <v>47</v>
      </c>
      <c r="B45" s="2" t="s">
        <v>156</v>
      </c>
      <c r="C45" s="2" t="s">
        <v>105</v>
      </c>
      <c r="D45" s="4" t="s">
        <v>238</v>
      </c>
      <c r="E45" s="4" t="s">
        <v>324</v>
      </c>
      <c r="F45" s="2" t="s">
        <v>387</v>
      </c>
    </row>
    <row r="46" spans="1:6" x14ac:dyDescent="0.3">
      <c r="A46" s="2" t="s">
        <v>48</v>
      </c>
      <c r="B46" s="2" t="s">
        <v>157</v>
      </c>
      <c r="C46" s="2" t="s">
        <v>105</v>
      </c>
      <c r="D46" s="4" t="s">
        <v>239</v>
      </c>
      <c r="E46" s="4" t="s">
        <v>325</v>
      </c>
      <c r="F46" s="2" t="s">
        <v>388</v>
      </c>
    </row>
    <row r="47" spans="1:6" x14ac:dyDescent="0.3">
      <c r="A47" s="2" t="s">
        <v>49</v>
      </c>
      <c r="B47" s="2" t="s">
        <v>158</v>
      </c>
      <c r="C47" s="2" t="s">
        <v>105</v>
      </c>
      <c r="D47" s="4" t="s">
        <v>240</v>
      </c>
      <c r="E47" s="4" t="s">
        <v>326</v>
      </c>
      <c r="F47" s="2"/>
    </row>
    <row r="48" spans="1:6" x14ac:dyDescent="0.3">
      <c r="A48" s="2" t="s">
        <v>50</v>
      </c>
      <c r="B48" s="2" t="s">
        <v>159</v>
      </c>
      <c r="C48" s="2" t="s">
        <v>105</v>
      </c>
      <c r="D48" s="4" t="s">
        <v>241</v>
      </c>
      <c r="E48" s="4" t="s">
        <v>327</v>
      </c>
      <c r="F48" s="2" t="s">
        <v>389</v>
      </c>
    </row>
    <row r="49" spans="1:6" x14ac:dyDescent="0.3">
      <c r="A49" s="2" t="s">
        <v>51</v>
      </c>
      <c r="B49" s="2" t="s">
        <v>160</v>
      </c>
      <c r="C49" s="2" t="s">
        <v>105</v>
      </c>
      <c r="D49" s="4" t="s">
        <v>242</v>
      </c>
      <c r="E49" s="4" t="s">
        <v>328</v>
      </c>
      <c r="F49" s="2" t="s">
        <v>390</v>
      </c>
    </row>
    <row r="50" spans="1:6" x14ac:dyDescent="0.3">
      <c r="A50" s="2" t="s">
        <v>52</v>
      </c>
      <c r="B50" s="2" t="s">
        <v>161</v>
      </c>
      <c r="C50" s="2" t="s">
        <v>105</v>
      </c>
      <c r="D50" s="4" t="s">
        <v>243</v>
      </c>
      <c r="E50" s="4" t="s">
        <v>329</v>
      </c>
      <c r="F50" s="2"/>
    </row>
    <row r="51" spans="1:6" x14ac:dyDescent="0.3">
      <c r="A51" s="2" t="s">
        <v>53</v>
      </c>
      <c r="B51" s="2" t="s">
        <v>162</v>
      </c>
      <c r="C51" s="2" t="s">
        <v>106</v>
      </c>
      <c r="D51" s="4" t="s">
        <v>244</v>
      </c>
      <c r="E51" s="4" t="s">
        <v>330</v>
      </c>
      <c r="F51" s="2" t="s">
        <v>391</v>
      </c>
    </row>
    <row r="52" spans="1:6" x14ac:dyDescent="0.3">
      <c r="A52" s="2" t="s">
        <v>54</v>
      </c>
      <c r="B52" s="2" t="s">
        <v>163</v>
      </c>
      <c r="C52" s="2" t="s">
        <v>106</v>
      </c>
      <c r="D52" s="4" t="s">
        <v>245</v>
      </c>
      <c r="E52" s="4" t="s">
        <v>331</v>
      </c>
      <c r="F52" s="2" t="s">
        <v>392</v>
      </c>
    </row>
    <row r="53" spans="1:6" x14ac:dyDescent="0.3">
      <c r="A53" s="2" t="s">
        <v>55</v>
      </c>
      <c r="B53" s="2" t="s">
        <v>164</v>
      </c>
      <c r="C53" s="2" t="s">
        <v>107</v>
      </c>
      <c r="D53" s="4" t="s">
        <v>246</v>
      </c>
      <c r="E53" s="4" t="s">
        <v>332</v>
      </c>
      <c r="F53" s="2"/>
    </row>
    <row r="54" spans="1:6" x14ac:dyDescent="0.3">
      <c r="A54" s="2" t="s">
        <v>56</v>
      </c>
      <c r="B54" s="2" t="s">
        <v>165</v>
      </c>
      <c r="C54" s="2" t="s">
        <v>107</v>
      </c>
      <c r="D54" s="4" t="s">
        <v>165</v>
      </c>
      <c r="E54" s="4" t="s">
        <v>333</v>
      </c>
      <c r="F54" s="2"/>
    </row>
    <row r="55" spans="1:6" x14ac:dyDescent="0.3">
      <c r="A55" s="2" t="s">
        <v>57</v>
      </c>
      <c r="B55" s="2" t="s">
        <v>166</v>
      </c>
      <c r="C55" s="2" t="s">
        <v>107</v>
      </c>
      <c r="D55" s="4" t="s">
        <v>247</v>
      </c>
      <c r="E55" s="4" t="s">
        <v>334</v>
      </c>
      <c r="F55" s="2"/>
    </row>
    <row r="56" spans="1:6" x14ac:dyDescent="0.3">
      <c r="A56" s="2" t="s">
        <v>58</v>
      </c>
      <c r="B56" s="2" t="s">
        <v>167</v>
      </c>
      <c r="C56" s="2" t="s">
        <v>107</v>
      </c>
      <c r="D56" s="4" t="s">
        <v>248</v>
      </c>
      <c r="E56" s="4" t="s">
        <v>335</v>
      </c>
      <c r="F56" s="2"/>
    </row>
    <row r="57" spans="1:6" x14ac:dyDescent="0.3">
      <c r="A57" s="2" t="s">
        <v>59</v>
      </c>
      <c r="B57" s="2" t="s">
        <v>168</v>
      </c>
      <c r="C57" s="2" t="s">
        <v>107</v>
      </c>
      <c r="D57" s="4" t="s">
        <v>249</v>
      </c>
      <c r="E57" s="4" t="s">
        <v>336</v>
      </c>
      <c r="F57" s="2"/>
    </row>
    <row r="58" spans="1:6" x14ac:dyDescent="0.3">
      <c r="A58" s="2" t="s">
        <v>60</v>
      </c>
      <c r="B58" s="2" t="s">
        <v>169</v>
      </c>
      <c r="C58" s="2" t="s">
        <v>107</v>
      </c>
      <c r="D58" s="4" t="s">
        <v>250</v>
      </c>
      <c r="E58" s="4" t="s">
        <v>337</v>
      </c>
      <c r="F58" s="2"/>
    </row>
    <row r="59" spans="1:6" x14ac:dyDescent="0.3">
      <c r="A59" s="2" t="s">
        <v>61</v>
      </c>
      <c r="B59" s="2" t="s">
        <v>170</v>
      </c>
      <c r="C59" s="2" t="s">
        <v>107</v>
      </c>
      <c r="D59" s="4" t="s">
        <v>251</v>
      </c>
      <c r="E59" s="4" t="s">
        <v>338</v>
      </c>
      <c r="F59" s="2"/>
    </row>
    <row r="60" spans="1:6" x14ac:dyDescent="0.3">
      <c r="A60" s="2" t="s">
        <v>62</v>
      </c>
      <c r="B60" s="2" t="s">
        <v>171</v>
      </c>
      <c r="C60" s="2" t="s">
        <v>107</v>
      </c>
      <c r="D60" s="4" t="s">
        <v>252</v>
      </c>
      <c r="E60" s="4" t="s">
        <v>339</v>
      </c>
      <c r="F60" s="2"/>
    </row>
    <row r="61" spans="1:6" x14ac:dyDescent="0.3">
      <c r="A61" s="2" t="s">
        <v>63</v>
      </c>
      <c r="B61" s="2" t="s">
        <v>172</v>
      </c>
      <c r="C61" s="2" t="s">
        <v>107</v>
      </c>
      <c r="D61" s="4" t="s">
        <v>253</v>
      </c>
      <c r="E61" s="4" t="s">
        <v>340</v>
      </c>
      <c r="F61" s="2"/>
    </row>
    <row r="62" spans="1:6" x14ac:dyDescent="0.3">
      <c r="A62" s="2" t="s">
        <v>64</v>
      </c>
      <c r="B62" s="2" t="s">
        <v>173</v>
      </c>
      <c r="C62" s="2" t="s">
        <v>108</v>
      </c>
      <c r="D62" s="4" t="s">
        <v>254</v>
      </c>
      <c r="E62" s="4" t="s">
        <v>341</v>
      </c>
      <c r="F62" s="2"/>
    </row>
    <row r="63" spans="1:6" x14ac:dyDescent="0.3">
      <c r="A63" s="2" t="s">
        <v>65</v>
      </c>
      <c r="B63" s="2" t="s">
        <v>174</v>
      </c>
      <c r="C63" s="2" t="s">
        <v>108</v>
      </c>
      <c r="D63" s="4" t="s">
        <v>255</v>
      </c>
      <c r="E63" s="4" t="s">
        <v>342</v>
      </c>
      <c r="F63" s="2"/>
    </row>
    <row r="64" spans="1:6" x14ac:dyDescent="0.3">
      <c r="A64" s="2" t="s">
        <v>66</v>
      </c>
      <c r="B64" s="2" t="s">
        <v>175</v>
      </c>
      <c r="C64" s="2" t="s">
        <v>108</v>
      </c>
      <c r="D64" s="4" t="s">
        <v>175</v>
      </c>
      <c r="E64" s="4" t="s">
        <v>343</v>
      </c>
      <c r="F64" s="2"/>
    </row>
    <row r="65" spans="1:6" x14ac:dyDescent="0.3">
      <c r="A65" s="2" t="s">
        <v>67</v>
      </c>
      <c r="B65" s="2" t="s">
        <v>176</v>
      </c>
      <c r="C65" s="2" t="s">
        <v>108</v>
      </c>
      <c r="D65" s="4" t="s">
        <v>256</v>
      </c>
      <c r="E65" s="4" t="s">
        <v>344</v>
      </c>
      <c r="F65" s="2"/>
    </row>
    <row r="66" spans="1:6" x14ac:dyDescent="0.3">
      <c r="A66" s="2" t="s">
        <v>68</v>
      </c>
      <c r="B66" s="2" t="s">
        <v>177</v>
      </c>
      <c r="C66" s="2" t="s">
        <v>109</v>
      </c>
      <c r="D66" s="4" t="s">
        <v>257</v>
      </c>
      <c r="E66" s="4" t="s">
        <v>345</v>
      </c>
      <c r="F66" s="2"/>
    </row>
    <row r="67" spans="1:6" x14ac:dyDescent="0.3">
      <c r="A67" s="2" t="s">
        <v>69</v>
      </c>
      <c r="B67" s="2" t="s">
        <v>178</v>
      </c>
      <c r="C67" s="2" t="s">
        <v>109</v>
      </c>
      <c r="D67" s="4" t="s">
        <v>258</v>
      </c>
      <c r="E67" s="4" t="s">
        <v>346</v>
      </c>
      <c r="F67" s="2"/>
    </row>
    <row r="68" spans="1:6" x14ac:dyDescent="0.3">
      <c r="A68" s="2" t="s">
        <v>70</v>
      </c>
      <c r="B68" s="2" t="s">
        <v>179</v>
      </c>
      <c r="C68" s="2" t="s">
        <v>109</v>
      </c>
      <c r="D68" s="4" t="s">
        <v>259</v>
      </c>
      <c r="E68" s="4" t="s">
        <v>347</v>
      </c>
      <c r="F68" s="2"/>
    </row>
    <row r="69" spans="1:6" x14ac:dyDescent="0.3">
      <c r="A69" s="2" t="s">
        <v>71</v>
      </c>
      <c r="B69" s="2" t="s">
        <v>180</v>
      </c>
      <c r="C69" s="2" t="s">
        <v>109</v>
      </c>
      <c r="D69" s="4" t="s">
        <v>180</v>
      </c>
      <c r="E69" s="4" t="s">
        <v>348</v>
      </c>
      <c r="F69" s="2"/>
    </row>
    <row r="70" spans="1:6" x14ac:dyDescent="0.3">
      <c r="A70" s="2" t="s">
        <v>72</v>
      </c>
      <c r="B70" s="2" t="s">
        <v>181</v>
      </c>
      <c r="C70" s="2" t="s">
        <v>109</v>
      </c>
      <c r="D70" s="4" t="s">
        <v>181</v>
      </c>
      <c r="E70" s="4" t="s">
        <v>349</v>
      </c>
      <c r="F70" s="2"/>
    </row>
    <row r="71" spans="1:6" x14ac:dyDescent="0.3">
      <c r="A71" s="2" t="s">
        <v>73</v>
      </c>
      <c r="B71" s="2" t="s">
        <v>182</v>
      </c>
      <c r="C71" s="2" t="s">
        <v>109</v>
      </c>
      <c r="D71" s="4" t="s">
        <v>260</v>
      </c>
      <c r="E71" s="4" t="s">
        <v>350</v>
      </c>
      <c r="F71" s="2"/>
    </row>
    <row r="72" spans="1:6" x14ac:dyDescent="0.3">
      <c r="A72" s="2" t="s">
        <v>74</v>
      </c>
      <c r="B72" s="2" t="s">
        <v>183</v>
      </c>
      <c r="C72" s="2" t="s">
        <v>109</v>
      </c>
      <c r="D72" s="4" t="s">
        <v>261</v>
      </c>
      <c r="E72" s="4" t="s">
        <v>351</v>
      </c>
      <c r="F72" s="2"/>
    </row>
    <row r="73" spans="1:6" x14ac:dyDescent="0.3">
      <c r="A73" s="2" t="s">
        <v>75</v>
      </c>
      <c r="B73" s="2" t="s">
        <v>184</v>
      </c>
      <c r="C73" s="2" t="s">
        <v>109</v>
      </c>
      <c r="D73" s="4" t="s">
        <v>262</v>
      </c>
      <c r="E73" s="4" t="s">
        <v>352</v>
      </c>
      <c r="F73" s="2"/>
    </row>
    <row r="74" spans="1:6" x14ac:dyDescent="0.3">
      <c r="A74" s="2" t="s">
        <v>76</v>
      </c>
      <c r="B74" s="2" t="s">
        <v>185</v>
      </c>
      <c r="C74" s="2" t="s">
        <v>109</v>
      </c>
      <c r="D74" s="4" t="s">
        <v>263</v>
      </c>
      <c r="E74" s="4" t="s">
        <v>353</v>
      </c>
      <c r="F74" s="2"/>
    </row>
    <row r="75" spans="1:6" x14ac:dyDescent="0.3">
      <c r="A75" s="2" t="s">
        <v>77</v>
      </c>
      <c r="B75" s="2" t="s">
        <v>186</v>
      </c>
      <c r="C75" s="2" t="s">
        <v>110</v>
      </c>
      <c r="D75" s="4" t="s">
        <v>264</v>
      </c>
      <c r="E75" s="4" t="s">
        <v>354</v>
      </c>
      <c r="F75" s="2"/>
    </row>
    <row r="76" spans="1:6" x14ac:dyDescent="0.3">
      <c r="A76" s="2" t="s">
        <v>78</v>
      </c>
      <c r="B76" s="2" t="s">
        <v>187</v>
      </c>
      <c r="C76" s="2" t="s">
        <v>110</v>
      </c>
      <c r="D76" s="4" t="s">
        <v>187</v>
      </c>
      <c r="E76" s="4" t="s">
        <v>355</v>
      </c>
      <c r="F76" s="2"/>
    </row>
    <row r="77" spans="1:6" x14ac:dyDescent="0.3">
      <c r="A77" s="2" t="s">
        <v>79</v>
      </c>
      <c r="B77" s="2" t="s">
        <v>188</v>
      </c>
      <c r="C77" s="2" t="s">
        <v>110</v>
      </c>
      <c r="D77" s="4" t="s">
        <v>265</v>
      </c>
      <c r="E77" s="4" t="s">
        <v>356</v>
      </c>
      <c r="F77" s="2"/>
    </row>
    <row r="78" spans="1:6" x14ac:dyDescent="0.3">
      <c r="A78" s="2" t="s">
        <v>80</v>
      </c>
      <c r="B78" s="2" t="s">
        <v>189</v>
      </c>
      <c r="C78" s="2" t="s">
        <v>111</v>
      </c>
      <c r="D78" s="4" t="s">
        <v>266</v>
      </c>
      <c r="E78" s="4" t="s">
        <v>357</v>
      </c>
      <c r="F78" s="2"/>
    </row>
    <row r="79" spans="1:6" x14ac:dyDescent="0.3">
      <c r="A79" s="2" t="s">
        <v>81</v>
      </c>
      <c r="B79" s="2" t="s">
        <v>190</v>
      </c>
      <c r="C79" s="2" t="s">
        <v>110</v>
      </c>
      <c r="D79" s="4" t="s">
        <v>267</v>
      </c>
      <c r="E79" s="4" t="s">
        <v>358</v>
      </c>
      <c r="F79" s="2"/>
    </row>
    <row r="80" spans="1:6" x14ac:dyDescent="0.3">
      <c r="A80" s="2" t="s">
        <v>82</v>
      </c>
      <c r="B80" s="2" t="s">
        <v>191</v>
      </c>
      <c r="C80" s="2" t="s">
        <v>110</v>
      </c>
      <c r="D80" s="4" t="s">
        <v>268</v>
      </c>
      <c r="E80" s="4" t="s">
        <v>359</v>
      </c>
      <c r="F80" s="2"/>
    </row>
    <row r="81" spans="1:6" x14ac:dyDescent="0.3">
      <c r="A81" s="2" t="s">
        <v>83</v>
      </c>
      <c r="B81" s="2" t="s">
        <v>192</v>
      </c>
      <c r="C81" s="2" t="s">
        <v>110</v>
      </c>
      <c r="D81" s="4" t="s">
        <v>269</v>
      </c>
      <c r="E81" s="4" t="s">
        <v>360</v>
      </c>
      <c r="F81" s="2"/>
    </row>
    <row r="82" spans="1:6" x14ac:dyDescent="0.3">
      <c r="A82" s="2" t="s">
        <v>84</v>
      </c>
      <c r="B82" s="2" t="s">
        <v>193</v>
      </c>
      <c r="C82" s="2" t="s">
        <v>110</v>
      </c>
      <c r="D82" s="4" t="s">
        <v>270</v>
      </c>
      <c r="E82" s="4" t="s">
        <v>361</v>
      </c>
      <c r="F82" s="2" t="s">
        <v>393</v>
      </c>
    </row>
    <row r="83" spans="1:6" x14ac:dyDescent="0.3">
      <c r="A83" s="2" t="s">
        <v>85</v>
      </c>
      <c r="B83" s="2" t="s">
        <v>194</v>
      </c>
      <c r="C83" s="2" t="s">
        <v>110</v>
      </c>
      <c r="D83" s="4" t="s">
        <v>271</v>
      </c>
      <c r="E83" s="4" t="s">
        <v>362</v>
      </c>
      <c r="F83" s="2" t="s">
        <v>394</v>
      </c>
    </row>
    <row r="84" spans="1:6" x14ac:dyDescent="0.3">
      <c r="A84" s="2" t="s">
        <v>86</v>
      </c>
      <c r="B84" s="2" t="s">
        <v>195</v>
      </c>
      <c r="C84" s="2" t="s">
        <v>110</v>
      </c>
      <c r="D84" s="4" t="s">
        <v>272</v>
      </c>
      <c r="E84" s="4" t="s">
        <v>363</v>
      </c>
      <c r="F84" s="2" t="s">
        <v>393</v>
      </c>
    </row>
    <row r="85" spans="1:6" x14ac:dyDescent="0.3">
      <c r="A85" s="2" t="s">
        <v>87</v>
      </c>
      <c r="B85" s="2" t="s">
        <v>196</v>
      </c>
      <c r="C85" s="2" t="s">
        <v>110</v>
      </c>
      <c r="D85" s="4" t="s">
        <v>196</v>
      </c>
      <c r="E85" s="4" t="s">
        <v>364</v>
      </c>
      <c r="F85" s="2" t="s">
        <v>395</v>
      </c>
    </row>
    <row r="86" spans="1:6" x14ac:dyDescent="0.3">
      <c r="A86" s="2" t="s">
        <v>88</v>
      </c>
      <c r="B86" s="2" t="s">
        <v>197</v>
      </c>
      <c r="C86" s="2" t="s">
        <v>112</v>
      </c>
      <c r="D86" s="4" t="s">
        <v>273</v>
      </c>
      <c r="E86" s="4" t="s">
        <v>365</v>
      </c>
      <c r="F86" s="2"/>
    </row>
    <row r="87" spans="1:6" x14ac:dyDescent="0.3">
      <c r="A87" s="2" t="s">
        <v>89</v>
      </c>
      <c r="B87" s="2" t="s">
        <v>198</v>
      </c>
      <c r="C87" s="2" t="s">
        <v>112</v>
      </c>
      <c r="D87" s="4" t="s">
        <v>274</v>
      </c>
      <c r="E87" s="4" t="s">
        <v>366</v>
      </c>
      <c r="F87" s="2"/>
    </row>
    <row r="88" spans="1:6" x14ac:dyDescent="0.3">
      <c r="A88" s="2" t="s">
        <v>90</v>
      </c>
      <c r="B88" s="2" t="s">
        <v>199</v>
      </c>
      <c r="C88" s="2" t="s">
        <v>112</v>
      </c>
      <c r="D88" s="4" t="s">
        <v>275</v>
      </c>
      <c r="E88" s="4" t="s">
        <v>367</v>
      </c>
      <c r="F88" s="2"/>
    </row>
    <row r="89" spans="1:6" x14ac:dyDescent="0.3">
      <c r="A89" s="2" t="s">
        <v>91</v>
      </c>
      <c r="B89" s="2" t="s">
        <v>200</v>
      </c>
      <c r="C89" s="2" t="s">
        <v>112</v>
      </c>
      <c r="D89" s="4" t="s">
        <v>276</v>
      </c>
      <c r="E89" s="4"/>
      <c r="F89" s="2"/>
    </row>
    <row r="90" spans="1:6" x14ac:dyDescent="0.3">
      <c r="A90" s="2" t="s">
        <v>92</v>
      </c>
      <c r="B90" s="2" t="s">
        <v>201</v>
      </c>
      <c r="C90" s="2" t="s">
        <v>112</v>
      </c>
      <c r="D90" s="4" t="s">
        <v>277</v>
      </c>
      <c r="E90" s="4"/>
      <c r="F90" s="2"/>
    </row>
    <row r="91" spans="1:6" x14ac:dyDescent="0.3">
      <c r="A91" s="2" t="s">
        <v>93</v>
      </c>
      <c r="B91" s="2" t="s">
        <v>202</v>
      </c>
      <c r="C91" s="2" t="s">
        <v>112</v>
      </c>
      <c r="D91" s="4" t="s">
        <v>278</v>
      </c>
      <c r="E91" s="4" t="s">
        <v>368</v>
      </c>
      <c r="F91" s="2"/>
    </row>
    <row r="92" spans="1:6" x14ac:dyDescent="0.3">
      <c r="A92" s="2" t="s">
        <v>94</v>
      </c>
      <c r="B92" s="2" t="s">
        <v>203</v>
      </c>
      <c r="C92" s="2" t="s">
        <v>112</v>
      </c>
      <c r="D92" s="4" t="s">
        <v>279</v>
      </c>
      <c r="E92" s="4" t="s">
        <v>369</v>
      </c>
      <c r="F92" s="2"/>
    </row>
    <row r="93" spans="1:6" x14ac:dyDescent="0.3">
      <c r="A93" s="2" t="s">
        <v>95</v>
      </c>
      <c r="B93" s="2" t="s">
        <v>204</v>
      </c>
      <c r="C93" s="2" t="s">
        <v>112</v>
      </c>
      <c r="D93" s="4" t="s">
        <v>280</v>
      </c>
      <c r="E93" s="4" t="s">
        <v>370</v>
      </c>
      <c r="F93" s="2" t="s">
        <v>396</v>
      </c>
    </row>
    <row r="94" spans="1:6" x14ac:dyDescent="0.3">
      <c r="A94" s="2" t="s">
        <v>96</v>
      </c>
      <c r="B94" s="2" t="s">
        <v>205</v>
      </c>
      <c r="C94" s="2" t="s">
        <v>112</v>
      </c>
      <c r="D94" s="4" t="s">
        <v>205</v>
      </c>
      <c r="E94" s="4" t="s">
        <v>371</v>
      </c>
      <c r="F94" s="2" t="s">
        <v>397</v>
      </c>
    </row>
    <row r="95" spans="1:6" x14ac:dyDescent="0.3">
      <c r="A95" s="2" t="s">
        <v>97</v>
      </c>
      <c r="B95" s="2" t="s">
        <v>206</v>
      </c>
      <c r="C95" s="2" t="s">
        <v>112</v>
      </c>
      <c r="D95" s="4" t="s">
        <v>281</v>
      </c>
      <c r="E95" s="4" t="s">
        <v>372</v>
      </c>
      <c r="F95" s="2" t="s">
        <v>398</v>
      </c>
    </row>
    <row r="96" spans="1:6" x14ac:dyDescent="0.3">
      <c r="A96" s="2" t="s">
        <v>98</v>
      </c>
      <c r="B96" s="2" t="s">
        <v>207</v>
      </c>
      <c r="C96" s="2" t="s">
        <v>112</v>
      </c>
      <c r="D96" s="4" t="s">
        <v>214</v>
      </c>
      <c r="E96" s="4" t="s">
        <v>373</v>
      </c>
      <c r="F96"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Summary</vt:lpstr>
      <vt:lpstr>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김효은(KIM Hyoeun)/ICT서비스2팀/SK</dc:creator>
  <cp:lastModifiedBy>Windows 사용자</cp:lastModifiedBy>
  <dcterms:created xsi:type="dcterms:W3CDTF">2025-04-22T02:03:50Z</dcterms:created>
  <dcterms:modified xsi:type="dcterms:W3CDTF">2025-04-22T04:48:20Z</dcterms:modified>
</cp:coreProperties>
</file>