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xr:revisionPtr revIDLastSave="0" documentId="8_{3522C4EF-3D99-433B-8806-E60495B0225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Q1 Seed" sheetId="1" r:id="rId1"/>
    <sheet name="Q3 Pre-Money A" sheetId="2" r:id="rId2"/>
    <sheet name="Q5 Post-Money A" sheetId="3" r:id="rId3"/>
    <sheet name="Q6 Series B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E22" i="4"/>
  <c r="D22" i="4"/>
  <c r="C22" i="4"/>
  <c r="B22" i="4"/>
  <c r="G21" i="4"/>
  <c r="G20" i="4"/>
  <c r="G19" i="4"/>
  <c r="G18" i="4"/>
  <c r="G17" i="4"/>
  <c r="G16" i="4"/>
  <c r="G15" i="4"/>
  <c r="G14" i="4"/>
  <c r="G13" i="4"/>
  <c r="G12" i="4"/>
  <c r="G11" i="4"/>
  <c r="B6" i="4"/>
  <c r="B7" i="4" s="1"/>
  <c r="B8" i="4" s="1"/>
  <c r="E16" i="3"/>
  <c r="D16" i="3"/>
  <c r="C16" i="3"/>
  <c r="B16" i="3"/>
  <c r="F13" i="3"/>
  <c r="F12" i="3"/>
  <c r="F11" i="3"/>
  <c r="F10" i="3"/>
  <c r="F9" i="3"/>
  <c r="F8" i="3"/>
  <c r="F7" i="3"/>
  <c r="F6" i="3"/>
  <c r="F5" i="3"/>
  <c r="E16" i="2"/>
  <c r="D16" i="2"/>
  <c r="C16" i="2"/>
  <c r="B16" i="2"/>
  <c r="F13" i="2"/>
  <c r="F12" i="2"/>
  <c r="F11" i="2"/>
  <c r="F10" i="2"/>
  <c r="F9" i="2"/>
  <c r="F8" i="2"/>
  <c r="F7" i="2"/>
  <c r="F6" i="2"/>
  <c r="F5" i="2"/>
  <c r="C6" i="1"/>
  <c r="C10" i="1" s="1"/>
  <c r="C13" i="1" s="1"/>
  <c r="C21" i="1" l="1"/>
  <c r="C20" i="1"/>
  <c r="C19" i="1"/>
  <c r="C18" i="1"/>
  <c r="C17" i="1"/>
  <c r="C14" i="1"/>
  <c r="F16" i="2"/>
  <c r="G5" i="2"/>
  <c r="G6" i="2"/>
  <c r="G7" i="2"/>
  <c r="G8" i="2"/>
  <c r="G9" i="2"/>
  <c r="G10" i="2"/>
  <c r="G11" i="2"/>
  <c r="G12" i="2"/>
  <c r="G13" i="2"/>
  <c r="F16" i="3"/>
  <c r="G5" i="3"/>
  <c r="G6" i="3"/>
  <c r="G7" i="3"/>
  <c r="G8" i="3"/>
  <c r="G9" i="3"/>
  <c r="G10" i="3"/>
  <c r="G11" i="3"/>
  <c r="G12" i="3"/>
  <c r="G13" i="3"/>
  <c r="G22" i="4"/>
  <c r="H11" i="4"/>
  <c r="H12" i="4"/>
  <c r="H13" i="4"/>
  <c r="H14" i="4"/>
  <c r="H15" i="4"/>
  <c r="H16" i="4"/>
  <c r="H17" i="4"/>
  <c r="H18" i="4"/>
  <c r="H19" i="4"/>
  <c r="H20" i="4"/>
  <c r="H21" i="4"/>
  <c r="H22" i="4" l="1"/>
  <c r="G15" i="3"/>
  <c r="G14" i="3"/>
  <c r="G16" i="3" s="1"/>
  <c r="G15" i="2"/>
  <c r="G14" i="2"/>
  <c r="G16" i="2" s="1"/>
</calcChain>
</file>

<file path=xl/sharedStrings.xml><?xml version="1.0" encoding="utf-8"?>
<sst xmlns="http://schemas.openxmlformats.org/spreadsheetml/2006/main" count="118" uniqueCount="69">
  <si>
    <t>Series Seed Investment Calculation</t>
  </si>
  <si>
    <t>Pre-money shares</t>
  </si>
  <si>
    <t>Common</t>
  </si>
  <si>
    <t>Allocated Options</t>
  </si>
  <si>
    <t>Unallocated Options</t>
  </si>
  <si>
    <t>Total pre-money shares</t>
  </si>
  <si>
    <t>Seed shares</t>
  </si>
  <si>
    <t>Total</t>
  </si>
  <si>
    <t>Post-money shares</t>
  </si>
  <si>
    <t>Post-money valuation</t>
  </si>
  <si>
    <t>Price per share</t>
  </si>
  <si>
    <t>Pre-money valuation</t>
  </si>
  <si>
    <t>Investor</t>
  </si>
  <si>
    <t>Seed Shares</t>
  </si>
  <si>
    <t>Investment ($)</t>
  </si>
  <si>
    <t>Brandon</t>
  </si>
  <si>
    <t>Stephanie</t>
  </si>
  <si>
    <t>Frankie</t>
  </si>
  <si>
    <t>Marie</t>
  </si>
  <si>
    <t>Other Series Seed</t>
  </si>
  <si>
    <t>Series A Financing (Pre-Money Note Conversion)</t>
  </si>
  <si>
    <t>Existing Shareholders</t>
  </si>
  <si>
    <t>Series Seed</t>
  </si>
  <si>
    <t>Note Shares</t>
  </si>
  <si>
    <t>Series A Shares</t>
  </si>
  <si>
    <t>Total Shares</t>
  </si>
  <si>
    <t>Ownership %</t>
  </si>
  <si>
    <t>Founder 1</t>
  </si>
  <si>
    <t>Series A share price</t>
  </si>
  <si>
    <t>Founder 2</t>
  </si>
  <si>
    <t>Stephanie investment</t>
  </si>
  <si>
    <t>Total post-A shares</t>
  </si>
  <si>
    <t>Other Seed</t>
  </si>
  <si>
    <t>TechVC</t>
  </si>
  <si>
    <t>NewCo</t>
  </si>
  <si>
    <t>Share Price</t>
  </si>
  <si>
    <t>Stephanie Invest</t>
  </si>
  <si>
    <t>Other Invest</t>
  </si>
  <si>
    <t>Total Post-A Shares</t>
  </si>
  <si>
    <t>Assumptions &amp; Methodology</t>
  </si>
  <si>
    <t>• Simple interest used for note accrual: Interest = Principal × Rate × Time (no compounding).</t>
  </si>
  <si>
    <t>• Each convertible note converts at the lower of its valuation cap price or the discounted share price.</t>
  </si>
  <si>
    <t>• Notes convert at the Series A closing; Stephanie invests enough capital to hold 15% post-round.</t>
  </si>
  <si>
    <t>• Allocated and unallocated option pools are included in fully diluted share counts.</t>
  </si>
  <si>
    <t>Series A Financing (Post-Money Note Conversion)</t>
  </si>
  <si>
    <t>Series B Financing and Anti-Dilution Adjustment</t>
  </si>
  <si>
    <t>Old conversion price (CP1)</t>
  </si>
  <si>
    <t>Shares pre-Series B (A)</t>
  </si>
  <si>
    <t>Total consideration (B)</t>
  </si>
  <si>
    <t>New shares issued (C)</t>
  </si>
  <si>
    <t>New conversion price (CP2)</t>
  </si>
  <si>
    <t>Conversion ratio (CP1/CP2)</t>
  </si>
  <si>
    <t>A+ Shares</t>
  </si>
  <si>
    <t>Anti-Dilution Shares</t>
  </si>
  <si>
    <t>Series B Investment</t>
  </si>
  <si>
    <t>Series B Shares</t>
  </si>
  <si>
    <t>Total Shares Pre-B</t>
  </si>
  <si>
    <t>Total Shares Post-B</t>
  </si>
  <si>
    <t>Ownership % Post-B</t>
  </si>
  <si>
    <t>Founder1</t>
  </si>
  <si>
    <t>Founder2</t>
  </si>
  <si>
    <t>OtherSeed</t>
  </si>
  <si>
    <t>Options allocated</t>
  </si>
  <si>
    <t>Total Post-B Shares</t>
  </si>
  <si>
    <t>ESOP unallocated</t>
  </si>
  <si>
    <t>• Weighted-average anti-dilution: New conversion price = Old price × (A + B) / (A + C),</t>
  </si>
  <si>
    <t>•   where A=pre-B shares, B=total cash consideration ($5M), C=new shares issued.</t>
  </si>
  <si>
    <t>• Series B raise assumed $5M; TechVC invests $2M; remaining $3M allocated pro rata to other investors.</t>
  </si>
  <si>
    <t>• Pre- and post-B share counts include allocated and unallocated options.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</si>
</sst>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3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  <xf numFmtId="1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/>
  </sheetViews>
  <sheetFormatPr defaultRowHeight="15"/>
  <cols>
    <col min="1" max="3" width="18" customWidth="1"/>
  </cols>
  <sheetData>
    <row r="1" spans="1:4">
      <c r="A1" s="9" t="s">
        <v>0</v>
      </c>
      <c r="B1" s="10"/>
      <c r="C1" s="10"/>
      <c r="D1" s="10"/>
    </row>
    <row r="3" spans="1:4">
      <c r="A3" t="s">
        <v>1</v>
      </c>
      <c r="B3" t="s">
        <v>2</v>
      </c>
      <c r="C3" s="1">
        <v>800000</v>
      </c>
    </row>
    <row r="4" spans="1:4">
      <c r="B4" t="s">
        <v>3</v>
      </c>
      <c r="C4" s="1">
        <v>75000</v>
      </c>
    </row>
    <row r="5" spans="1:4">
      <c r="B5" t="s">
        <v>4</v>
      </c>
      <c r="C5" s="1">
        <v>50000</v>
      </c>
    </row>
    <row r="6" spans="1:4">
      <c r="B6" t="s">
        <v>5</v>
      </c>
      <c r="C6" s="1">
        <f>C3+C4+C5</f>
        <v>925000</v>
      </c>
    </row>
    <row r="7" spans="1:4">
      <c r="C7" s="1"/>
    </row>
    <row r="8" spans="1:4">
      <c r="A8" t="s">
        <v>6</v>
      </c>
      <c r="B8" t="s">
        <v>7</v>
      </c>
      <c r="C8" s="1">
        <v>400000</v>
      </c>
    </row>
    <row r="9" spans="1:4">
      <c r="C9" s="1"/>
    </row>
    <row r="10" spans="1:4">
      <c r="A10" t="s">
        <v>8</v>
      </c>
      <c r="B10" t="s">
        <v>7</v>
      </c>
      <c r="C10" s="1">
        <f>C6+C8</f>
        <v>1325000</v>
      </c>
    </row>
    <row r="11" spans="1:4">
      <c r="C11" s="1"/>
    </row>
    <row r="12" spans="1:4">
      <c r="A12" t="s">
        <v>9</v>
      </c>
      <c r="C12" s="1">
        <v>25000000</v>
      </c>
    </row>
    <row r="13" spans="1:4">
      <c r="A13" t="s">
        <v>10</v>
      </c>
      <c r="C13" s="1">
        <f>C12/C10</f>
        <v>18.867924528301888</v>
      </c>
    </row>
    <row r="14" spans="1:4">
      <c r="A14" t="s">
        <v>11</v>
      </c>
      <c r="C14" s="1">
        <f>C12 - (C8*C13)</f>
        <v>17452830.188679244</v>
      </c>
    </row>
    <row r="15" spans="1:4">
      <c r="C15" s="1"/>
    </row>
    <row r="16" spans="1:4">
      <c r="A16" s="2" t="s">
        <v>12</v>
      </c>
      <c r="B16" s="2" t="s">
        <v>13</v>
      </c>
      <c r="C16" s="3" t="s">
        <v>14</v>
      </c>
    </row>
    <row r="17" spans="1:3">
      <c r="A17" t="s">
        <v>15</v>
      </c>
      <c r="B17">
        <v>100000</v>
      </c>
      <c r="C17" s="1">
        <f>C13*B17</f>
        <v>1886792.4528301889</v>
      </c>
    </row>
    <row r="18" spans="1:3">
      <c r="A18" t="s">
        <v>16</v>
      </c>
      <c r="B18">
        <v>100000</v>
      </c>
      <c r="C18" s="1">
        <f>C13*B18</f>
        <v>1886792.4528301889</v>
      </c>
    </row>
    <row r="19" spans="1:3">
      <c r="A19" t="s">
        <v>17</v>
      </c>
      <c r="B19">
        <v>50000</v>
      </c>
      <c r="C19" s="1">
        <f>C13*B19</f>
        <v>943396.22641509445</v>
      </c>
    </row>
    <row r="20" spans="1:3">
      <c r="A20" t="s">
        <v>18</v>
      </c>
      <c r="B20">
        <v>50000</v>
      </c>
      <c r="C20" s="1">
        <f>C13*B20</f>
        <v>943396.22641509445</v>
      </c>
    </row>
    <row r="21" spans="1:3">
      <c r="A21" t="s">
        <v>19</v>
      </c>
      <c r="B21">
        <v>100000</v>
      </c>
      <c r="C21" s="1">
        <f>C13*B21</f>
        <v>1886792.4528301889</v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workbookViewId="0"/>
  </sheetViews>
  <sheetFormatPr defaultRowHeight="15"/>
  <cols>
    <col min="1" max="13" width="15" customWidth="1"/>
  </cols>
  <sheetData>
    <row r="1" spans="1:17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17">
      <c r="A3" s="4" t="s">
        <v>21</v>
      </c>
      <c r="J3" t="s">
        <v>11</v>
      </c>
      <c r="K3">
        <v>45000000</v>
      </c>
    </row>
    <row r="4" spans="1:17">
      <c r="A4" s="2" t="s">
        <v>12</v>
      </c>
      <c r="B4" s="2" t="s">
        <v>2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J4" t="s">
        <v>1</v>
      </c>
      <c r="K4">
        <v>1740259.416218278</v>
      </c>
    </row>
    <row r="5" spans="1:17">
      <c r="A5" t="s">
        <v>27</v>
      </c>
      <c r="B5">
        <v>400000</v>
      </c>
      <c r="C5">
        <v>0</v>
      </c>
      <c r="D5">
        <v>0</v>
      </c>
      <c r="E5">
        <v>0</v>
      </c>
      <c r="F5">
        <f>SUM(B5:E5)</f>
        <v>400000</v>
      </c>
      <c r="G5">
        <f>F5/$F$16</f>
        <v>0.18624405381043282</v>
      </c>
      <c r="J5" t="s">
        <v>28</v>
      </c>
      <c r="K5">
        <v>25.858213770099042</v>
      </c>
    </row>
    <row r="6" spans="1:17">
      <c r="A6" t="s">
        <v>29</v>
      </c>
      <c r="B6">
        <v>400000</v>
      </c>
      <c r="C6">
        <v>0</v>
      </c>
      <c r="D6">
        <v>0</v>
      </c>
      <c r="E6">
        <v>0</v>
      </c>
      <c r="F6">
        <f>SUM(B6:E6)</f>
        <v>400000</v>
      </c>
      <c r="G6">
        <f>F6/$F$16</f>
        <v>0.18624405381043282</v>
      </c>
      <c r="J6" t="s">
        <v>30</v>
      </c>
      <c r="K6">
        <v>3036191.8752448098</v>
      </c>
    </row>
    <row r="7" spans="1:17">
      <c r="A7" t="s">
        <v>15</v>
      </c>
      <c r="B7">
        <v>0</v>
      </c>
      <c r="C7">
        <v>100000</v>
      </c>
      <c r="D7">
        <v>93425.363153630693</v>
      </c>
      <c r="E7">
        <v>58008.64720727595</v>
      </c>
      <c r="F7">
        <f>SUM(B7:E7)</f>
        <v>251434.01036090666</v>
      </c>
      <c r="G7">
        <f>F7/$F$16</f>
        <v>0.11707022338857405</v>
      </c>
      <c r="J7" t="s">
        <v>31</v>
      </c>
      <c r="K7">
        <v>2147719.57448444</v>
      </c>
    </row>
    <row r="8" spans="1:17">
      <c r="A8" t="s">
        <v>16</v>
      </c>
      <c r="B8">
        <v>0</v>
      </c>
      <c r="C8">
        <v>100000</v>
      </c>
      <c r="D8">
        <v>104741.013942884</v>
      </c>
      <c r="E8">
        <v>117416.9222297825</v>
      </c>
      <c r="F8">
        <f>SUM(B8:E8)</f>
        <v>322157.93617266649</v>
      </c>
      <c r="G8">
        <f>F8/$F$16</f>
        <v>0.15000000000000019</v>
      </c>
    </row>
    <row r="9" spans="1:17">
      <c r="A9" t="s">
        <v>17</v>
      </c>
      <c r="B9">
        <v>0</v>
      </c>
      <c r="C9">
        <v>50000</v>
      </c>
      <c r="D9">
        <v>23885.913351308431</v>
      </c>
      <c r="E9">
        <v>0</v>
      </c>
      <c r="F9">
        <f>SUM(B9:E9)</f>
        <v>73885.913351308438</v>
      </c>
      <c r="G9">
        <f>F9/$F$16</f>
        <v>3.4402030055085166E-2</v>
      </c>
    </row>
    <row r="10" spans="1:17">
      <c r="A10" t="s">
        <v>18</v>
      </c>
      <c r="B10">
        <v>0</v>
      </c>
      <c r="C10">
        <v>50000</v>
      </c>
      <c r="D10">
        <v>58171.01939249823</v>
      </c>
      <c r="E10">
        <v>38672.431471517288</v>
      </c>
      <c r="F10">
        <f>SUM(B10:E10)</f>
        <v>146843.45086401553</v>
      </c>
      <c r="G10">
        <f>F10/$F$16</f>
        <v>6.8371798911068385E-2</v>
      </c>
    </row>
    <row r="11" spans="1:17">
      <c r="A11" t="s">
        <v>32</v>
      </c>
      <c r="B11">
        <v>0</v>
      </c>
      <c r="C11">
        <v>100000</v>
      </c>
      <c r="D11">
        <v>0</v>
      </c>
      <c r="E11">
        <v>0</v>
      </c>
      <c r="F11">
        <f>SUM(B11:E11)</f>
        <v>100000</v>
      </c>
      <c r="G11">
        <f>F11/$F$16</f>
        <v>4.6561013452608206E-2</v>
      </c>
    </row>
    <row r="12" spans="1:17">
      <c r="A12" t="s">
        <v>33</v>
      </c>
      <c r="B12">
        <v>0</v>
      </c>
      <c r="C12">
        <v>0</v>
      </c>
      <c r="D12">
        <v>11010.164756129319</v>
      </c>
      <c r="E12">
        <v>77344.86294303459</v>
      </c>
      <c r="F12">
        <f>SUM(B12:E12)</f>
        <v>88355.027699163911</v>
      </c>
      <c r="G12">
        <f>F12/$F$16</f>
        <v>4.1138996333063414E-2</v>
      </c>
    </row>
    <row r="13" spans="1:17">
      <c r="A13" t="s">
        <v>34</v>
      </c>
      <c r="B13">
        <v>0</v>
      </c>
      <c r="C13">
        <v>0</v>
      </c>
      <c r="D13">
        <v>0</v>
      </c>
      <c r="E13">
        <v>116017.2944145519</v>
      </c>
      <c r="F13">
        <f>SUM(B13:E13)</f>
        <v>116017.2944145519</v>
      </c>
      <c r="G13">
        <f>F13/$F$16</f>
        <v>5.4018828059711574E-2</v>
      </c>
    </row>
    <row r="14" spans="1:17">
      <c r="A14" t="s">
        <v>3</v>
      </c>
      <c r="B14">
        <v>0</v>
      </c>
      <c r="C14">
        <v>0</v>
      </c>
      <c r="D14">
        <v>0</v>
      </c>
      <c r="E14">
        <v>0</v>
      </c>
      <c r="F14">
        <v>75000</v>
      </c>
      <c r="G14">
        <f>F14/$F$16</f>
        <v>3.4920760089456153E-2</v>
      </c>
      <c r="P14" s="4" t="s">
        <v>35</v>
      </c>
      <c r="Q14">
        <v>25.858213770099042</v>
      </c>
    </row>
    <row r="15" spans="1:17">
      <c r="A15" t="s">
        <v>4</v>
      </c>
      <c r="B15">
        <v>0</v>
      </c>
      <c r="C15">
        <v>0</v>
      </c>
      <c r="D15">
        <v>0</v>
      </c>
      <c r="E15">
        <v>0</v>
      </c>
      <c r="F15">
        <v>174025.94162182781</v>
      </c>
      <c r="G15">
        <f>F15/$F$16</f>
        <v>8.102824208956734E-2</v>
      </c>
      <c r="P15" s="4" t="s">
        <v>36</v>
      </c>
      <c r="Q15">
        <v>3036191.8752448098</v>
      </c>
    </row>
    <row r="16" spans="1:17">
      <c r="A16" s="2" t="s">
        <v>7</v>
      </c>
      <c r="B16" s="2">
        <f>SUM(B5:B15)</f>
        <v>800000</v>
      </c>
      <c r="C16" s="2">
        <f>SUM(C5:C15)</f>
        <v>400000</v>
      </c>
      <c r="D16" s="2">
        <f>SUM(D5:D15)</f>
        <v>291233.47459645069</v>
      </c>
      <c r="E16" s="2">
        <f>SUM(E5:E15)</f>
        <v>407460.15826616227</v>
      </c>
      <c r="F16" s="2">
        <f>SUM(F5:F15)</f>
        <v>2147719.5744844405</v>
      </c>
      <c r="G16" s="2">
        <f>SUM(G5:G15)</f>
        <v>1</v>
      </c>
      <c r="P16" s="4" t="s">
        <v>37</v>
      </c>
      <c r="Q16">
        <v>7500000</v>
      </c>
    </row>
    <row r="17" spans="9:17">
      <c r="P17" s="4" t="s">
        <v>38</v>
      </c>
      <c r="Q17">
        <v>2147719.57448444</v>
      </c>
    </row>
    <row r="18" spans="9:17">
      <c r="I18" s="7" t="s">
        <v>39</v>
      </c>
    </row>
    <row r="19" spans="9:17">
      <c r="I19" s="8" t="s">
        <v>40</v>
      </c>
    </row>
    <row r="20" spans="9:17">
      <c r="I20" s="8" t="s">
        <v>41</v>
      </c>
    </row>
    <row r="21" spans="9:17">
      <c r="I21" s="8" t="s">
        <v>42</v>
      </c>
    </row>
    <row r="22" spans="9:17">
      <c r="I22" s="8" t="s">
        <v>43</v>
      </c>
    </row>
  </sheetData>
  <mergeCells count="1">
    <mergeCell ref="A1:N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workbookViewId="0"/>
  </sheetViews>
  <sheetFormatPr defaultRowHeight="15"/>
  <cols>
    <col min="1" max="13" width="15" customWidth="1"/>
  </cols>
  <sheetData>
    <row r="1" spans="1:17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4" spans="1:17">
      <c r="A4" s="2" t="s">
        <v>12</v>
      </c>
      <c r="B4" s="2" t="s">
        <v>2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</row>
    <row r="5" spans="1:17">
      <c r="A5" t="s">
        <v>27</v>
      </c>
      <c r="B5">
        <v>400000</v>
      </c>
      <c r="C5">
        <v>0</v>
      </c>
      <c r="D5">
        <v>0</v>
      </c>
      <c r="E5">
        <v>0</v>
      </c>
      <c r="F5">
        <f>SUM(B5:E5)</f>
        <v>400000</v>
      </c>
      <c r="G5">
        <f>F5/$F$16</f>
        <v>0.19858770028574882</v>
      </c>
    </row>
    <row r="6" spans="1:17">
      <c r="A6" t="s">
        <v>29</v>
      </c>
      <c r="B6">
        <v>400000</v>
      </c>
      <c r="C6">
        <v>0</v>
      </c>
      <c r="D6">
        <v>0</v>
      </c>
      <c r="E6">
        <v>0</v>
      </c>
      <c r="F6">
        <f>SUM(B6:E6)</f>
        <v>400000</v>
      </c>
      <c r="G6">
        <f>F6/$F$16</f>
        <v>0.19858770028574882</v>
      </c>
    </row>
    <row r="7" spans="1:17">
      <c r="A7" t="s">
        <v>15</v>
      </c>
      <c r="B7">
        <v>0</v>
      </c>
      <c r="C7">
        <v>100000</v>
      </c>
      <c r="D7">
        <v>82517.53727623116</v>
      </c>
      <c r="E7">
        <v>47222.222222222234</v>
      </c>
      <c r="F7">
        <f>SUM(B7:E7)</f>
        <v>229739.75949845341</v>
      </c>
      <c r="G7">
        <f>F7/$F$16</f>
        <v>0.1140587262574972</v>
      </c>
    </row>
    <row r="8" spans="1:17">
      <c r="A8" t="s">
        <v>16</v>
      </c>
      <c r="B8">
        <v>0</v>
      </c>
      <c r="C8">
        <v>100000</v>
      </c>
      <c r="D8">
        <v>91436.729973191948</v>
      </c>
      <c r="E8">
        <v>110696.7854140436</v>
      </c>
      <c r="F8">
        <f>SUM(B8:E8)</f>
        <v>302133.51538723556</v>
      </c>
      <c r="G8">
        <f>F8/$F$16</f>
        <v>0.15000000000000005</v>
      </c>
    </row>
    <row r="9" spans="1:17">
      <c r="A9" t="s">
        <v>17</v>
      </c>
      <c r="B9">
        <v>0</v>
      </c>
      <c r="C9">
        <v>50000</v>
      </c>
      <c r="D9">
        <v>19444.444444444449</v>
      </c>
      <c r="E9">
        <v>0</v>
      </c>
      <c r="F9">
        <f>SUM(B9:E9)</f>
        <v>69444.444444444453</v>
      </c>
      <c r="G9">
        <f>F9/$F$16</f>
        <v>3.4477031299609176E-2</v>
      </c>
    </row>
    <row r="10" spans="1:17">
      <c r="A10" t="s">
        <v>18</v>
      </c>
      <c r="B10">
        <v>0</v>
      </c>
      <c r="C10">
        <v>50000</v>
      </c>
      <c r="D10">
        <v>48275.246645652282</v>
      </c>
      <c r="E10">
        <v>31481.481481481489</v>
      </c>
      <c r="F10">
        <f>SUM(B10:E10)</f>
        <v>129756.72812713377</v>
      </c>
      <c r="G10">
        <f>F10/$F$16</f>
        <v>6.4420225588426583E-2</v>
      </c>
    </row>
    <row r="11" spans="1:17">
      <c r="A11" t="s">
        <v>32</v>
      </c>
      <c r="B11">
        <v>0</v>
      </c>
      <c r="C11">
        <v>100000</v>
      </c>
      <c r="D11">
        <v>0</v>
      </c>
      <c r="E11">
        <v>0</v>
      </c>
      <c r="F11">
        <f>SUM(B11:E11)</f>
        <v>100000</v>
      </c>
      <c r="G11">
        <f>F11/$F$16</f>
        <v>4.9646925071437205E-2</v>
      </c>
    </row>
    <row r="12" spans="1:17">
      <c r="A12" t="s">
        <v>33</v>
      </c>
      <c r="B12">
        <v>0</v>
      </c>
      <c r="C12">
        <v>0</v>
      </c>
      <c r="D12">
        <v>9074.9143835616433</v>
      </c>
      <c r="E12">
        <v>62962.962962962971</v>
      </c>
      <c r="F12">
        <f>SUM(B12:E12)</f>
        <v>72037.877346524619</v>
      </c>
      <c r="G12">
        <f>F12/$F$16</f>
        <v>3.5764590989282918E-2</v>
      </c>
    </row>
    <row r="13" spans="1:17">
      <c r="A13" t="s">
        <v>34</v>
      </c>
      <c r="B13">
        <v>0</v>
      </c>
      <c r="C13">
        <v>0</v>
      </c>
      <c r="D13">
        <v>0</v>
      </c>
      <c r="E13">
        <v>94444.444444444453</v>
      </c>
      <c r="F13">
        <f>SUM(B13:E13)</f>
        <v>94444.444444444453</v>
      </c>
      <c r="G13">
        <f>F13/$F$16</f>
        <v>4.6888762567468475E-2</v>
      </c>
    </row>
    <row r="14" spans="1:17">
      <c r="A14" t="s">
        <v>3</v>
      </c>
      <c r="B14">
        <v>0</v>
      </c>
      <c r="C14">
        <v>0</v>
      </c>
      <c r="D14">
        <v>0</v>
      </c>
      <c r="E14">
        <v>0</v>
      </c>
      <c r="F14">
        <v>75000</v>
      </c>
      <c r="G14">
        <f>F14/$F$16</f>
        <v>3.7235193803577905E-2</v>
      </c>
      <c r="P14" t="s">
        <v>35</v>
      </c>
      <c r="Q14">
        <v>31.764705882352938</v>
      </c>
    </row>
    <row r="15" spans="1:17">
      <c r="A15" t="s">
        <v>4</v>
      </c>
      <c r="B15">
        <v>0</v>
      </c>
      <c r="C15">
        <v>0</v>
      </c>
      <c r="D15">
        <v>0</v>
      </c>
      <c r="E15">
        <v>0</v>
      </c>
      <c r="F15">
        <v>141666.66666666669</v>
      </c>
      <c r="G15">
        <f>F15/$F$16</f>
        <v>7.033314385120272E-2</v>
      </c>
      <c r="P15" t="s">
        <v>36</v>
      </c>
      <c r="Q15">
        <v>3516250.8307990301</v>
      </c>
    </row>
    <row r="16" spans="1:17">
      <c r="A16" s="2" t="s">
        <v>7</v>
      </c>
      <c r="B16" s="2">
        <f>SUM(B5:B15)</f>
        <v>800000</v>
      </c>
      <c r="C16" s="2">
        <f>SUM(C5:C15)</f>
        <v>400000</v>
      </c>
      <c r="D16" s="2">
        <f>SUM(D5:D15)</f>
        <v>250748.87272308147</v>
      </c>
      <c r="E16" s="2">
        <f>SUM(E5:E15)</f>
        <v>346807.89652515476</v>
      </c>
      <c r="F16" s="2">
        <f>SUM(F5:F15)</f>
        <v>2014223.4359149032</v>
      </c>
      <c r="G16" s="2">
        <f>SUM(G5:G15)</f>
        <v>0.99999999999999978</v>
      </c>
      <c r="P16" t="s">
        <v>37</v>
      </c>
      <c r="Q16">
        <v>7500000</v>
      </c>
    </row>
    <row r="17" spans="9:17">
      <c r="P17" t="s">
        <v>38</v>
      </c>
      <c r="Q17">
        <v>2014223.4359149029</v>
      </c>
    </row>
    <row r="18" spans="9:17">
      <c r="I18" s="7" t="s">
        <v>39</v>
      </c>
    </row>
    <row r="19" spans="9:17">
      <c r="I19" s="8" t="s">
        <v>40</v>
      </c>
    </row>
    <row r="20" spans="9:17">
      <c r="I20" s="8" t="s">
        <v>41</v>
      </c>
    </row>
    <row r="21" spans="9:17">
      <c r="I21" s="8" t="s">
        <v>42</v>
      </c>
    </row>
    <row r="22" spans="9:17">
      <c r="I22" s="8" t="s">
        <v>43</v>
      </c>
    </row>
  </sheetData>
  <mergeCells count="1">
    <mergeCell ref="A1:N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workbookViewId="0"/>
  </sheetViews>
  <sheetFormatPr defaultRowHeight="15"/>
  <cols>
    <col min="1" max="9" width="18" customWidth="1"/>
  </cols>
  <sheetData>
    <row r="1" spans="1:14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14">
      <c r="A3" t="s">
        <v>46</v>
      </c>
      <c r="B3">
        <v>25.858213770099042</v>
      </c>
    </row>
    <row r="4" spans="1:14">
      <c r="A4" t="s">
        <v>47</v>
      </c>
      <c r="B4">
        <v>2147719.57448444</v>
      </c>
    </row>
    <row r="5" spans="1:14">
      <c r="A5" t="s">
        <v>48</v>
      </c>
      <c r="B5">
        <v>5000000</v>
      </c>
    </row>
    <row r="6" spans="1:14">
      <c r="A6" t="s">
        <v>49</v>
      </c>
      <c r="B6">
        <f>B4/6</f>
        <v>357953.26241407334</v>
      </c>
    </row>
    <row r="7" spans="1:14">
      <c r="A7" t="s">
        <v>50</v>
      </c>
      <c r="B7">
        <f>B3*((B4+(B5/B3))/(B4+B6))</f>
        <v>24.159655236625248</v>
      </c>
    </row>
    <row r="8" spans="1:14">
      <c r="A8" t="s">
        <v>51</v>
      </c>
      <c r="B8">
        <f>B3/B7</f>
        <v>1.0703055783221125</v>
      </c>
    </row>
    <row r="10" spans="1:14">
      <c r="A10" s="2" t="s">
        <v>12</v>
      </c>
      <c r="B10" s="2" t="s">
        <v>52</v>
      </c>
      <c r="C10" s="2" t="s">
        <v>53</v>
      </c>
      <c r="D10" s="2" t="s">
        <v>54</v>
      </c>
      <c r="E10" s="2" t="s">
        <v>55</v>
      </c>
      <c r="F10" s="2" t="s">
        <v>56</v>
      </c>
      <c r="G10" s="2" t="s">
        <v>57</v>
      </c>
      <c r="H10" s="2" t="s">
        <v>58</v>
      </c>
    </row>
    <row r="11" spans="1:14">
      <c r="A11" t="s">
        <v>15</v>
      </c>
      <c r="B11">
        <v>151434.01036090669</v>
      </c>
      <c r="C11">
        <v>10646.65567606038</v>
      </c>
      <c r="D11" s="1">
        <v>744344.24963346007</v>
      </c>
      <c r="E11" s="5">
        <v>53288.090503090498</v>
      </c>
      <c r="F11" s="5">
        <v>315368.75654005748</v>
      </c>
      <c r="G11" s="5">
        <f>F11+C11+E11</f>
        <v>379303.50271920837</v>
      </c>
      <c r="H11" s="6">
        <f>G11/$G$22</f>
        <v>0.12806216162488795</v>
      </c>
    </row>
    <row r="12" spans="1:14">
      <c r="A12" t="s">
        <v>16</v>
      </c>
      <c r="B12">
        <v>222157.93617266629</v>
      </c>
      <c r="C12">
        <v>15618.94218146636</v>
      </c>
      <c r="D12" s="1">
        <v>1091973.869716987</v>
      </c>
      <c r="E12" s="5">
        <v>78175.121827223134</v>
      </c>
      <c r="F12" s="5">
        <v>415952.00018135592</v>
      </c>
      <c r="G12" s="5">
        <f>F12+C12+E12</f>
        <v>509746.06419004546</v>
      </c>
      <c r="H12" s="6">
        <f>G12/$G$22</f>
        <v>0.1721027683424298</v>
      </c>
    </row>
    <row r="13" spans="1:14">
      <c r="A13" t="s">
        <v>18</v>
      </c>
      <c r="B13">
        <v>96843.450864015525</v>
      </c>
      <c r="C13">
        <v>6808.6348197037387</v>
      </c>
      <c r="D13" s="1">
        <v>476015.03515289281</v>
      </c>
      <c r="E13" s="5">
        <v>34078.226958225561</v>
      </c>
      <c r="F13" s="5">
        <v>187730.31264194479</v>
      </c>
      <c r="G13" s="5">
        <f>F13+C13+E13</f>
        <v>228617.17441987409</v>
      </c>
      <c r="H13" s="6">
        <f>G13/$G$22</f>
        <v>7.7186762924402824E-2</v>
      </c>
    </row>
    <row r="14" spans="1:14">
      <c r="A14" t="s">
        <v>17</v>
      </c>
      <c r="B14">
        <v>23885.913351308431</v>
      </c>
      <c r="C14">
        <v>1679.312951915618</v>
      </c>
      <c r="D14" s="1">
        <v>117406.5337629025</v>
      </c>
      <c r="E14" s="5">
        <v>8405.2103578318056</v>
      </c>
      <c r="F14" s="5">
        <v>83970.436661055865</v>
      </c>
      <c r="G14" s="5">
        <f>F14+C14+E14</f>
        <v>94054.959970803291</v>
      </c>
      <c r="H14" s="6">
        <f>G14/$G$22</f>
        <v>3.1755260362886735E-2</v>
      </c>
    </row>
    <row r="15" spans="1:14">
      <c r="A15" t="s">
        <v>33</v>
      </c>
      <c r="B15">
        <v>88355.027699163911</v>
      </c>
      <c r="C15">
        <v>6211.8513200560265</v>
      </c>
      <c r="D15" s="1">
        <v>2000000</v>
      </c>
      <c r="E15" s="5">
        <v>143181.30496562939</v>
      </c>
      <c r="F15" s="5">
        <v>237748.18398484931</v>
      </c>
      <c r="G15" s="5">
        <f>F15+C15+E15</f>
        <v>387141.34027053474</v>
      </c>
      <c r="H15" s="6">
        <f>G15/$G$22</f>
        <v>0.13070840773675321</v>
      </c>
    </row>
    <row r="16" spans="1:14">
      <c r="A16" t="s">
        <v>34</v>
      </c>
      <c r="B16">
        <v>116017.2944145519</v>
      </c>
      <c r="C16">
        <v>8156.6629791819132</v>
      </c>
      <c r="D16" s="1">
        <v>570260.31173375866</v>
      </c>
      <c r="E16" s="5">
        <v>40825.307802073083</v>
      </c>
      <c r="F16" s="5">
        <v>164999.26519580689</v>
      </c>
      <c r="G16" s="5">
        <f>F16+C16+E16</f>
        <v>213981.23597706188</v>
      </c>
      <c r="H16" s="6">
        <f>G16/$G$22</f>
        <v>7.2245311287498615E-2</v>
      </c>
    </row>
    <row r="17" spans="1:17">
      <c r="A17" t="s">
        <v>59</v>
      </c>
      <c r="B17">
        <v>0</v>
      </c>
      <c r="C17">
        <v>0</v>
      </c>
      <c r="D17" s="1">
        <v>0</v>
      </c>
      <c r="E17" s="5">
        <v>0</v>
      </c>
      <c r="F17" s="5">
        <v>400000</v>
      </c>
      <c r="G17" s="5">
        <f>F17+C17+E17</f>
        <v>400000</v>
      </c>
      <c r="H17" s="6">
        <f>G17/$G$22</f>
        <v>0.13504980650778761</v>
      </c>
    </row>
    <row r="18" spans="1:17">
      <c r="A18" t="s">
        <v>60</v>
      </c>
      <c r="B18">
        <v>0</v>
      </c>
      <c r="C18">
        <v>0</v>
      </c>
      <c r="D18" s="1">
        <v>0</v>
      </c>
      <c r="E18" s="5">
        <v>0</v>
      </c>
      <c r="F18" s="5">
        <v>400000</v>
      </c>
      <c r="G18" s="5">
        <f>F18+C18+E18</f>
        <v>400000</v>
      </c>
      <c r="H18" s="6">
        <f>G18/$G$22</f>
        <v>0.13504980650778761</v>
      </c>
    </row>
    <row r="19" spans="1:17">
      <c r="A19" t="s">
        <v>61</v>
      </c>
      <c r="B19">
        <v>0</v>
      </c>
      <c r="C19">
        <v>0</v>
      </c>
      <c r="D19" s="1">
        <v>0</v>
      </c>
      <c r="E19" s="5">
        <v>0</v>
      </c>
      <c r="F19" s="5">
        <v>100000</v>
      </c>
      <c r="G19" s="5">
        <f>F19+C19+E19</f>
        <v>100000</v>
      </c>
      <c r="H19" s="6">
        <f>G19/$G$22</f>
        <v>3.3762451626946903E-2</v>
      </c>
    </row>
    <row r="20" spans="1:17">
      <c r="A20" t="s">
        <v>62</v>
      </c>
      <c r="B20">
        <v>0</v>
      </c>
      <c r="C20">
        <v>0</v>
      </c>
      <c r="D20" s="1">
        <v>0</v>
      </c>
      <c r="E20" s="5">
        <v>0</v>
      </c>
      <c r="F20" s="5">
        <v>75000</v>
      </c>
      <c r="G20" s="5">
        <f>F20+C20+E20</f>
        <v>75000</v>
      </c>
      <c r="H20" s="6">
        <f>G20/$G$22</f>
        <v>2.5321838720210176E-2</v>
      </c>
      <c r="P20" t="s">
        <v>63</v>
      </c>
      <c r="Q20">
        <v>2554794.8968268982</v>
      </c>
    </row>
    <row r="21" spans="1:17">
      <c r="A21" t="s">
        <v>64</v>
      </c>
      <c r="B21">
        <v>0</v>
      </c>
      <c r="C21">
        <v>0</v>
      </c>
      <c r="D21" s="1">
        <v>0</v>
      </c>
      <c r="E21" s="5">
        <v>0</v>
      </c>
      <c r="F21" s="5">
        <v>174025.94162182781</v>
      </c>
      <c r="G21" s="5">
        <f>F21+C21+E21</f>
        <v>174025.94162182781</v>
      </c>
      <c r="H21" s="6">
        <f>G21/$G$22</f>
        <v>5.875542435840847E-2</v>
      </c>
    </row>
    <row r="22" spans="1:17">
      <c r="A22" s="2" t="s">
        <v>7</v>
      </c>
      <c r="B22" s="2">
        <f>SUM(B11:B21)</f>
        <v>698693.63286261272</v>
      </c>
      <c r="C22" s="2">
        <f>SUM(C11:C21)</f>
        <v>49122.059928384042</v>
      </c>
      <c r="D22" s="2">
        <f>SUM(D11:D21)</f>
        <v>5000000.0000000009</v>
      </c>
      <c r="E22" s="2">
        <f>SUM(E11:E21)</f>
        <v>357953.26241407346</v>
      </c>
      <c r="F22" s="2">
        <f>SUM(F11:F21)</f>
        <v>2554794.8968268982</v>
      </c>
      <c r="G22" s="2">
        <f>SUM(G11:G21)</f>
        <v>2961870.2191693559</v>
      </c>
      <c r="H22" s="2">
        <f>SUM(H11:H21)</f>
        <v>1</v>
      </c>
    </row>
    <row r="24" spans="1:17">
      <c r="I24" s="7" t="s">
        <v>39</v>
      </c>
    </row>
    <row r="25" spans="1:17">
      <c r="I25" s="8" t="s">
        <v>65</v>
      </c>
    </row>
    <row r="26" spans="1:17">
      <c r="I26" s="8" t="s">
        <v>66</v>
      </c>
    </row>
    <row r="27" spans="1:17">
      <c r="I27" s="8" t="s">
        <v>67</v>
      </c>
    </row>
    <row r="28" spans="1:17">
      <c r="I28" s="8" t="s">
        <v>68</v>
      </c>
    </row>
  </sheetData>
  <mergeCells count="1">
    <mergeCell ref="A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2025-08-05T08:11:30Z</dcterms:created>
  <dcterms:modified xsi:type="dcterms:W3CDTF">2025-08-05T08:26:32Z</dcterms:modified>
  <cp:category/>
  <cp:contentStatus/>
</cp:coreProperties>
</file>